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72.23.14.2\плановый\БЮДЖЕТ 2019\ГОТОВЫЙ ПАКЕТ ДОКУМЕНТОВ 2019\1. САДЫ 2019\МБДОУ № 84\1. на 09.01.2019\"/>
    </mc:Choice>
  </mc:AlternateContent>
  <bookViews>
    <workbookView xWindow="0" yWindow="0" windowWidth="24240" windowHeight="12435" tabRatio="845" activeTab="2"/>
  </bookViews>
  <sheets>
    <sheet name="План ФХД 2019" sheetId="1" r:id="rId1"/>
    <sheet name="План ФХД 2020" sheetId="2" r:id="rId2"/>
    <sheet name="План ФХД 2021" sheetId="3" r:id="rId3"/>
    <sheet name="Закупка ТРУ" sheetId="4" r:id="rId4"/>
    <sheet name="Раб.таблица 2019" sheetId="5" r:id="rId5"/>
    <sheet name="СГОЗ 2020-2021" sheetId="6" r:id="rId6"/>
    <sheet name="Счета" sheetId="31" r:id="rId7"/>
    <sheet name="Бюджет 2019-2021" sheetId="7" r:id="rId8"/>
    <sheet name="212,226 команд.расходы" sheetId="43" r:id="rId9"/>
    <sheet name="221.925 связь" sheetId="9" r:id="rId10"/>
    <sheet name="223 коммуналка" sheetId="10" r:id="rId11"/>
    <sheet name="225 сод.имущ." sheetId="11" r:id="rId12"/>
    <sheet name="227.951 страхов.лифтов" sheetId="32" r:id="rId13"/>
    <sheet name="226.953 охрана" sheetId="14" r:id="rId14"/>
    <sheet name="226.954 прочие услуги" sheetId="33" r:id="rId15"/>
    <sheet name="226.995 медосмотры" sheetId="12" r:id="rId16"/>
    <sheet name="349.963 КММ" sheetId="44" r:id="rId17"/>
    <sheet name="310.971 осн.средства" sheetId="22" r:id="rId18"/>
    <sheet name="346.981 расходники" sheetId="23" r:id="rId19"/>
    <sheet name="342.983 продукты питания" sheetId="38" r:id="rId20"/>
    <sheet name="345.985 мягкий инвентарь" sheetId="24" r:id="rId21"/>
    <sheet name="981.985 присмотр и уход" sheetId="37" r:id="rId22"/>
    <sheet name="Платные услуги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123" localSheetId="8">#REF!</definedName>
    <definedName name="_123" localSheetId="9">#REF!</definedName>
    <definedName name="_123" localSheetId="15">#REF!</definedName>
    <definedName name="_123" localSheetId="16">#REF!</definedName>
    <definedName name="_123" localSheetId="0">#REF!</definedName>
    <definedName name="_123" localSheetId="1">#REF!</definedName>
    <definedName name="_123" localSheetId="2">#REF!</definedName>
    <definedName name="_123" localSheetId="5">#REF!</definedName>
    <definedName name="_123">#REF!</definedName>
    <definedName name="_in2007" localSheetId="8">#REF!</definedName>
    <definedName name="_in2007" localSheetId="9">#REF!</definedName>
    <definedName name="_in2007" localSheetId="15">#REF!</definedName>
    <definedName name="_in2007" localSheetId="16">#REF!</definedName>
    <definedName name="_in2007" localSheetId="0">#REF!</definedName>
    <definedName name="_in2007" localSheetId="1">#REF!</definedName>
    <definedName name="_in2007" localSheetId="2">#REF!</definedName>
    <definedName name="_in2007" localSheetId="5">#REF!</definedName>
    <definedName name="_in2007">#REF!</definedName>
    <definedName name="_in2008" localSheetId="8">#REF!</definedName>
    <definedName name="_in2008" localSheetId="9">#REF!</definedName>
    <definedName name="_in2008" localSheetId="15">#REF!</definedName>
    <definedName name="_in2008" localSheetId="16">#REF!</definedName>
    <definedName name="_in2008" localSheetId="0">#REF!</definedName>
    <definedName name="_in2008" localSheetId="1">#REF!</definedName>
    <definedName name="_in2008" localSheetId="2">#REF!</definedName>
    <definedName name="_in2008" localSheetId="5">#REF!</definedName>
    <definedName name="_in2008">#REF!</definedName>
    <definedName name="_in2009" localSheetId="8">#REF!</definedName>
    <definedName name="_in2009" localSheetId="9">#REF!</definedName>
    <definedName name="_in2009" localSheetId="15">#REF!</definedName>
    <definedName name="_in2009" localSheetId="16">#REF!</definedName>
    <definedName name="_in2009" localSheetId="0">#REF!</definedName>
    <definedName name="_in2009" localSheetId="1">#REF!</definedName>
    <definedName name="_in2009" localSheetId="2">#REF!</definedName>
    <definedName name="_in2009" localSheetId="5">#REF!</definedName>
    <definedName name="_in2009">#REF!</definedName>
    <definedName name="_in2010" localSheetId="8">#REF!</definedName>
    <definedName name="_in2010" localSheetId="9">#REF!</definedName>
    <definedName name="_in2010" localSheetId="15">#REF!</definedName>
    <definedName name="_in2010" localSheetId="16">#REF!</definedName>
    <definedName name="_in2010" localSheetId="0">#REF!</definedName>
    <definedName name="_in2010" localSheetId="1">#REF!</definedName>
    <definedName name="_in2010" localSheetId="2">#REF!</definedName>
    <definedName name="_in2010" localSheetId="5">#REF!</definedName>
    <definedName name="_in2010">#REF!</definedName>
    <definedName name="_in2011" localSheetId="8">#REF!</definedName>
    <definedName name="_in2011" localSheetId="9">#REF!</definedName>
    <definedName name="_in2011" localSheetId="15">#REF!</definedName>
    <definedName name="_in2011" localSheetId="16">#REF!</definedName>
    <definedName name="_in2011" localSheetId="0">#REF!</definedName>
    <definedName name="_in2011" localSheetId="1">#REF!</definedName>
    <definedName name="_in2011" localSheetId="2">#REF!</definedName>
    <definedName name="_in2011" localSheetId="5">#REF!</definedName>
    <definedName name="_in2011">#REF!</definedName>
    <definedName name="_in2012" localSheetId="8">#REF!</definedName>
    <definedName name="_in2012" localSheetId="9">#REF!</definedName>
    <definedName name="_in2012" localSheetId="15">#REF!</definedName>
    <definedName name="_in2012" localSheetId="16">#REF!</definedName>
    <definedName name="_in2012" localSheetId="0">#REF!</definedName>
    <definedName name="_in2012" localSheetId="1">#REF!</definedName>
    <definedName name="_in2012" localSheetId="2">#REF!</definedName>
    <definedName name="_in2012" localSheetId="5">#REF!</definedName>
    <definedName name="_in2012">#REF!</definedName>
    <definedName name="_in2013" localSheetId="8">#REF!</definedName>
    <definedName name="_in2013" localSheetId="9">#REF!</definedName>
    <definedName name="_in2013" localSheetId="15">#REF!</definedName>
    <definedName name="_in2013" localSheetId="16">#REF!</definedName>
    <definedName name="_in2013" localSheetId="0">#REF!</definedName>
    <definedName name="_in2013" localSheetId="1">#REF!</definedName>
    <definedName name="_in2013" localSheetId="2">#REF!</definedName>
    <definedName name="_in2013" localSheetId="5">#REF!</definedName>
    <definedName name="_in2013">#REF!</definedName>
    <definedName name="_in2014" localSheetId="8">#REF!</definedName>
    <definedName name="_in2014" localSheetId="9">#REF!</definedName>
    <definedName name="_in2014" localSheetId="15">#REF!</definedName>
    <definedName name="_in2014" localSheetId="16">#REF!</definedName>
    <definedName name="_in2014" localSheetId="0">#REF!</definedName>
    <definedName name="_in2014" localSheetId="1">#REF!</definedName>
    <definedName name="_in2014" localSheetId="2">#REF!</definedName>
    <definedName name="_in2014" localSheetId="5">#REF!</definedName>
    <definedName name="_in2014">#REF!</definedName>
    <definedName name="_in2015" localSheetId="8">#REF!</definedName>
    <definedName name="_in2015" localSheetId="9">#REF!</definedName>
    <definedName name="_in2015" localSheetId="15">#REF!</definedName>
    <definedName name="_in2015" localSheetId="16">#REF!</definedName>
    <definedName name="_in2015" localSheetId="0">#REF!</definedName>
    <definedName name="_in2015" localSheetId="1">#REF!</definedName>
    <definedName name="_in2015" localSheetId="2">#REF!</definedName>
    <definedName name="_in2015" localSheetId="5">#REF!</definedName>
    <definedName name="_in2015">#REF!</definedName>
    <definedName name="_inf2007" localSheetId="8">#REF!</definedName>
    <definedName name="_inf2007" localSheetId="9">#REF!</definedName>
    <definedName name="_inf2007" localSheetId="15">#REF!</definedName>
    <definedName name="_inf2007" localSheetId="16">#REF!</definedName>
    <definedName name="_inf2007" localSheetId="0">#REF!</definedName>
    <definedName name="_inf2007" localSheetId="1">#REF!</definedName>
    <definedName name="_inf2007" localSheetId="2">#REF!</definedName>
    <definedName name="_inf2007" localSheetId="5">#REF!</definedName>
    <definedName name="_inf2007">#REF!</definedName>
    <definedName name="_inf2008" localSheetId="8">#REF!</definedName>
    <definedName name="_inf2008" localSheetId="9">#REF!</definedName>
    <definedName name="_inf2008" localSheetId="15">#REF!</definedName>
    <definedName name="_inf2008" localSheetId="16">#REF!</definedName>
    <definedName name="_inf2008" localSheetId="0">#REF!</definedName>
    <definedName name="_inf2008" localSheetId="1">#REF!</definedName>
    <definedName name="_inf2008" localSheetId="2">#REF!</definedName>
    <definedName name="_inf2008" localSheetId="5">#REF!</definedName>
    <definedName name="_inf2008">#REF!</definedName>
    <definedName name="_inf2009" localSheetId="8">#REF!</definedName>
    <definedName name="_inf2009" localSheetId="9">#REF!</definedName>
    <definedName name="_inf2009" localSheetId="15">#REF!</definedName>
    <definedName name="_inf2009" localSheetId="16">#REF!</definedName>
    <definedName name="_inf2009" localSheetId="0">#REF!</definedName>
    <definedName name="_inf2009" localSheetId="1">#REF!</definedName>
    <definedName name="_inf2009" localSheetId="2">#REF!</definedName>
    <definedName name="_inf2009" localSheetId="5">#REF!</definedName>
    <definedName name="_inf2009">#REF!</definedName>
    <definedName name="_inf2010" localSheetId="8">#REF!</definedName>
    <definedName name="_inf2010" localSheetId="9">#REF!</definedName>
    <definedName name="_inf2010" localSheetId="15">#REF!</definedName>
    <definedName name="_inf2010" localSheetId="16">#REF!</definedName>
    <definedName name="_inf2010" localSheetId="0">#REF!</definedName>
    <definedName name="_inf2010" localSheetId="1">#REF!</definedName>
    <definedName name="_inf2010" localSheetId="2">#REF!</definedName>
    <definedName name="_inf2010" localSheetId="5">#REF!</definedName>
    <definedName name="_inf2010">#REF!</definedName>
    <definedName name="_inf2011" localSheetId="8">#REF!</definedName>
    <definedName name="_inf2011" localSheetId="9">#REF!</definedName>
    <definedName name="_inf2011" localSheetId="15">#REF!</definedName>
    <definedName name="_inf2011" localSheetId="16">#REF!</definedName>
    <definedName name="_inf2011" localSheetId="0">#REF!</definedName>
    <definedName name="_inf2011" localSheetId="1">#REF!</definedName>
    <definedName name="_inf2011" localSheetId="2">#REF!</definedName>
    <definedName name="_inf2011" localSheetId="5">#REF!</definedName>
    <definedName name="_inf2011">#REF!</definedName>
    <definedName name="_inf2012" localSheetId="8">#REF!</definedName>
    <definedName name="_inf2012" localSheetId="9">#REF!</definedName>
    <definedName name="_inf2012" localSheetId="15">#REF!</definedName>
    <definedName name="_inf2012" localSheetId="16">#REF!</definedName>
    <definedName name="_inf2012" localSheetId="0">#REF!</definedName>
    <definedName name="_inf2012" localSheetId="1">#REF!</definedName>
    <definedName name="_inf2012" localSheetId="2">#REF!</definedName>
    <definedName name="_inf2012" localSheetId="5">#REF!</definedName>
    <definedName name="_inf2012">#REF!</definedName>
    <definedName name="_inf2013" localSheetId="8">#REF!</definedName>
    <definedName name="_inf2013" localSheetId="9">#REF!</definedName>
    <definedName name="_inf2013" localSheetId="15">#REF!</definedName>
    <definedName name="_inf2013" localSheetId="16">#REF!</definedName>
    <definedName name="_inf2013" localSheetId="0">#REF!</definedName>
    <definedName name="_inf2013" localSheetId="1">#REF!</definedName>
    <definedName name="_inf2013" localSheetId="2">#REF!</definedName>
    <definedName name="_inf2013" localSheetId="5">#REF!</definedName>
    <definedName name="_inf2013">#REF!</definedName>
    <definedName name="_inf20131" localSheetId="8">#REF!</definedName>
    <definedName name="_inf20131" localSheetId="9">#REF!</definedName>
    <definedName name="_inf20131" localSheetId="15">#REF!</definedName>
    <definedName name="_inf20131" localSheetId="16">#REF!</definedName>
    <definedName name="_inf20131" localSheetId="0">#REF!</definedName>
    <definedName name="_inf20131" localSheetId="1">#REF!</definedName>
    <definedName name="_inf20131" localSheetId="2">#REF!</definedName>
    <definedName name="_inf20131" localSheetId="5">#REF!</definedName>
    <definedName name="_inf20131">#REF!</definedName>
    <definedName name="_inf2014" localSheetId="8">#REF!</definedName>
    <definedName name="_inf2014" localSheetId="9">#REF!</definedName>
    <definedName name="_inf2014" localSheetId="15">#REF!</definedName>
    <definedName name="_inf2014" localSheetId="16">#REF!</definedName>
    <definedName name="_inf2014" localSheetId="0">#REF!</definedName>
    <definedName name="_inf2014" localSheetId="1">#REF!</definedName>
    <definedName name="_inf2014" localSheetId="2">#REF!</definedName>
    <definedName name="_inf2014" localSheetId="5">#REF!</definedName>
    <definedName name="_inf2014">#REF!</definedName>
    <definedName name="_inf2015" localSheetId="8">#REF!</definedName>
    <definedName name="_inf2015" localSheetId="9">#REF!</definedName>
    <definedName name="_inf2015" localSheetId="15">#REF!</definedName>
    <definedName name="_inf2015" localSheetId="16">#REF!</definedName>
    <definedName name="_inf2015" localSheetId="0">#REF!</definedName>
    <definedName name="_inf2015" localSheetId="1">#REF!</definedName>
    <definedName name="_inf2015" localSheetId="2">#REF!</definedName>
    <definedName name="_inf2015" localSheetId="5">#REF!</definedName>
    <definedName name="_inf2015">#REF!</definedName>
    <definedName name="_inf2015_" localSheetId="8">#REF!</definedName>
    <definedName name="_inf2015_" localSheetId="9">#REF!</definedName>
    <definedName name="_inf2015_" localSheetId="15">#REF!</definedName>
    <definedName name="_inf2015_" localSheetId="16">#REF!</definedName>
    <definedName name="_inf2015_" localSheetId="0">#REF!</definedName>
    <definedName name="_inf2015_" localSheetId="1">#REF!</definedName>
    <definedName name="_inf2015_" localSheetId="2">#REF!</definedName>
    <definedName name="_inf2015_" localSheetId="5">#REF!</definedName>
    <definedName name="_inf2015_">#REF!</definedName>
    <definedName name="_inf2016" localSheetId="8">#REF!</definedName>
    <definedName name="_inf2016" localSheetId="9">#REF!</definedName>
    <definedName name="_inf2016" localSheetId="15">#REF!</definedName>
    <definedName name="_inf2016" localSheetId="16">#REF!</definedName>
    <definedName name="_inf2016" localSheetId="0">#REF!</definedName>
    <definedName name="_inf2016" localSheetId="1">#REF!</definedName>
    <definedName name="_inf2016" localSheetId="2">#REF!</definedName>
    <definedName name="_inf2016" localSheetId="5">#REF!</definedName>
    <definedName name="_inf2016">#REF!</definedName>
    <definedName name="_inf202111">#REF!</definedName>
    <definedName name="_mm1" localSheetId="9">[1]ПРОГНОЗ_1!#REF!</definedName>
    <definedName name="_mm1" localSheetId="15">[1]ПРОГНОЗ_1!#REF!</definedName>
    <definedName name="_mm1" localSheetId="16">[1]ПРОГНОЗ_1!#REF!</definedName>
    <definedName name="_mm1" localSheetId="0">[1]ПРОГНОЗ_1!#REF!</definedName>
    <definedName name="_mm1" localSheetId="1">[1]ПРОГНОЗ_1!#REF!</definedName>
    <definedName name="_mm1" localSheetId="2">[1]ПРОГНОЗ_1!#REF!</definedName>
    <definedName name="_mm1" localSheetId="5">[1]ПРОГНОЗ_1!#REF!</definedName>
    <definedName name="_mm1">[1]ПРОГНОЗ_1!#REF!</definedName>
    <definedName name="_отдых2" localSheetId="8">#REF!</definedName>
    <definedName name="_отдых2" localSheetId="9">#REF!</definedName>
    <definedName name="_отдых2" localSheetId="15">#REF!</definedName>
    <definedName name="_отдых2" localSheetId="16">#REF!</definedName>
    <definedName name="_отдых2" localSheetId="0">#REF!</definedName>
    <definedName name="_отдых2" localSheetId="1">#REF!</definedName>
    <definedName name="_отдых2" localSheetId="2">#REF!</definedName>
    <definedName name="_отдых2" localSheetId="5">#REF!</definedName>
    <definedName name="_отдых2">#REF!</definedName>
    <definedName name="_xlnm._FilterDatabase" localSheetId="8" hidden="1">'212,226 команд.расходы'!$A$4:$E$4</definedName>
    <definedName name="_xlnm._FilterDatabase" localSheetId="17" hidden="1">'310.971 осн.средства'!$A$22:$ID$333</definedName>
    <definedName name="_xlnm._FilterDatabase" localSheetId="19" hidden="1">'342.983 продукты питания'!$A$14:$GM$116</definedName>
    <definedName name="_xlnm._FilterDatabase" localSheetId="20" hidden="1">'345.985 мягкий инвентарь'!$A$20:$I$205</definedName>
    <definedName name="_xlnm._FilterDatabase" localSheetId="18" hidden="1">'346.981 расходники'!$A$21:$I$202</definedName>
    <definedName name="_xlnm._FilterDatabase" localSheetId="16" hidden="1">'349.963 КММ'!$A$1:$M$10</definedName>
    <definedName name="_xlnm._FilterDatabase" localSheetId="7" hidden="1">'Бюджет 2019-2021'!$A$5:$R$55</definedName>
    <definedName name="_xlnm._FilterDatabase" localSheetId="0" hidden="1">'План ФХД 2019'!$A$8:$L$37</definedName>
    <definedName name="_xlnm._FilterDatabase" localSheetId="1" hidden="1">'План ФХД 2020'!$A$8:$L$37</definedName>
    <definedName name="_xlnm._FilterDatabase" localSheetId="2" hidden="1">'План ФХД 2021'!$A$8:$L$37</definedName>
    <definedName name="_xlnm._FilterDatabase" localSheetId="4" hidden="1">'Раб.таблица 2019'!$A$32:$FX$668</definedName>
    <definedName name="_xlnm._FilterDatabase" localSheetId="5" hidden="1">'СГОЗ 2020-2021'!$A$19:$Z$261</definedName>
    <definedName name="_xlnm._FilterDatabase" localSheetId="6" hidden="1">Счета!$A$2:$K$2</definedName>
    <definedName name="ddd" localSheetId="9">[2]ПРОГНОЗ_1!#REF!</definedName>
    <definedName name="ddd" localSheetId="15">[2]ПРОГНОЗ_1!#REF!</definedName>
    <definedName name="ddd" localSheetId="16">[2]ПРОГНОЗ_1!#REF!</definedName>
    <definedName name="ddd" localSheetId="0">[2]ПРОГНОЗ_1!#REF!</definedName>
    <definedName name="ddd" localSheetId="1">[2]ПРОГНОЗ_1!#REF!</definedName>
    <definedName name="ddd" localSheetId="2">[2]ПРОГНОЗ_1!#REF!</definedName>
    <definedName name="ddd" localSheetId="5">[2]ПРОГНОЗ_1!#REF!</definedName>
    <definedName name="ddd">[2]ПРОГНОЗ_1!#REF!</definedName>
    <definedName name="ff" localSheetId="8">#REF!</definedName>
    <definedName name="ff" localSheetId="9">#REF!</definedName>
    <definedName name="ff" localSheetId="15">#REF!</definedName>
    <definedName name="ff" localSheetId="16">#REF!</definedName>
    <definedName name="ff" localSheetId="0">#REF!</definedName>
    <definedName name="ff" localSheetId="1">#REF!</definedName>
    <definedName name="ff" localSheetId="2">#REF!</definedName>
    <definedName name="ff" localSheetId="5">#REF!</definedName>
    <definedName name="ff">#REF!</definedName>
    <definedName name="fffff" localSheetId="9">'[3]Гр5(о)'!#REF!</definedName>
    <definedName name="fffff" localSheetId="15">'[3]Гр5(о)'!#REF!</definedName>
    <definedName name="fffff" localSheetId="16">'[3]Гр5(о)'!#REF!</definedName>
    <definedName name="fffff" localSheetId="0">'[3]Гр5(о)'!#REF!</definedName>
    <definedName name="fffff" localSheetId="1">'[3]Гр5(о)'!#REF!</definedName>
    <definedName name="fffff" localSheetId="2">'[3]Гр5(о)'!#REF!</definedName>
    <definedName name="fffff" localSheetId="5">'[3]Гр5(о)'!#REF!</definedName>
    <definedName name="fffff">'[3]Гр5(о)'!#REF!</definedName>
    <definedName name="ffffff">'[3]Гр5(о)'!#REF!</definedName>
    <definedName name="gggg" localSheetId="8">#REF!</definedName>
    <definedName name="gggg" localSheetId="9">#REF!</definedName>
    <definedName name="gggg" localSheetId="15">#REF!</definedName>
    <definedName name="gggg" localSheetId="16">#REF!</definedName>
    <definedName name="gggg" localSheetId="0">#REF!</definedName>
    <definedName name="gggg" localSheetId="1">#REF!</definedName>
    <definedName name="gggg" localSheetId="2">#REF!</definedName>
    <definedName name="gggg" localSheetId="5">#REF!</definedName>
    <definedName name="gggg">#REF!</definedName>
    <definedName name="gggggg">#REF!</definedName>
    <definedName name="jjjj" localSheetId="9">'[4]Гр5(о)'!#REF!</definedName>
    <definedName name="jjjj" localSheetId="15">'[4]Гр5(о)'!#REF!</definedName>
    <definedName name="jjjj" localSheetId="0">'[4]Гр5(о)'!#REF!</definedName>
    <definedName name="jjjj" localSheetId="1">'[4]Гр5(о)'!#REF!</definedName>
    <definedName name="jjjj" localSheetId="2">'[4]Гр5(о)'!#REF!</definedName>
    <definedName name="jjjj" localSheetId="5">'[4]Гр5(о)'!#REF!</definedName>
    <definedName name="jjjj">'[4]Гр5(о)'!#REF!</definedName>
    <definedName name="kbcn" localSheetId="8">#REF!</definedName>
    <definedName name="kbcn" localSheetId="9">#REF!</definedName>
    <definedName name="kbcn" localSheetId="15">#REF!</definedName>
    <definedName name="kbcn" localSheetId="16">#REF!</definedName>
    <definedName name="kbcn" localSheetId="0">#REF!</definedName>
    <definedName name="kbcn" localSheetId="1">#REF!</definedName>
    <definedName name="kbcn" localSheetId="2">#REF!</definedName>
    <definedName name="kbcn" localSheetId="5">#REF!</definedName>
    <definedName name="kbcn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8" hidden="1">#REF!</definedName>
    <definedName name="solver_opt" localSheetId="9" hidden="1">#REF!</definedName>
    <definedName name="solver_opt" localSheetId="15" hidden="1">#REF!</definedName>
    <definedName name="solver_opt" localSheetId="16" hidden="1">#REF!</definedName>
    <definedName name="solver_opt" localSheetId="21" hidden="1">#REF!</definedName>
    <definedName name="solver_opt" localSheetId="0" hidden="1">#REF!</definedName>
    <definedName name="solver_opt" localSheetId="1" hidden="1">#REF!</definedName>
    <definedName name="solver_opt" localSheetId="2" hidden="1">#REF!</definedName>
    <definedName name="solver_opt" localSheetId="5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Z_07C882B2_2085_4B33_986B_4C53D325BE47_.wvu.FilterData" localSheetId="7" hidden="1">'Бюджет 2019-2021'!$A$3:$Q$5</definedName>
    <definedName name="Z_07C882B2_2085_4B33_986B_4C53D325BE47_.wvu.FilterData" localSheetId="0" hidden="1">'План ФХД 2019'!$A$8:$L$37</definedName>
    <definedName name="Z_07C882B2_2085_4B33_986B_4C53D325BE47_.wvu.FilterData" localSheetId="1" hidden="1">'План ФХД 2020'!$A$8:$L$37</definedName>
    <definedName name="Z_07C882B2_2085_4B33_986B_4C53D325BE47_.wvu.FilterData" localSheetId="2" hidden="1">'План ФХД 2021'!$A$8:$L$37</definedName>
    <definedName name="Z_0AB11070_03F0_4F74_8CFD_24C161E40E10_.wvu.Cols" localSheetId="4" hidden="1">'Раб.таблица 2019'!$F:$F</definedName>
    <definedName name="Z_0AB11070_03F0_4F74_8CFD_24C161E40E10_.wvu.Cols" localSheetId="5" hidden="1">'СГОЗ 2020-2021'!$E:$E</definedName>
    <definedName name="Z_0AB11070_03F0_4F74_8CFD_24C161E40E10_.wvu.PrintTitles" localSheetId="4" hidden="1">'Раб.таблица 2019'!$32:$32</definedName>
    <definedName name="Z_0AB11070_03F0_4F74_8CFD_24C161E40E10_.wvu.PrintTitles" localSheetId="5" hidden="1">'СГОЗ 2020-2021'!$20:$20</definedName>
    <definedName name="Z_0AB11070_03F0_4F74_8CFD_24C161E40E10_.wvu.Rows" localSheetId="4" hidden="1">'Раб.таблица 2019'!$33:$41,'Раб.таблица 2019'!#REF!</definedName>
    <definedName name="Z_0AB11070_03F0_4F74_8CFD_24C161E40E10_.wvu.Rows" localSheetId="5" hidden="1">'СГОЗ 2020-2021'!$21:$27,'СГОЗ 2020-2021'!#REF!</definedName>
    <definedName name="Z_1314A0A9_1E8F_4B9C_B2D0_F2AFD8BF5C2F_.wvu.Cols" localSheetId="13" hidden="1">'226.953 охрана'!#REF!</definedName>
    <definedName name="Z_1314A0A9_1E8F_4B9C_B2D0_F2AFD8BF5C2F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155AAB3B_646F_4DEB_BEA5_253B321B08F8_.wvu.Cols" localSheetId="9" hidden="1">'221.925 связь'!#REF!,'221.925 связь'!$D:$K</definedName>
    <definedName name="Z_15C7E2B5_F1E5_4B0F_AF44_4033EF048EB4_.wvu.Cols" localSheetId="11" hidden="1">'225 сод.имущ.'!$C:$C</definedName>
    <definedName name="Z_15C7E2B5_F1E5_4B0F_AF44_4033EF048EB4_.wvu.Rows" localSheetId="11" hidden="1">'225 сод.имущ.'!$69:$69,'225 сод.имущ.'!$146:$168,'225 сод.имущ.'!$170:$204,'225 сод.имущ.'!$289:$318,'225 сод.имущ.'!#REF!</definedName>
    <definedName name="Z_169A37C8_0B2D_4F01_A7C6_59B988446C52_.wvu.FilterData" localSheetId="8" hidden="1">'212,226 команд.расходы'!$A$4:$E$7</definedName>
    <definedName name="Z_1905DA69_9BB6_4FD0_82AC_773E2DAE19E1_.wvu.Cols" localSheetId="13" hidden="1">'226.953 охрана'!#REF!</definedName>
    <definedName name="Z_1905DA69_9BB6_4FD0_82AC_773E2DAE19E1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1AF1F33A_6323_4344_92C4_BADB9B7DD929_.wvu.FilterData" localSheetId="4" hidden="1">'Раб.таблица 2019'!$A$32:$FX$668</definedName>
    <definedName name="Z_1D6AE9CD_38A5_46F4_980D_9A97D2CB5F53_.wvu.Cols" localSheetId="12" hidden="1">'227.951 страхов.лифтов'!$H:$V</definedName>
    <definedName name="Z_1D6AE9CD_38A5_46F4_980D_9A97D2CB5F53_.wvu.PrintTitles" localSheetId="12" hidden="1">'227.951 страхов.лифтов'!#REF!</definedName>
    <definedName name="Z_1D6AE9CD_38A5_46F4_980D_9A97D2CB5F53_.wvu.Rows" localSheetId="12" hidden="1">'227.951 страхов.лифтов'!#REF!</definedName>
    <definedName name="Z_1EE7B0E1_4E5B_4231_AFBE_481FE415CE9C_.wvu.Cols" localSheetId="13" hidden="1">'226.953 охрана'!#REF!</definedName>
    <definedName name="Z_1EE7B0E1_4E5B_4231_AFBE_481FE415CE9C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1FC6B8B2_D297_471F_A858_75FF11DDC4D1_.wvu.PrintArea" localSheetId="0" hidden="1">'План ФХД 2019'!$A$2:$J$42</definedName>
    <definedName name="Z_1FC6B8B2_D297_471F_A858_75FF11DDC4D1_.wvu.PrintArea" localSheetId="1" hidden="1">'План ФХД 2020'!$A$2:$J$42</definedName>
    <definedName name="Z_1FC6B8B2_D297_471F_A858_75FF11DDC4D1_.wvu.PrintArea" localSheetId="2" hidden="1">'План ФХД 2021'!$A$2:$J$42</definedName>
    <definedName name="Z_1FC6B8B2_D297_471F_A858_75FF11DDC4D1_.wvu.PrintArea" localSheetId="4" hidden="1">'Раб.таблица 2019'!$A$27:$F$304</definedName>
    <definedName name="Z_1FC6B8B2_D297_471F_A858_75FF11DDC4D1_.wvu.PrintArea" localSheetId="5" hidden="1">'СГОЗ 2020-2021'!$A$15:$E$274</definedName>
    <definedName name="Z_2031E973_CE51_43F4_BF97_0ECAC5535834_.wvu.FilterData" localSheetId="19" hidden="1">'342.983 продукты питания'!$A$14:$GM$118</definedName>
    <definedName name="Z_2031E973_CE51_43F4_BF97_0ECAC5535834_.wvu.PrintTitles" localSheetId="19" hidden="1">'342.983 продукты питания'!$12:$14</definedName>
    <definedName name="Z_21AB9354_CAA5_4CC3_A9A5_E2E1D047094A_.wvu.FilterData" localSheetId="4" hidden="1">'Раб.таблица 2019'!$A$32:$FX$668</definedName>
    <definedName name="Z_221FC442_8E44_415A_905C_ACA3B953053B_.wvu.Cols" localSheetId="9" hidden="1">'221.925 связь'!#REF!</definedName>
    <definedName name="Z_221FC442_8E44_415A_905C_ACA3B953053B_.wvu.Cols" localSheetId="11" hidden="1">'225 сод.имущ.'!#REF!</definedName>
    <definedName name="Z_25289825_3576_4783_8790_717D652D5F1B_.wvu.Cols" localSheetId="13" hidden="1">'226.953 охрана'!#REF!</definedName>
    <definedName name="Z_25289825_3576_4783_8790_717D652D5F1B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259CB5F9_F2F7_4AC8_8039_6CD7859A0B46_.wvu.Cols" localSheetId="13" hidden="1">'226.953 охрана'!#REF!</definedName>
    <definedName name="Z_259CB5F9_F2F7_4AC8_8039_6CD7859A0B46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25D33A4F_31DA_4388_99C4_2795B1F8A836_.wvu.Cols" localSheetId="8" hidden="1">'212,226 команд.расходы'!#REF!</definedName>
    <definedName name="Z_25D33A4F_31DA_4388_99C4_2795B1F8A836_.wvu.FilterData" localSheetId="8" hidden="1">'212,226 команд.расходы'!$A$4:$E$4</definedName>
    <definedName name="Z_26DE502B_8941_4BCB_9046_46BFC67F1812_.wvu.FilterData" localSheetId="15" hidden="1">'226.995 медосмотры'!#REF!</definedName>
    <definedName name="Z_2A5841BD_F778_4D99_933E_15D9D520F873_.wvu.Cols" localSheetId="12" hidden="1">'227.951 страхов.лифтов'!$H:$V</definedName>
    <definedName name="Z_2A5841BD_F778_4D99_933E_15D9D520F873_.wvu.Rows" localSheetId="12" hidden="1">'227.951 страхов.лифтов'!#REF!</definedName>
    <definedName name="Z_378BA7EF_EAEC_4176_A796_E48812A250C6_.wvu.Cols" localSheetId="12" hidden="1">'227.951 страхов.лифтов'!$H:$V</definedName>
    <definedName name="Z_378BA7EF_EAEC_4176_A796_E48812A250C6_.wvu.Rows" localSheetId="12" hidden="1">'227.951 страхов.лифтов'!#REF!</definedName>
    <definedName name="Z_3811DC27_6C9C_4281_989A_478EAFEC2147_.wvu.Cols" localSheetId="9" hidden="1">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</definedName>
    <definedName name="Z_3811DC27_6C9C_4281_989A_478EAFEC2147_.wvu.Cols" localSheetId="15" hidden="1">#VALUE!</definedName>
    <definedName name="Z_3811DC27_6C9C_4281_989A_478EAFEC2147_.wvu.FilterData" localSheetId="15" hidden="1">'226.995 медосмотры'!$A$25:$CR$26</definedName>
    <definedName name="Z_3811DC27_6C9C_4281_989A_478EAFEC2147_.wvu.FilterData" localSheetId="17" hidden="1">'310.971 осн.средства'!$A$22:$ID$333</definedName>
    <definedName name="Z_3811DC27_6C9C_4281_989A_478EAFEC2147_.wvu.FilterData" localSheetId="20" hidden="1">'345.985 мягкий инвентарь'!$A$20:$I$205</definedName>
    <definedName name="Z_3811DC27_6C9C_4281_989A_478EAFEC2147_.wvu.FilterData" localSheetId="18" hidden="1">'346.981 расходники'!$A$21:$I$202</definedName>
    <definedName name="Z_3811DC27_6C9C_4281_989A_478EAFEC2147_.wvu.FilterData" localSheetId="7" hidden="1">'Бюджет 2019-2021'!$A$5:$R$5</definedName>
    <definedName name="Z_3811DC27_6C9C_4281_989A_478EAFEC2147_.wvu.FilterData" localSheetId="0" hidden="1">'План ФХД 2019'!$A$8:$L$37</definedName>
    <definedName name="Z_3811DC27_6C9C_4281_989A_478EAFEC2147_.wvu.FilterData" localSheetId="1" hidden="1">'План ФХД 2020'!$A$8:$L$37</definedName>
    <definedName name="Z_3811DC27_6C9C_4281_989A_478EAFEC2147_.wvu.FilterData" localSheetId="2" hidden="1">'План ФХД 2021'!$A$8:$L$37</definedName>
    <definedName name="Z_3811DC27_6C9C_4281_989A_478EAFEC2147_.wvu.FilterData" localSheetId="4" hidden="1">'Раб.таблица 2019'!$A$32:$FX$668</definedName>
    <definedName name="Z_3811DC27_6C9C_4281_989A_478EAFEC2147_.wvu.FilterData" localSheetId="5" hidden="1">'СГОЗ 2020-2021'!$A$19:$Z$261</definedName>
    <definedName name="Z_3811DC27_6C9C_4281_989A_478EAFEC2147_.wvu.PrintArea" localSheetId="18" hidden="1">'346.981 расходники'!$A$1:$I$209</definedName>
    <definedName name="Z_3811DC27_6C9C_4281_989A_478EAFEC2147_.wvu.PrintArea" localSheetId="3" hidden="1">'Закупка ТРУ'!$A$1:$L$21</definedName>
    <definedName name="Z_3811DC27_6C9C_4281_989A_478EAFEC2147_.wvu.PrintArea" localSheetId="0" hidden="1">'План ФХД 2019'!$A$1:$L$40</definedName>
    <definedName name="Z_3811DC27_6C9C_4281_989A_478EAFEC2147_.wvu.PrintArea" localSheetId="1" hidden="1">'План ФХД 2020'!$A$1:$L$40</definedName>
    <definedName name="Z_3811DC27_6C9C_4281_989A_478EAFEC2147_.wvu.PrintArea" localSheetId="2" hidden="1">'План ФХД 2021'!$A$1:$L$40</definedName>
    <definedName name="Z_3811DC27_6C9C_4281_989A_478EAFEC2147_.wvu.PrintTitles" localSheetId="9" hidden="1">'221.925 связь'!$12:$13</definedName>
    <definedName name="Z_3811DC27_6C9C_4281_989A_478EAFEC2147_.wvu.PrintTitles" localSheetId="3" hidden="1">'Закупка ТРУ'!$6:$10</definedName>
    <definedName name="Z_3811DC27_6C9C_4281_989A_478EAFEC2147_.wvu.PrintTitles" localSheetId="0" hidden="1">'План ФХД 2019'!$8:$8</definedName>
    <definedName name="Z_3811DC27_6C9C_4281_989A_478EAFEC2147_.wvu.PrintTitles" localSheetId="1" hidden="1">'План ФХД 2020'!$8:$8</definedName>
    <definedName name="Z_3811DC27_6C9C_4281_989A_478EAFEC2147_.wvu.PrintTitles" localSheetId="2" hidden="1">'План ФХД 2021'!$8:$8</definedName>
    <definedName name="Z_3811DC27_6C9C_4281_989A_478EAFEC2147_.wvu.PrintTitles" localSheetId="4" hidden="1">'Раб.таблица 2019'!$32:$32</definedName>
    <definedName name="Z_3811DC27_6C9C_4281_989A_478EAFEC2147_.wvu.PrintTitles" localSheetId="5" hidden="1">'СГОЗ 2020-2021'!$20:$20</definedName>
    <definedName name="Z_3811DC27_6C9C_4281_989A_478EAFEC2147_.wvu.Rows" localSheetId="9" hidden="1">'221.925 связь'!$45:$46</definedName>
    <definedName name="Z_3811DC27_6C9C_4281_989A_478EAFEC2147_.wvu.Rows" localSheetId="10" hidden="1">'223 коммуналка'!#REF!</definedName>
    <definedName name="Z_3811DC27_6C9C_4281_989A_478EAFEC2147_.wvu.Rows" localSheetId="13" hidden="1">'226.953 охрана'!$1:$7</definedName>
    <definedName name="Z_3811DC27_6C9C_4281_989A_478EAFEC2147_.wvu.Rows" localSheetId="5" hidden="1">'СГОЗ 2020-2021'!$26:$26,'СГОЗ 2020-2021'!$29:$45,'СГОЗ 2020-2021'!$50:$53,'СГОЗ 2020-2021'!$58:$76,'СГОЗ 2020-2021'!$78:$92,'СГОЗ 2020-2021'!$95:$121,'СГОЗ 2020-2021'!$126:$136,'СГОЗ 2020-2021'!$138:$176,'СГОЗ 2020-2021'!$182:$184,'СГОЗ 2020-2021'!#REF!,'СГОЗ 2020-2021'!#REF!,'СГОЗ 2020-2021'!$202:$221,'СГОЗ 2020-2021'!$224:$246,'СГОЗ 2020-2021'!$250:$261,'СГОЗ 2020-2021'!$276:$276,'СГОЗ 2020-2021'!$279:$293,'СГОЗ 2020-2021'!$296:$302,'СГОЗ 2020-2021'!$305:$305,'СГОЗ 2020-2021'!$308:$314,'СГОЗ 2020-2021'!$316:$322,'СГОЗ 2020-2021'!$327:$338,'СГОЗ 2020-2021'!$342:$344,'СГОЗ 2020-2021'!#REF!,'СГОЗ 2020-2021'!$358:$361,'СГОЗ 2020-2021'!$364:$368,'СГОЗ 2020-2021'!$379:$379,'СГОЗ 2020-2021'!$382:$387,'СГОЗ 2020-2021'!$390:$402,'СГОЗ 2020-2021'!$405:$405,'СГОЗ 2020-2021'!$408:$417,'СГОЗ 2020-2021'!$419:$425,'СГОЗ 2020-2021'!$430:$442,'СГОЗ 2020-2021'!$447:$449,'СГОЗ 2020-2021'!#REF!,'СГОЗ 2020-2021'!$455:$466,'СГОЗ 2020-2021'!$469:$479,'СГОЗ 2020-2021'!$481:$481,'СГОЗ 2020-2021'!$496:$496</definedName>
    <definedName name="Z_3851FA51_FC5E_4A97_9801_F1C4B90C5CF5_.wvu.PrintTitles" localSheetId="4" hidden="1">'Раб.таблица 2019'!$32:$32</definedName>
    <definedName name="Z_3851FA51_FC5E_4A97_9801_F1C4B90C5CF5_.wvu.PrintTitles" localSheetId="5" hidden="1">'СГОЗ 2020-2021'!$20:$20</definedName>
    <definedName name="Z_3851FA51_FC5E_4A97_9801_F1C4B90C5CF5_.wvu.Rows" localSheetId="4" hidden="1">'Раб.таблица 2019'!#REF!</definedName>
    <definedName name="Z_3851FA51_FC5E_4A97_9801_F1C4B90C5CF5_.wvu.Rows" localSheetId="5" hidden="1">'СГОЗ 2020-2021'!#REF!</definedName>
    <definedName name="Z_4000C340_B653_4F82_902D_2E6ABD602284_.wvu.Cols" localSheetId="12" hidden="1">'227.951 страхов.лифтов'!$H:$V</definedName>
    <definedName name="Z_4000C340_B653_4F82_902D_2E6ABD602284_.wvu.Rows" localSheetId="12" hidden="1">'227.951 страхов.лифтов'!#REF!</definedName>
    <definedName name="Z_4660ED57_C31A_43C4_A05C_DF263EC238D0_.wvu.Cols" localSheetId="9" hidden="1">'221.925 связь'!#REF!,'221.925 связь'!#REF!,'221.925 связь'!$D:$E,'221.925 связь'!#REF!</definedName>
    <definedName name="Z_4660ED57_C31A_43C4_A05C_DF263EC238D0_.wvu.Cols" localSheetId="15" hidden="1">'226.995 медосмотры'!#REF!</definedName>
    <definedName name="Z_4660ED57_C31A_43C4_A05C_DF263EC238D0_.wvu.FilterData" localSheetId="15" hidden="1">'226.995 медосмотры'!#REF!</definedName>
    <definedName name="Z_4660ED57_C31A_43C4_A05C_DF263EC238D0_.wvu.FilterData" localSheetId="17" hidden="1">'310.971 осн.средства'!$A$22:$ID$333</definedName>
    <definedName name="Z_4660ED57_C31A_43C4_A05C_DF263EC238D0_.wvu.FilterData" localSheetId="20" hidden="1">'345.985 мягкий инвентарь'!$A$20:$I$205</definedName>
    <definedName name="Z_4660ED57_C31A_43C4_A05C_DF263EC238D0_.wvu.FilterData" localSheetId="18" hidden="1">'346.981 расходники'!$A$21:$I$202</definedName>
    <definedName name="Z_4660ED57_C31A_43C4_A05C_DF263EC238D0_.wvu.FilterData" localSheetId="7" hidden="1">'Бюджет 2019-2021'!$A$5:$R$5</definedName>
    <definedName name="Z_4660ED57_C31A_43C4_A05C_DF263EC238D0_.wvu.FilterData" localSheetId="0" hidden="1">'План ФХД 2019'!$A$8:$L$37</definedName>
    <definedName name="Z_4660ED57_C31A_43C4_A05C_DF263EC238D0_.wvu.FilterData" localSheetId="1" hidden="1">'План ФХД 2020'!$A$8:$L$37</definedName>
    <definedName name="Z_4660ED57_C31A_43C4_A05C_DF263EC238D0_.wvu.FilterData" localSheetId="2" hidden="1">'План ФХД 2021'!$A$8:$L$37</definedName>
    <definedName name="Z_4660ED57_C31A_43C4_A05C_DF263EC238D0_.wvu.FilterData" localSheetId="4" hidden="1">'Раб.таблица 2019'!$A$32:$FX$668</definedName>
    <definedName name="Z_4660ED57_C31A_43C4_A05C_DF263EC238D0_.wvu.FilterData" localSheetId="5" hidden="1">'СГОЗ 2020-2021'!$A$19:$Z$261</definedName>
    <definedName name="Z_4660ED57_C31A_43C4_A05C_DF263EC238D0_.wvu.PrintArea" localSheetId="18" hidden="1">'346.981 расходники'!$A$1:$I$209</definedName>
    <definedName name="Z_4660ED57_C31A_43C4_A05C_DF263EC238D0_.wvu.PrintArea" localSheetId="0" hidden="1">'План ФХД 2019'!$A$1:$N$40</definedName>
    <definedName name="Z_4660ED57_C31A_43C4_A05C_DF263EC238D0_.wvu.PrintArea" localSheetId="1" hidden="1">'План ФХД 2020'!$A$1:$N$40</definedName>
    <definedName name="Z_4660ED57_C31A_43C4_A05C_DF263EC238D0_.wvu.PrintArea" localSheetId="2" hidden="1">'План ФХД 2021'!$A$1:$N$40</definedName>
    <definedName name="Z_4660ED57_C31A_43C4_A05C_DF263EC238D0_.wvu.PrintTitles" localSheetId="3" hidden="1">'Закупка ТРУ'!$6:$10</definedName>
    <definedName name="Z_4660ED57_C31A_43C4_A05C_DF263EC238D0_.wvu.PrintTitles" localSheetId="0" hidden="1">'План ФХД 2019'!$8:$8</definedName>
    <definedName name="Z_4660ED57_C31A_43C4_A05C_DF263EC238D0_.wvu.PrintTitles" localSheetId="1" hidden="1">'План ФХД 2020'!$8:$8</definedName>
    <definedName name="Z_4660ED57_C31A_43C4_A05C_DF263EC238D0_.wvu.PrintTitles" localSheetId="2" hidden="1">'План ФХД 2021'!$8:$8</definedName>
    <definedName name="Z_4660ED57_C31A_43C4_A05C_DF263EC238D0_.wvu.PrintTitles" localSheetId="4" hidden="1">'Раб.таблица 2019'!$32:$32</definedName>
    <definedName name="Z_4660ED57_C31A_43C4_A05C_DF263EC238D0_.wvu.PrintTitles" localSheetId="5" hidden="1">'СГОЗ 2020-2021'!$20:$20</definedName>
    <definedName name="Z_4660ED57_C31A_43C4_A05C_DF263EC238D0_.wvu.Rows" localSheetId="9" hidden="1">'221.925 связь'!$33:$34,'221.925 связь'!$45:$46</definedName>
    <definedName name="Z_4660ED57_C31A_43C4_A05C_DF263EC238D0_.wvu.Rows" localSheetId="13" hidden="1">'226.953 охрана'!$1:$7</definedName>
    <definedName name="Z_4660ED57_C31A_43C4_A05C_DF263EC238D0_.wvu.Rows" localSheetId="4" hidden="1">'Раб.таблица 2019'!$321:$325,'Раб.таблица 2019'!$330:$334,'Раб.таблица 2019'!$350:$353,'Раб.таблица 2019'!$370:$374,'Раб.таблица 2019'!$438:$442,'Раб.таблица 2019'!$453:$457,'Раб.таблица 2019'!$468:$472,'Раб.таблица 2019'!$476:$479,'Раб.таблица 2019'!$492:$501</definedName>
    <definedName name="Z_4660ED57_C31A_43C4_A05C_DF263EC238D0_.wvu.Rows" localSheetId="5" hidden="1">'СГОЗ 2020-2021'!$289:$293,'СГОЗ 2020-2021'!$298:$302,'СГОЗ 2020-2021'!$318:$322,'СГОЗ 2020-2021'!$334:$338,'СГОЗ 2020-2021'!$383:$387,'СГОЗ 2020-2021'!$398:$402,'СГОЗ 2020-2021'!$413:$417,'СГОЗ 2020-2021'!$421:$425,'СГОЗ 2020-2021'!$438:$442</definedName>
    <definedName name="Z_47B6AFC7_1C99_4B13_B53F_56FB99317A64_.wvu.Cols" localSheetId="9" hidden="1">'221.925 связь'!#REF!,'221.925 связь'!$D:$K</definedName>
    <definedName name="Z_4865DEAD_F36B_42CA_97B3_A1854B2CDE38_.wvu.FilterData" localSheetId="8" hidden="1">'212,226 команд.расходы'!$A$4:$E$4</definedName>
    <definedName name="Z_49D4993C_FE7B_4A08_B4E7_486344B79ADD_.wvu.Cols" localSheetId="12" hidden="1">'227.951 страхов.лифтов'!$H:$V</definedName>
    <definedName name="Z_49D4993C_FE7B_4A08_B4E7_486344B79ADD_.wvu.Rows" localSheetId="12" hidden="1">'227.951 страхов.лифтов'!#REF!</definedName>
    <definedName name="Z_4A169FEB_676C_4496_A898_3EC408AE311F_.wvu.FilterData" localSheetId="4" hidden="1">'Раб.таблица 2019'!$A$32:$FX$668</definedName>
    <definedName name="Z_4A329275_D4B7_4C03_A99C_4C5B4EE3AF96_.wvu.FilterData" localSheetId="8" hidden="1">'212,226 команд.расходы'!$A$4:$E$7</definedName>
    <definedName name="Z_4D9A8909_061A_4840_84E0_A4ADD56F1905_.wvu.Cols" localSheetId="13" hidden="1">'226.953 охрана'!#REF!</definedName>
    <definedName name="Z_4D9A8909_061A_4840_84E0_A4ADD56F1905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5477B818_21DE_4D94_860B_9B5368818FC5_.wvu.PrintArea" localSheetId="0" hidden="1">'План ФХД 2019'!$A$2:$J$42</definedName>
    <definedName name="Z_5477B818_21DE_4D94_860B_9B5368818FC5_.wvu.PrintArea" localSheetId="1" hidden="1">'План ФХД 2020'!$A$2:$J$42</definedName>
    <definedName name="Z_5477B818_21DE_4D94_860B_9B5368818FC5_.wvu.PrintArea" localSheetId="2" hidden="1">'План ФХД 2021'!$A$2:$J$42</definedName>
    <definedName name="Z_5477B818_21DE_4D94_860B_9B5368818FC5_.wvu.PrintArea" localSheetId="4" hidden="1">'Раб.таблица 2019'!$A$27:$F$304</definedName>
    <definedName name="Z_5477B818_21DE_4D94_860B_9B5368818FC5_.wvu.PrintArea" localSheetId="5" hidden="1">'СГОЗ 2020-2021'!$A$15:$E$274</definedName>
    <definedName name="Z_566EDA53_4692_4318_80BA_862BA6C934E1_.wvu.Cols" localSheetId="9" hidden="1">'221.925 связь'!#REF!,'221.925 связь'!$D:$K</definedName>
    <definedName name="Z_5678E000_9056_40D7_BC11_C317D62932B4_.wvu.Cols" localSheetId="9" hidden="1">'221.925 связь'!#REF!,'221.925 связь'!$D:$K</definedName>
    <definedName name="Z_5B9D9E33_AFE5_4826_BC15_28975AB1E5F8_.wvu.Cols" localSheetId="9" hidden="1">'221.925 связь'!#REF!,'221.925 связь'!#REF!,'221.925 связь'!$D:$E,'221.925 связь'!#REF!</definedName>
    <definedName name="Z_5B9D9E33_AFE5_4826_BC15_28975AB1E5F8_.wvu.Cols" localSheetId="15" hidden="1">'226.995 медосмотры'!#REF!</definedName>
    <definedName name="Z_5B9D9E33_AFE5_4826_BC15_28975AB1E5F8_.wvu.FilterData" localSheetId="15" hidden="1">'226.995 медосмотры'!#REF!</definedName>
    <definedName name="Z_5B9D9E33_AFE5_4826_BC15_28975AB1E5F8_.wvu.FilterData" localSheetId="7" hidden="1">'Бюджет 2019-2021'!$A$5:$R$5</definedName>
    <definedName name="Z_5B9D9E33_AFE5_4826_BC15_28975AB1E5F8_.wvu.FilterData" localSheetId="0" hidden="1">'План ФХД 2019'!$A$8:$L$37</definedName>
    <definedName name="Z_5B9D9E33_AFE5_4826_BC15_28975AB1E5F8_.wvu.FilterData" localSheetId="1" hidden="1">'План ФХД 2020'!$A$8:$L$37</definedName>
    <definedName name="Z_5B9D9E33_AFE5_4826_BC15_28975AB1E5F8_.wvu.FilterData" localSheetId="2" hidden="1">'План ФХД 2021'!$A$8:$L$37</definedName>
    <definedName name="Z_5B9D9E33_AFE5_4826_BC15_28975AB1E5F8_.wvu.FilterData" localSheetId="4" hidden="1">'Раб.таблица 2019'!$A$32:$FX$668</definedName>
    <definedName name="Z_5B9D9E33_AFE5_4826_BC15_28975AB1E5F8_.wvu.FilterData" localSheetId="5" hidden="1">'СГОЗ 2020-2021'!$A$19:$Z$261</definedName>
    <definedName name="Z_5B9D9E33_AFE5_4826_BC15_28975AB1E5F8_.wvu.PrintArea" localSheetId="0" hidden="1">'План ФХД 2019'!$A$1:$N$40</definedName>
    <definedName name="Z_5B9D9E33_AFE5_4826_BC15_28975AB1E5F8_.wvu.PrintArea" localSheetId="1" hidden="1">'План ФХД 2020'!$A$1:$N$40</definedName>
    <definedName name="Z_5B9D9E33_AFE5_4826_BC15_28975AB1E5F8_.wvu.PrintArea" localSheetId="2" hidden="1">'План ФХД 2021'!$A$1:$N$40</definedName>
    <definedName name="Z_5B9D9E33_AFE5_4826_BC15_28975AB1E5F8_.wvu.PrintTitles" localSheetId="3" hidden="1">'Закупка ТРУ'!$6:$10</definedName>
    <definedName name="Z_5B9D9E33_AFE5_4826_BC15_28975AB1E5F8_.wvu.PrintTitles" localSheetId="0" hidden="1">'План ФХД 2019'!$8:$8</definedName>
    <definedName name="Z_5B9D9E33_AFE5_4826_BC15_28975AB1E5F8_.wvu.PrintTitles" localSheetId="1" hidden="1">'План ФХД 2020'!$8:$8</definedName>
    <definedName name="Z_5B9D9E33_AFE5_4826_BC15_28975AB1E5F8_.wvu.PrintTitles" localSheetId="2" hidden="1">'План ФХД 2021'!$8:$8</definedName>
    <definedName name="Z_5B9D9E33_AFE5_4826_BC15_28975AB1E5F8_.wvu.PrintTitles" localSheetId="4" hidden="1">'Раб.таблица 2019'!$32:$32</definedName>
    <definedName name="Z_5B9D9E33_AFE5_4826_BC15_28975AB1E5F8_.wvu.PrintTitles" localSheetId="5" hidden="1">'СГОЗ 2020-2021'!$20:$20</definedName>
    <definedName name="Z_5B9D9E33_AFE5_4826_BC15_28975AB1E5F8_.wvu.Rows" localSheetId="9" hidden="1">'221.925 связь'!$33:$34,'221.925 связь'!$45:$46</definedName>
    <definedName name="Z_5B9D9E33_AFE5_4826_BC15_28975AB1E5F8_.wvu.Rows" localSheetId="5" hidden="1">'СГОЗ 2020-2021'!$289:$293,'СГОЗ 2020-2021'!$298:$302,'СГОЗ 2020-2021'!$318:$322,'СГОЗ 2020-2021'!$334:$338,'СГОЗ 2020-2021'!$383:$387,'СГОЗ 2020-2021'!$398:$402,'СГОЗ 2020-2021'!$413:$417,'СГОЗ 2020-2021'!$421:$425,'СГОЗ 2020-2021'!$438:$442</definedName>
    <definedName name="Z_5ED418E7_38E8_498D_820A_6BECA4DD978E_.wvu.FilterData" localSheetId="15" hidden="1">'226.995 медосмотры'!$A$25:$CR$26</definedName>
    <definedName name="Z_60A37CC4_D379_465D_9CF5_F63B08AA6007_.wvu.FilterData" localSheetId="16" hidden="1">'349.963 КММ'!$A$1:$M$10</definedName>
    <definedName name="Z_61A565AC_BAF3_48D9_BB4E_613E37719A80_.wvu.Cols" localSheetId="9" hidden="1">'221.925 связь'!#REF!,'221.925 связь'!$D:$K</definedName>
    <definedName name="Z_7002E6BE_2D0F_495B_A74F_18BA6101F545_.wvu.FilterData" localSheetId="5" hidden="1">'СГОЗ 2020-2021'!$A$19:$Z$261</definedName>
    <definedName name="Z_715B738E_DB09_4D3E_8135_174B70682A37_.wvu.FilterData" localSheetId="8" hidden="1">'212,226 команд.расходы'!$A$4:$E$4</definedName>
    <definedName name="Z_739007A7_0623_471F_B42F_86E3BE8E32A2_.wvu.FilterData" localSheetId="8" hidden="1">'212,226 команд.расходы'!$A$4:$E$4</definedName>
    <definedName name="Z_744FB8B0_E9B7_48A7_9DA1_CE719E1F58E9_.wvu.Cols" localSheetId="9" hidden="1">'221.925 связь'!#REF!,'221.925 связь'!$D:$K</definedName>
    <definedName name="Z_78B6348B_4943_48D4_A3A5_BF0BD62D60B0_.wvu.Cols" localSheetId="8" hidden="1">'212,226 команд.расходы'!#REF!</definedName>
    <definedName name="Z_7D257448_755C_4E3E_907D_3E76BFA4E332_.wvu.Cols" localSheetId="8" hidden="1">'212,226 команд.расходы'!#REF!</definedName>
    <definedName name="Z_7D257448_755C_4E3E_907D_3E76BFA4E332_.wvu.Rows" localSheetId="8" hidden="1">'212,226 команд.расходы'!$8:$9</definedName>
    <definedName name="Z_7EE3D1D3_9332_4BDF_8BDB_57F40179AAF6_.wvu.FilterData" localSheetId="15" hidden="1">'226.995 медосмотры'!$A$25:$CR$26</definedName>
    <definedName name="Z_7EE3D1D3_9332_4BDF_8BDB_57F40179AAF6_.wvu.PrintTitles" localSheetId="9" hidden="1">'221.925 связь'!$12:$13</definedName>
    <definedName name="Z_7EE3D1D3_9332_4BDF_8BDB_57F40179AAF6_.wvu.Rows" localSheetId="9" hidden="1">'221.925 связь'!$33:$34,'221.925 связь'!$45:$46</definedName>
    <definedName name="Z_7F052BAA_485B_49AE_875A_436958A50042_.wvu.FilterData" localSheetId="16" hidden="1">'349.963 КММ'!$A$1:$M$10</definedName>
    <definedName name="Z_7F3901BE_AE32_4195_B6CE_97653A052FFB_.wvu.Cols" localSheetId="8" hidden="1">'212,226 команд.расходы'!#REF!</definedName>
    <definedName name="Z_7F3901BE_AE32_4195_B6CE_97653A052FFB_.wvu.FilterData" localSheetId="8" hidden="1">'212,226 команд.расходы'!$A$4:$E$7</definedName>
    <definedName name="Z_81A821B6_A58A_4ABA_BE66_AC7A61478251_.wvu.FilterData" localSheetId="15" hidden="1">'226.995 медосмотры'!#REF!</definedName>
    <definedName name="Z_8239570C_D7DA_4995_AB50_9B350C59A2C5_.wvu.FilterData" localSheetId="15" hidden="1">'226.995 медосмотры'!#REF!</definedName>
    <definedName name="Z_876CC185_94D7_4620_8331_C19E58467365_.wvu.Cols" localSheetId="12" hidden="1">'227.951 страхов.лифтов'!$H:$V</definedName>
    <definedName name="Z_876CC185_94D7_4620_8331_C19E58467365_.wvu.Rows" localSheetId="12" hidden="1">'227.951 страхов.лифтов'!#REF!</definedName>
    <definedName name="Z_87C43B2D_50C0_4689_805E_373E1CE343A7_.wvu.Cols" localSheetId="0" hidden="1">'План ФХД 2019'!#REF!</definedName>
    <definedName name="Z_87C43B2D_50C0_4689_805E_373E1CE343A7_.wvu.Cols" localSheetId="1" hidden="1">'План ФХД 2020'!#REF!</definedName>
    <definedName name="Z_87C43B2D_50C0_4689_805E_373E1CE343A7_.wvu.Cols" localSheetId="2" hidden="1">'План ФХД 2021'!#REF!</definedName>
    <definedName name="Z_87C43B2D_50C0_4689_805E_373E1CE343A7_.wvu.Cols" localSheetId="4" hidden="1">'Раб.таблица 2019'!#REF!</definedName>
    <definedName name="Z_87C43B2D_50C0_4689_805E_373E1CE343A7_.wvu.Cols" localSheetId="5" hidden="1">'СГОЗ 2020-2021'!#REF!</definedName>
    <definedName name="Z_8AE2E368_44E3_4CEF_A02D_18B5203E0BB0_.wvu.PrintTitles" localSheetId="4" hidden="1">'Раб.таблица 2019'!$32:$32</definedName>
    <definedName name="Z_8AE2E368_44E3_4CEF_A02D_18B5203E0BB0_.wvu.PrintTitles" localSheetId="5" hidden="1">'СГОЗ 2020-2021'!$20:$20</definedName>
    <definedName name="Z_8AE2E368_44E3_4CEF_A02D_18B5203E0BB0_.wvu.Rows" localSheetId="4" hidden="1">'Раб.таблица 2019'!#REF!</definedName>
    <definedName name="Z_8AE2E368_44E3_4CEF_A02D_18B5203E0BB0_.wvu.Rows" localSheetId="5" hidden="1">'СГОЗ 2020-2021'!#REF!</definedName>
    <definedName name="Z_8B784C05_B826_4FBE_BAC3_A1E7CF9B0A28_.wvu.FilterData" localSheetId="8" hidden="1">'212,226 команд.расходы'!$A$4:$E$7</definedName>
    <definedName name="Z_90CDE0D1_1685_4EAC_BD68_0D9F37118EFF_.wvu.Cols" localSheetId="8" hidden="1">'212,226 команд.расходы'!#REF!,'212,226 команд.расходы'!$C:$D</definedName>
    <definedName name="Z_90CDE0D1_1685_4EAC_BD68_0D9F37118EFF_.wvu.Rows" localSheetId="8" hidden="1">'212,226 команд.расходы'!$8:$9</definedName>
    <definedName name="Z_936BEEDE_968A_4855_BD9A_5C04CC52868D_.wvu.Cols" localSheetId="13" hidden="1">'226.953 охрана'!#REF!</definedName>
    <definedName name="Z_936BEEDE_968A_4855_BD9A_5C04CC52868D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9910DE5A_01CC_4B0E_94EF_F248A9B5626F_.wvu.Cols" localSheetId="13" hidden="1">'226.953 охрана'!#REF!</definedName>
    <definedName name="Z_9910DE5A_01CC_4B0E_94EF_F248A9B5626F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9AB5D81F_5284_48C6_A371_9A4E21598DB1_.wvu.Cols" localSheetId="15" hidden="1">'226.995 медосмотры'!$H:$AQ,'226.995 медосмотры'!$AV:$BF,'226.995 медосмотры'!$BJ:$BO,'226.995 медосмотры'!$BS:$BU,'226.995 медосмотры'!$BY:$CA,'226.995 медосмотры'!$CE:$CG,'226.995 медосмотры'!$CK:$CL,'226.995 медосмотры'!$CP:$CQ</definedName>
    <definedName name="Z_9AB5D81F_5284_48C6_A371_9A4E21598DB1_.wvu.FilterData" localSheetId="15" hidden="1">'226.995 медосмотры'!$A$25:$CR$26</definedName>
    <definedName name="Z_9AB5D81F_5284_48C6_A371_9A4E21598DB1_.wvu.PrintTitles" localSheetId="9" hidden="1">'221.925 связь'!$12:$13</definedName>
    <definedName name="Z_9AB5D81F_5284_48C6_A371_9A4E21598DB1_.wvu.Rows" localSheetId="9" hidden="1">'221.925 связь'!$33:$34,'221.925 связь'!$45:$46</definedName>
    <definedName name="Z_9D04882C_B968_414F_9064_4DDCB3950DA8_.wvu.Cols" localSheetId="11" hidden="1">'225 сод.имущ.'!$C:$C</definedName>
    <definedName name="Z_9D04882C_B968_414F_9064_4DDCB3950DA8_.wvu.Rows" localSheetId="11" hidden="1">'225 сод.имущ.'!$146:$168,'225 сод.имущ.'!$170:$204,'225 сод.имущ.'!$289:$318,'225 сод.имущ.'!#REF!</definedName>
    <definedName name="Z_9DCC3348_5F7E_4A09_A044_2D6AB9A96800_.wvu.FilterData" localSheetId="15" hidden="1">'226.995 медосмотры'!#REF!</definedName>
    <definedName name="Z_9E9ABF3C_2663_4729_BB4A_1126A0F0B5BC_.wvu.Cols" localSheetId="8" hidden="1">'212,226 команд.расходы'!#REF!</definedName>
    <definedName name="Z_9E9ABF3C_2663_4729_BB4A_1126A0F0B5BC_.wvu.FilterData" localSheetId="8" hidden="1">'212,226 команд.расходы'!$A$4:$E$7</definedName>
    <definedName name="Z_9E9ABF3C_2663_4729_BB4A_1126A0F0B5BC_.wvu.Rows" localSheetId="8" hidden="1">'212,226 команд.расходы'!$6:$10</definedName>
    <definedName name="Z_A5160B06_2765_4F9D_A727_985811DFD612_.wvu.FilterData" localSheetId="15" hidden="1">'226.995 медосмотры'!$A$25:$CR$26</definedName>
    <definedName name="Z_A8B7AC9F_1325_47BA_84A3_C7220B11716F_.wvu.FilterData" localSheetId="8" hidden="1">'212,226 команд.расходы'!$A$4:$CF$10</definedName>
    <definedName name="Z_AA7EF57A_9889_4D81_8B12_B4797A51A1FF_.wvu.Cols" localSheetId="15" hidden="1">'226.995 медосмотры'!$H:$AQ,'226.995 медосмотры'!$AV:$BF,'226.995 медосмотры'!$BJ:$BO,'226.995 медосмотры'!$BS:$BU,'226.995 медосмотры'!$BY:$CA,'226.995 медосмотры'!$CE:$CG,'226.995 медосмотры'!$CK:$CL,'226.995 медосмотры'!$CP:$CQ</definedName>
    <definedName name="Z_AA7EF57A_9889_4D81_8B12_B4797A51A1FF_.wvu.FilterData" localSheetId="15" hidden="1">'226.995 медосмотры'!$A$25:$CR$26</definedName>
    <definedName name="Z_AA7EF57A_9889_4D81_8B12_B4797A51A1FF_.wvu.PrintTitles" localSheetId="9" hidden="1">'221.925 связь'!$12:$13</definedName>
    <definedName name="Z_AA7EF57A_9889_4D81_8B12_B4797A51A1FF_.wvu.Rows" localSheetId="9" hidden="1">'221.925 связь'!$45:$46</definedName>
    <definedName name="Z_ACE6CB1E_6CD9_4A7D_B9A3_D45F479F3FCF_.wvu.Cols" localSheetId="9" hidden="1">'221.925 связь'!#REF!,'221.925 связь'!$D:$K</definedName>
    <definedName name="Z_AE70ADF0_455B_461D_9EDA_FEF1CF98B48B_.wvu.FilterData" localSheetId="8" hidden="1">'212,226 команд.расходы'!$A$4:$CF$10</definedName>
    <definedName name="Z_AF37C4C3_7E3E_43B3_ACC5_961999835FDD_.wvu.Cols" localSheetId="12" hidden="1">'227.951 страхов.лифтов'!$H:$V</definedName>
    <definedName name="Z_AF37C4C3_7E3E_43B3_ACC5_961999835FDD_.wvu.Rows" localSheetId="12" hidden="1">'227.951 страхов.лифтов'!#REF!</definedName>
    <definedName name="Z_B12EE533_BF5D_4489_A5E2_FF3CE5788621_.wvu.Cols" localSheetId="13" hidden="1">'226.953 охрана'!#REF!</definedName>
    <definedName name="Z_B12EE533_BF5D_4489_A5E2_FF3CE5788621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B1EA5C0D_3A3E_43F4_831D_16F03D1451D2_.wvu.Cols" localSheetId="13" hidden="1">'226.953 охрана'!#REF!</definedName>
    <definedName name="Z_B1EA5C0D_3A3E_43F4_831D_16F03D1451D2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B21A042D_F7BA_4BAF_9F5A_10731581B6F7_.wvu.Cols" localSheetId="12" hidden="1">'227.951 страхов.лифтов'!$H:$V</definedName>
    <definedName name="Z_B21A042D_F7BA_4BAF_9F5A_10731581B6F7_.wvu.Rows" localSheetId="12" hidden="1">'227.951 страхов.лифтов'!#REF!</definedName>
    <definedName name="Z_B24B5B83_55E9_4944_8597_EFEC7660F788_.wvu.Cols" localSheetId="15" hidden="1">'226.995 медосмотры'!$H:$AR,'226.995 медосмотры'!$AV:$BF,'226.995 медосмотры'!$BJ:$BO,'226.995 медосмотры'!$BS:$BU,'226.995 медосмотры'!$BY:$CA,'226.995 медосмотры'!$CE:$CG,'226.995 медосмотры'!$CK:$CL,'226.995 медосмотры'!$CP:$CR</definedName>
    <definedName name="Z_B24B5B83_55E9_4944_8597_EFEC7660F788_.wvu.FilterData" localSheetId="15" hidden="1">'226.995 медосмотры'!$A$25:$CR$26</definedName>
    <definedName name="Z_B24B5B83_55E9_4944_8597_EFEC7660F788_.wvu.PrintTitles" localSheetId="9" hidden="1">'221.925 связь'!$12:$13</definedName>
    <definedName name="Z_B24B5B83_55E9_4944_8597_EFEC7660F788_.wvu.Rows" localSheetId="9" hidden="1">'221.925 связь'!$33:$34,'221.925 связь'!$45:$46</definedName>
    <definedName name="Z_B32089A9_DB60_462E_8A14_D845A5D6D031_.wvu.FilterData" localSheetId="8" hidden="1">'212,226 команд.расходы'!$A$4:$E$7</definedName>
    <definedName name="Z_B72699BC_299D_42B7_A978_9B23F399AA23_.wvu.Cols" localSheetId="9" hidden="1">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связь'!#REF!,'221.925 связь'!#REF!</definedName>
    <definedName name="Z_B72699BC_299D_42B7_A978_9B23F399AA23_.wvu.Cols" localSheetId="15" hidden="1">#VALUE!</definedName>
    <definedName name="Z_B72699BC_299D_42B7_A978_9B23F399AA23_.wvu.FilterData" localSheetId="15" hidden="1">'226.995 медосмотры'!$A$25:$CR$26</definedName>
    <definedName name="Z_B72699BC_299D_42B7_A978_9B23F399AA23_.wvu.FilterData" localSheetId="17" hidden="1">'310.971 осн.средства'!$A$22:$ID$333</definedName>
    <definedName name="Z_B72699BC_299D_42B7_A978_9B23F399AA23_.wvu.FilterData" localSheetId="20" hidden="1">'345.985 мягкий инвентарь'!$A$20:$I$205</definedName>
    <definedName name="Z_B72699BC_299D_42B7_A978_9B23F399AA23_.wvu.FilterData" localSheetId="18" hidden="1">'346.981 расходники'!$A$21:$I$202</definedName>
    <definedName name="Z_B72699BC_299D_42B7_A978_9B23F399AA23_.wvu.FilterData" localSheetId="7" hidden="1">'Бюджет 2019-2021'!$A$5:$R$5</definedName>
    <definedName name="Z_B72699BC_299D_42B7_A978_9B23F399AA23_.wvu.FilterData" localSheetId="0" hidden="1">'План ФХД 2019'!$A$8:$L$37</definedName>
    <definedName name="Z_B72699BC_299D_42B7_A978_9B23F399AA23_.wvu.FilterData" localSheetId="1" hidden="1">'План ФХД 2020'!$A$8:$L$37</definedName>
    <definedName name="Z_B72699BC_299D_42B7_A978_9B23F399AA23_.wvu.FilterData" localSheetId="2" hidden="1">'План ФХД 2021'!$A$8:$L$37</definedName>
    <definedName name="Z_B72699BC_299D_42B7_A978_9B23F399AA23_.wvu.FilterData" localSheetId="4" hidden="1">'Раб.таблица 2019'!$A$32:$FX$668</definedName>
    <definedName name="Z_B72699BC_299D_42B7_A978_9B23F399AA23_.wvu.FilterData" localSheetId="5" hidden="1">'СГОЗ 2020-2021'!$A$19:$Z$261</definedName>
    <definedName name="Z_B72699BC_299D_42B7_A978_9B23F399AA23_.wvu.PrintArea" localSheetId="18" hidden="1">'346.981 расходники'!$A$1:$I$209</definedName>
    <definedName name="Z_B72699BC_299D_42B7_A978_9B23F399AA23_.wvu.PrintArea" localSheetId="3" hidden="1">'Закупка ТРУ'!$A$1:$L$21</definedName>
    <definedName name="Z_B72699BC_299D_42B7_A978_9B23F399AA23_.wvu.PrintArea" localSheetId="0" hidden="1">'План ФХД 2019'!$A$1:$L$40</definedName>
    <definedName name="Z_B72699BC_299D_42B7_A978_9B23F399AA23_.wvu.PrintArea" localSheetId="1" hidden="1">'План ФХД 2020'!$A$1:$L$40</definedName>
    <definedName name="Z_B72699BC_299D_42B7_A978_9B23F399AA23_.wvu.PrintArea" localSheetId="2" hidden="1">'План ФХД 2021'!$A$1:$L$40</definedName>
    <definedName name="Z_B72699BC_299D_42B7_A978_9B23F399AA23_.wvu.PrintTitles" localSheetId="9" hidden="1">'221.925 связь'!$12:$13</definedName>
    <definedName name="Z_B72699BC_299D_42B7_A978_9B23F399AA23_.wvu.PrintTitles" localSheetId="3" hidden="1">'Закупка ТРУ'!$6:$10</definedName>
    <definedName name="Z_B72699BC_299D_42B7_A978_9B23F399AA23_.wvu.PrintTitles" localSheetId="0" hidden="1">'План ФХД 2019'!$8:$8</definedName>
    <definedName name="Z_B72699BC_299D_42B7_A978_9B23F399AA23_.wvu.PrintTitles" localSheetId="1" hidden="1">'План ФХД 2020'!$8:$8</definedName>
    <definedName name="Z_B72699BC_299D_42B7_A978_9B23F399AA23_.wvu.PrintTitles" localSheetId="2" hidden="1">'План ФХД 2021'!$8:$8</definedName>
    <definedName name="Z_B72699BC_299D_42B7_A978_9B23F399AA23_.wvu.PrintTitles" localSheetId="4" hidden="1">'Раб.таблица 2019'!$32:$32</definedName>
    <definedName name="Z_B72699BC_299D_42B7_A978_9B23F399AA23_.wvu.PrintTitles" localSheetId="5" hidden="1">'СГОЗ 2020-2021'!$20:$20</definedName>
    <definedName name="Z_B72699BC_299D_42B7_A978_9B23F399AA23_.wvu.Rows" localSheetId="9" hidden="1">'221.925 связь'!$45:$46</definedName>
    <definedName name="Z_B72699BC_299D_42B7_A978_9B23F399AA23_.wvu.Rows" localSheetId="10" hidden="1">'223 коммуналка'!#REF!</definedName>
    <definedName name="Z_B72699BC_299D_42B7_A978_9B23F399AA23_.wvu.Rows" localSheetId="13" hidden="1">'226.953 охрана'!$1:$7</definedName>
    <definedName name="Z_B72699BC_299D_42B7_A978_9B23F399AA23_.wvu.Rows" localSheetId="4" hidden="1">'Раб.таблица 2019'!$321:$325,'Раб.таблица 2019'!$330:$334,'Раб.таблица 2019'!$342:$346,'Раб.таблица 2019'!$350:$353,'Раб.таблица 2019'!$370:$374,'Раб.таблица 2019'!#REF!,'Раб.таблица 2019'!$393:$402,'Раб.таблица 2019'!$410:$418,'Раб.таблица 2019'!$438:$442,'Раб.таблица 2019'!$453:$457,'Раб.таблица 2019'!$468:$472,'Раб.таблица 2019'!$476:$479,'Раб.таблица 2019'!$492:$501,'Раб.таблица 2019'!$526:$530,'Раб.таблица 2019'!$544:$553</definedName>
    <definedName name="Z_B72699BC_299D_42B7_A978_9B23F399AA23_.wvu.Rows" localSheetId="5" hidden="1">'СГОЗ 2020-2021'!$26:$26,'СГОЗ 2020-2021'!$29:$45,'СГОЗ 2020-2021'!$50:$53,'СГОЗ 2020-2021'!$58:$76,'СГОЗ 2020-2021'!$78:$92,'СГОЗ 2020-2021'!$95:$121,'СГОЗ 2020-2021'!$126:$136,'СГОЗ 2020-2021'!$138:$176,'СГОЗ 2020-2021'!$182:$184,'СГОЗ 2020-2021'!#REF!,'СГОЗ 2020-2021'!#REF!,'СГОЗ 2020-2021'!$202:$221,'СГОЗ 2020-2021'!$224:$246,'СГОЗ 2020-2021'!$250:$261,'СГОЗ 2020-2021'!$276:$276,'СГОЗ 2020-2021'!$289:$293,'СГОЗ 2020-2021'!$298:$302,'СГОЗ 2020-2021'!$305:$305,'СГОЗ 2020-2021'!$308:$314,'СГОЗ 2020-2021'!$318:$322,'СГОЗ 2020-2021'!$334:$338,'СГОЗ 2020-2021'!$342:$344,'СГОЗ 2020-2021'!#REF!,'СГОЗ 2020-2021'!$358:$361,'СГОЗ 2020-2021'!$364:$368,'СГОЗ 2020-2021'!$379:$379,'СГОЗ 2020-2021'!$383:$387,'СГОЗ 2020-2021'!$398:$402,'СГОЗ 2020-2021'!$405:$405,'СГОЗ 2020-2021'!$413:$417,'СГОЗ 2020-2021'!$421:$425,'СГОЗ 2020-2021'!$438:$442,'СГОЗ 2020-2021'!$447:$449,'СГОЗ 2020-2021'!#REF!,'СГОЗ 2020-2021'!$455:$466,'СГОЗ 2020-2021'!$469:$479,'СГОЗ 2020-2021'!$481:$481,'СГОЗ 2020-2021'!$496:$496</definedName>
    <definedName name="Z_BA17BD38_B486_4185_892B_9B6387613BAD_.wvu.Cols" localSheetId="12" hidden="1">'227.951 страхов.лифтов'!$H:$V</definedName>
    <definedName name="Z_BA17BD38_B486_4185_892B_9B6387613BAD_.wvu.Rows" localSheetId="12" hidden="1">'227.951 страхов.лифтов'!#REF!</definedName>
    <definedName name="Z_C005175B_0457_4363_B1E8_FFB02CC7EEA7_.wvu.Cols" localSheetId="13" hidden="1">'226.953 охрана'!#REF!</definedName>
    <definedName name="Z_C005175B_0457_4363_B1E8_FFB02CC7EEA7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C1CED01D_48D7_40A1_AA5E_E765A384CF6C_.wvu.Cols" localSheetId="12" hidden="1">'227.951 страхов.лифтов'!$H:$V</definedName>
    <definedName name="Z_C1CED01D_48D7_40A1_AA5E_E765A384CF6C_.wvu.Rows" localSheetId="12" hidden="1">'227.951 страхов.лифтов'!#REF!</definedName>
    <definedName name="Z_C905CF6B_3172_4B5C_B42A_E1971C493ABB_.wvu.FilterData" localSheetId="4" hidden="1">'Раб.таблица 2019'!$A$32:$FX$668</definedName>
    <definedName name="Z_CB67A7F9_AFB1_4A8B_A3EA_B86C6D696220_.wvu.Cols" localSheetId="9" hidden="1">'221.925 связь'!#REF!,'221.925 связь'!$D:$K</definedName>
    <definedName name="Z_CD0FC0B5_3046_4BB5_A6DB_96F93EA7C735_.wvu.Cols" localSheetId="9" hidden="1">'221.925 связь'!#REF!,'221.925 связь'!$D:$K</definedName>
    <definedName name="Z_CE75C45D_2719_4CFD_8AE1_DD531FE09E6B_.wvu.PrintTitles" localSheetId="0" hidden="1">'План ФХД 2019'!$8:$8</definedName>
    <definedName name="Z_CE75C45D_2719_4CFD_8AE1_DD531FE09E6B_.wvu.PrintTitles" localSheetId="1" hidden="1">'План ФХД 2020'!$8:$8</definedName>
    <definedName name="Z_CE75C45D_2719_4CFD_8AE1_DD531FE09E6B_.wvu.PrintTitles" localSheetId="2" hidden="1">'План ФХД 2021'!$8:$8</definedName>
    <definedName name="Z_D3A9FAE7_895E_4323_8623_6933356181FC_.wvu.FilterData" localSheetId="15" hidden="1">'226.995 медосмотры'!#REF!</definedName>
    <definedName name="Z_D4C344A2_6531_4450_9803_C9385E3147C2_.wvu.FilterData" localSheetId="17" hidden="1">'310.971 осн.средства'!$A$22:$ID$333</definedName>
    <definedName name="Z_D4C344A2_6531_4450_9803_C9385E3147C2_.wvu.FilterData" localSheetId="20" hidden="1">'345.985 мягкий инвентарь'!$A$20:$I$205</definedName>
    <definedName name="Z_D4C344A2_6531_4450_9803_C9385E3147C2_.wvu.FilterData" localSheetId="18" hidden="1">'346.981 расходники'!$A$21:$I$202</definedName>
    <definedName name="Z_D4C344A2_6531_4450_9803_C9385E3147C2_.wvu.FilterData" localSheetId="4" hidden="1">'Раб.таблица 2019'!$A$32:$FX$668</definedName>
    <definedName name="Z_D6B52823_9891_462E_93BB_DBD84BFC9CD6_.wvu.Cols" localSheetId="9" hidden="1">'221.925 связь'!#REF!,'221.925 связь'!$D:$K</definedName>
    <definedName name="Z_D7EEFF69_8C30_4082_AE14_08298F04A6BE_.wvu.Cols" localSheetId="12" hidden="1">'227.951 страхов.лифтов'!$H:$V</definedName>
    <definedName name="Z_D7EEFF69_8C30_4082_AE14_08298F04A6BE_.wvu.Rows" localSheetId="12" hidden="1">'227.951 страхов.лифтов'!#REF!</definedName>
    <definedName name="Z_DAEC0D77_8882_4C64_825C_BE25814F316C_.wvu.Cols" localSheetId="9" hidden="1">'221.925 связь'!$C:$C</definedName>
    <definedName name="Z_DC33F48A_0B58_4B33_A45F_9049AD8B7A8A_.wvu.FilterData" localSheetId="8" hidden="1">'212,226 команд.расходы'!$A$4:$CF$10</definedName>
    <definedName name="Z_DC918042_4F2F_43CA_8B84_AEA13D02AB27_.wvu.FilterData" localSheetId="15" hidden="1">'226.995 медосмотры'!#REF!</definedName>
    <definedName name="Z_DCD612BA_ADC2_400A_9D75_C8B2CE81C38E_.wvu.FilterData" localSheetId="8" hidden="1">'212,226 команд.расходы'!$A$4:$CF$10</definedName>
    <definedName name="Z_DE7B72C6_2A6E_4419_BCFB_BB706B84BAC8_.wvu.Cols" localSheetId="9" hidden="1">'221.925 связь'!#REF!,'221.925 связь'!$D:$K</definedName>
    <definedName name="Z_DF805ED5_70F2_4E28_9474_3EB74BEEB962_.wvu.Cols" localSheetId="0" hidden="1">'План ФХД 2019'!#REF!,'План ФХД 2019'!#REF!</definedName>
    <definedName name="Z_DF805ED5_70F2_4E28_9474_3EB74BEEB962_.wvu.Cols" localSheetId="1" hidden="1">'План ФХД 2020'!#REF!,'План ФХД 2020'!#REF!</definedName>
    <definedName name="Z_DF805ED5_70F2_4E28_9474_3EB74BEEB962_.wvu.Cols" localSheetId="2" hidden="1">'План ФХД 2021'!#REF!,'План ФХД 2021'!#REF!</definedName>
    <definedName name="Z_DF805ED5_70F2_4E28_9474_3EB74BEEB962_.wvu.Cols" localSheetId="4" hidden="1">'Раб.таблица 2019'!#REF!,'Раб.таблица 2019'!#REF!</definedName>
    <definedName name="Z_DF805ED5_70F2_4E28_9474_3EB74BEEB962_.wvu.Cols" localSheetId="5" hidden="1">'СГОЗ 2020-2021'!#REF!,'СГОЗ 2020-2021'!#REF!</definedName>
    <definedName name="Z_DF805ED5_70F2_4E28_9474_3EB74BEEB962_.wvu.Rows" localSheetId="0" hidden="1">'План ФХД 2019'!$1:$1,'План ФХД 2019'!#REF!,'План ФХД 2019'!#REF!</definedName>
    <definedName name="Z_DF805ED5_70F2_4E28_9474_3EB74BEEB962_.wvu.Rows" localSheetId="1" hidden="1">'План ФХД 2020'!$1:$1,'План ФХД 2020'!#REF!,'План ФХД 2020'!#REF!</definedName>
    <definedName name="Z_DF805ED5_70F2_4E28_9474_3EB74BEEB962_.wvu.Rows" localSheetId="2" hidden="1">'План ФХД 2021'!$1:$1,'План ФХД 2021'!#REF!,'План ФХД 2021'!#REF!</definedName>
    <definedName name="Z_DF805ED5_70F2_4E28_9474_3EB74BEEB962_.wvu.Rows" localSheetId="4" hidden="1">'Раб.таблица 2019'!#REF!,'Раб.таблица 2019'!#REF!,'Раб.таблица 2019'!$297:$297</definedName>
    <definedName name="Z_DF805ED5_70F2_4E28_9474_3EB74BEEB962_.wvu.Rows" localSheetId="5" hidden="1">'СГОЗ 2020-2021'!#REF!,'СГОЗ 2020-2021'!#REF!,'СГОЗ 2020-2021'!$267:$267</definedName>
    <definedName name="Z_E01011AC_0297_45A2_95A2_E58AA2966DC5_.wvu.Cols" localSheetId="12" hidden="1">'227.951 страхов.лифтов'!$H:$V</definedName>
    <definedName name="Z_E01011AC_0297_45A2_95A2_E58AA2966DC5_.wvu.Rows" localSheetId="12" hidden="1">'227.951 страхов.лифтов'!#REF!</definedName>
    <definedName name="Z_E1A21038_84C9_44B2_812E_90E6451D3009_.wvu.FilterData" localSheetId="8" hidden="1">'212,226 команд.расходы'!$A$4:$E$7</definedName>
    <definedName name="Z_E77F17A5_EC17_4BEA_8678_A5B4228F65B5_.wvu.FilterData" localSheetId="8" hidden="1">'212,226 команд.расходы'!$A$4:$E$7</definedName>
    <definedName name="Z_EADBAC2C_3850_4210_8C25_8ECF14297B2D_.wvu.Cols" localSheetId="12" hidden="1">'227.951 страхов.лифтов'!$H:$V</definedName>
    <definedName name="Z_EADBAC2C_3850_4210_8C25_8ECF14297B2D_.wvu.Rows" localSheetId="12" hidden="1">'227.951 страхов.лифтов'!#REF!</definedName>
    <definedName name="Z_EC65F5C1_E07C_42DE_AD3F_224866A6B480_.wvu.Cols" localSheetId="13" hidden="1">'226.953 охрана'!#REF!</definedName>
    <definedName name="Z_EC65F5C1_E07C_42DE_AD3F_224866A6B480_.wvu.Rows" localSheetId="13" hidden="1">'226.953 охрана'!$12:$12,'226.953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охрана'!#REF!,'226.953 охрана'!#REF!</definedName>
    <definedName name="Z_ED214F54_918D_444F_9ADD_1E83DEBCCE05_.wvu.Cols" localSheetId="0" hidden="1">'План ФХД 2019'!#REF!,'План ФХД 2019'!#REF!</definedName>
    <definedName name="Z_ED214F54_918D_444F_9ADD_1E83DEBCCE05_.wvu.Cols" localSheetId="1" hidden="1">'План ФХД 2020'!#REF!,'План ФХД 2020'!#REF!</definedName>
    <definedName name="Z_ED214F54_918D_444F_9ADD_1E83DEBCCE05_.wvu.Cols" localSheetId="2" hidden="1">'План ФХД 2021'!#REF!,'План ФХД 2021'!#REF!</definedName>
    <definedName name="Z_ED214F54_918D_444F_9ADD_1E83DEBCCE05_.wvu.Cols" localSheetId="4" hidden="1">'Раб.таблица 2019'!#REF!,'Раб.таблица 2019'!#REF!</definedName>
    <definedName name="Z_ED214F54_918D_444F_9ADD_1E83DEBCCE05_.wvu.Cols" localSheetId="5" hidden="1">'СГОЗ 2020-2021'!#REF!,'СГОЗ 2020-2021'!#REF!</definedName>
    <definedName name="Z_ED214F54_918D_444F_9ADD_1E83DEBCCE05_.wvu.Rows" localSheetId="0" hidden="1">'План ФХД 2019'!$1:$1,'План ФХД 2019'!#REF!,'План ФХД 2019'!#REF!</definedName>
    <definedName name="Z_ED214F54_918D_444F_9ADD_1E83DEBCCE05_.wvu.Rows" localSheetId="1" hidden="1">'План ФХД 2020'!$1:$1,'План ФХД 2020'!#REF!,'План ФХД 2020'!#REF!</definedName>
    <definedName name="Z_ED214F54_918D_444F_9ADD_1E83DEBCCE05_.wvu.Rows" localSheetId="2" hidden="1">'План ФХД 2021'!$1:$1,'План ФХД 2021'!#REF!,'План ФХД 2021'!#REF!</definedName>
    <definedName name="Z_ED214F54_918D_444F_9ADD_1E83DEBCCE05_.wvu.Rows" localSheetId="4" hidden="1">'Раб.таблица 2019'!#REF!,'Раб.таблица 2019'!#REF!,'Раб.таблица 2019'!$297:$297</definedName>
    <definedName name="Z_ED214F54_918D_444F_9ADD_1E83DEBCCE05_.wvu.Rows" localSheetId="5" hidden="1">'СГОЗ 2020-2021'!#REF!,'СГОЗ 2020-2021'!#REF!,'СГОЗ 2020-2021'!$267:$267</definedName>
    <definedName name="Z_ED71DC64_B942_404E_85AD_E4DD20FD7A52_.wvu.Cols" localSheetId="9" hidden="1">'221.925 связь'!#REF!,'221.925 связь'!$D:$K</definedName>
    <definedName name="Z_F427A060_6984_413F_8C19_3CF814A146F9_.wvu.Cols" localSheetId="8" hidden="1">'212,226 команд.расходы'!$C:$C,'212,226 команд.расходы'!$D:$D,'212,226 команд.расходы'!#REF!,'212,226 команд.расходы'!#REF!</definedName>
    <definedName name="Z_F427A060_6984_413F_8C19_3CF814A146F9_.wvu.Rows" localSheetId="8" hidden="1">'212,226 команд.расходы'!$8:$9</definedName>
    <definedName name="Z_F6C7520B_B241_4C14_B486_FAAB8561B506_.wvu.FilterData" localSheetId="15" hidden="1">'226.995 медосмотры'!#REF!</definedName>
    <definedName name="Z_F94E6084_3B48_473A_9216_A3A54EE4A169_.wvu.FilterData" localSheetId="15" hidden="1">'226.995 медосмотры'!#REF!</definedName>
    <definedName name="Z_FA56ADF1_63BE_4B1F_81CC_C54406C0C9D6_.wvu.Cols" localSheetId="9" hidden="1">'221.925 связь'!#REF!,'221.925 связь'!$D:$K</definedName>
    <definedName name="Z_FC17CCFC_0298_4373_8B97_C76ED4CE94E6_.wvu.FilterData" localSheetId="8" hidden="1">'212,226 команд.расходы'!$A$4:$E$7</definedName>
    <definedName name="Z_FC958450_BC7F_4232_A143_E353B5F1FE6F_.wvu.Cols" localSheetId="16" hidden="1">'349.963 КММ'!#REF!</definedName>
    <definedName name="Z_FC958450_BC7F_4232_A143_E353B5F1FE6F_.wvu.FilterData" localSheetId="16" hidden="1">'349.963 КММ'!$A$1:$M$10</definedName>
    <definedName name="zxcvbm">#REF!</definedName>
    <definedName name="ааа" localSheetId="8" hidden="1">#REF!</definedName>
    <definedName name="ааа" localSheetId="9" hidden="1">#REF!</definedName>
    <definedName name="ааа" localSheetId="15" hidden="1">#REF!</definedName>
    <definedName name="ааа" localSheetId="16" hidden="1">#REF!</definedName>
    <definedName name="ааа" localSheetId="21" hidden="1">#REF!</definedName>
    <definedName name="ааа" localSheetId="0" hidden="1">#REF!</definedName>
    <definedName name="ааа" localSheetId="1" hidden="1">#REF!</definedName>
    <definedName name="ааа" localSheetId="2" hidden="1">#REF!</definedName>
    <definedName name="ааа" localSheetId="5" hidden="1">#REF!</definedName>
    <definedName name="ааа" hidden="1">#REF!</definedName>
    <definedName name="август" localSheetId="8" hidden="1">#REF!</definedName>
    <definedName name="август" localSheetId="9" hidden="1">#REF!</definedName>
    <definedName name="август" localSheetId="15" hidden="1">#REF!</definedName>
    <definedName name="август" localSheetId="16" hidden="1">#REF!</definedName>
    <definedName name="август" localSheetId="21" hidden="1">#REF!</definedName>
    <definedName name="август" localSheetId="0" hidden="1">#REF!</definedName>
    <definedName name="август" localSheetId="1" hidden="1">#REF!</definedName>
    <definedName name="август" localSheetId="2" hidden="1">#REF!</definedName>
    <definedName name="август" localSheetId="5" hidden="1">#REF!</definedName>
    <definedName name="август" hidden="1">#REF!</definedName>
    <definedName name="АнМ" localSheetId="9">'[5]Гр5(о)'!#REF!</definedName>
    <definedName name="АнМ" localSheetId="15">'[5]Гр5(о)'!#REF!</definedName>
    <definedName name="АнМ" localSheetId="16">'[5]Гр5(о)'!#REF!</definedName>
    <definedName name="АнМ" localSheetId="0">'[5]Гр5(о)'!#REF!</definedName>
    <definedName name="АнМ" localSheetId="1">'[5]Гр5(о)'!#REF!</definedName>
    <definedName name="АнМ" localSheetId="2">'[5]Гр5(о)'!#REF!</definedName>
    <definedName name="АнМ" localSheetId="5">'[5]Гр5(о)'!#REF!</definedName>
    <definedName name="АнМ">'[5]Гр5(о)'!#REF!</definedName>
    <definedName name="АО" hidden="1">#REF!</definedName>
    <definedName name="апоыпао" localSheetId="8">#REF!</definedName>
    <definedName name="апоыпао" localSheetId="9">#REF!</definedName>
    <definedName name="апоыпао" localSheetId="15">#REF!</definedName>
    <definedName name="апоыпао" localSheetId="16">#REF!</definedName>
    <definedName name="апоыпао" localSheetId="0">#REF!</definedName>
    <definedName name="апоыпао" localSheetId="1">#REF!</definedName>
    <definedName name="апоыпао" localSheetId="2">#REF!</definedName>
    <definedName name="апоыпао" localSheetId="5">#REF!</definedName>
    <definedName name="апоыпао">#REF!</definedName>
    <definedName name="апрель" localSheetId="8" hidden="1">#REF!</definedName>
    <definedName name="апрель" localSheetId="9" hidden="1">#REF!</definedName>
    <definedName name="апрель" localSheetId="15" hidden="1">#REF!</definedName>
    <definedName name="апрель" localSheetId="16" hidden="1">#REF!</definedName>
    <definedName name="апрель" localSheetId="21" hidden="1">#REF!</definedName>
    <definedName name="апрель" localSheetId="0" hidden="1">#REF!</definedName>
    <definedName name="апрель" localSheetId="1" hidden="1">#REF!</definedName>
    <definedName name="апрель" localSheetId="2" hidden="1">#REF!</definedName>
    <definedName name="апрель" localSheetId="5" hidden="1">#REF!</definedName>
    <definedName name="апрель" hidden="1">#REF!</definedName>
    <definedName name="афраврр" localSheetId="9">'[4]Гр5(о)'!#REF!</definedName>
    <definedName name="афраврр" localSheetId="15">'[4]Гр5(о)'!#REF!</definedName>
    <definedName name="афраврр" localSheetId="16">'[4]Гр5(о)'!#REF!</definedName>
    <definedName name="афраврр" localSheetId="0">'[4]Гр5(о)'!#REF!</definedName>
    <definedName name="афраврр" localSheetId="1">'[4]Гр5(о)'!#REF!</definedName>
    <definedName name="афраврр" localSheetId="2">'[4]Гр5(о)'!#REF!</definedName>
    <definedName name="афраврр" localSheetId="5">'[4]Гр5(о)'!#REF!</definedName>
    <definedName name="афраврр">'[4]Гр5(о)'!#REF!</definedName>
    <definedName name="б" localSheetId="8" hidden="1">#REF!</definedName>
    <definedName name="б" localSheetId="9" hidden="1">#REF!</definedName>
    <definedName name="б" localSheetId="15" hidden="1">#REF!</definedName>
    <definedName name="б" localSheetId="16" hidden="1">#REF!</definedName>
    <definedName name="б" localSheetId="21" hidden="1">#REF!</definedName>
    <definedName name="б" localSheetId="0" hidden="1">#REF!</definedName>
    <definedName name="б" localSheetId="1" hidden="1">#REF!</definedName>
    <definedName name="б" localSheetId="2" hidden="1">#REF!</definedName>
    <definedName name="б" localSheetId="5" hidden="1">#REF!</definedName>
    <definedName name="б" hidden="1">#REF!</definedName>
    <definedName name="вв" localSheetId="9">[6]ПРОГНОЗ_1!#REF!</definedName>
    <definedName name="вв" localSheetId="15">[6]ПРОГНОЗ_1!#REF!</definedName>
    <definedName name="вв" localSheetId="16">[6]ПРОГНОЗ_1!#REF!</definedName>
    <definedName name="вв" localSheetId="0">[6]ПРОГНОЗ_1!#REF!</definedName>
    <definedName name="вв" localSheetId="1">[6]ПРОГНОЗ_1!#REF!</definedName>
    <definedName name="вв" localSheetId="2">[6]ПРОГНОЗ_1!#REF!</definedName>
    <definedName name="вв" localSheetId="5">[6]ПРОГНОЗ_1!#REF!</definedName>
    <definedName name="вв">[6]ПРОГНОЗ_1!#REF!</definedName>
    <definedName name="ВИка" localSheetId="8">#REF!</definedName>
    <definedName name="ВИка" localSheetId="9">#REF!</definedName>
    <definedName name="ВИка" localSheetId="15">#REF!</definedName>
    <definedName name="ВИка">#REF!</definedName>
    <definedName name="влол" localSheetId="8">#REF!</definedName>
    <definedName name="влол" localSheetId="9">#REF!</definedName>
    <definedName name="влол" localSheetId="15">#REF!</definedName>
    <definedName name="влол" localSheetId="16">#REF!</definedName>
    <definedName name="влол" localSheetId="0">#REF!</definedName>
    <definedName name="влол" localSheetId="1">#REF!</definedName>
    <definedName name="влол" localSheetId="2">#REF!</definedName>
    <definedName name="влол" localSheetId="5">#REF!</definedName>
    <definedName name="влол">#REF!</definedName>
    <definedName name="вр" localSheetId="8">#REF!</definedName>
    <definedName name="вр" localSheetId="9">#REF!</definedName>
    <definedName name="вр" localSheetId="15">#REF!</definedName>
    <definedName name="вр" localSheetId="16">#REF!</definedName>
    <definedName name="вр" localSheetId="0">#REF!</definedName>
    <definedName name="вр" localSheetId="1">#REF!</definedName>
    <definedName name="вр" localSheetId="2">#REF!</definedName>
    <definedName name="вр" localSheetId="5">#REF!</definedName>
    <definedName name="вр">#REF!</definedName>
    <definedName name="гоь">#REF!</definedName>
    <definedName name="График">"Диагр. 4"</definedName>
    <definedName name="дгропорплгрш" localSheetId="8">#REF!</definedName>
    <definedName name="дгропорплгрш" localSheetId="9">#REF!</definedName>
    <definedName name="дгропорплгрш" localSheetId="15">#REF!</definedName>
    <definedName name="дгропорплгрш">#REF!</definedName>
    <definedName name="дек15" localSheetId="8" hidden="1">#REF!</definedName>
    <definedName name="дек15" localSheetId="9" hidden="1">#REF!</definedName>
    <definedName name="дек15" localSheetId="15" hidden="1">#REF!</definedName>
    <definedName name="дек15" localSheetId="16" hidden="1">#REF!</definedName>
    <definedName name="дек15" localSheetId="21" hidden="1">#REF!</definedName>
    <definedName name="дек15" localSheetId="6" hidden="1">#REF!</definedName>
    <definedName name="дек15" hidden="1">#REF!</definedName>
    <definedName name="декабрь" localSheetId="8" hidden="1">#REF!</definedName>
    <definedName name="декабрь" localSheetId="9" hidden="1">#REF!</definedName>
    <definedName name="декабрь" localSheetId="15" hidden="1">#REF!</definedName>
    <definedName name="декабрь" localSheetId="16" hidden="1">#REF!</definedName>
    <definedName name="декабрь" localSheetId="21" hidden="1">#REF!</definedName>
    <definedName name="декабрь" localSheetId="0" hidden="1">#REF!</definedName>
    <definedName name="декабрь" localSheetId="1" hidden="1">#REF!</definedName>
    <definedName name="декабрь" localSheetId="2" hidden="1">#REF!</definedName>
    <definedName name="декабрь" localSheetId="5" hidden="1">#REF!</definedName>
    <definedName name="декабрь" hidden="1">#REF!</definedName>
    <definedName name="декабрь2014" localSheetId="8" hidden="1">#REF!</definedName>
    <definedName name="декабрь2014" localSheetId="9" hidden="1">#REF!</definedName>
    <definedName name="декабрь2014" localSheetId="15" hidden="1">#REF!</definedName>
    <definedName name="декабрь2014" localSheetId="16" hidden="1">#REF!</definedName>
    <definedName name="декабрь2014" localSheetId="21" hidden="1">#REF!</definedName>
    <definedName name="декабрь2014" localSheetId="0" hidden="1">#REF!</definedName>
    <definedName name="декабрь2014" localSheetId="1" hidden="1">#REF!</definedName>
    <definedName name="декабрь2014" localSheetId="2" hidden="1">#REF!</definedName>
    <definedName name="декабрь2014" localSheetId="5" hidden="1">#REF!</definedName>
    <definedName name="декабрь2014" hidden="1">#REF!</definedName>
    <definedName name="доллдрорапывцыфцууц" localSheetId="8">#REF!</definedName>
    <definedName name="доллдрорапывцыфцууц" localSheetId="9">#REF!</definedName>
    <definedName name="доллдрорапывцыфцууц" localSheetId="15">#REF!</definedName>
    <definedName name="доллдрорапывцыфцууц">#REF!</definedName>
    <definedName name="доходы" localSheetId="8" hidden="1">#REF!</definedName>
    <definedName name="доходы" localSheetId="9" hidden="1">#REF!</definedName>
    <definedName name="доходы" localSheetId="15" hidden="1">#REF!</definedName>
    <definedName name="доходы" localSheetId="16" hidden="1">#REF!</definedName>
    <definedName name="доходы" localSheetId="21" hidden="1">#REF!</definedName>
    <definedName name="доходы" localSheetId="0" hidden="1">#REF!</definedName>
    <definedName name="доходы" localSheetId="1" hidden="1">#REF!</definedName>
    <definedName name="доходы" localSheetId="2" hidden="1">#REF!</definedName>
    <definedName name="доходы" localSheetId="5" hidden="1">#REF!</definedName>
    <definedName name="доходы" hidden="1">#REF!</definedName>
    <definedName name="доходы15" localSheetId="8" hidden="1">#REF!</definedName>
    <definedName name="доходы15" localSheetId="9" hidden="1">#REF!</definedName>
    <definedName name="доходы15" localSheetId="15" hidden="1">#REF!</definedName>
    <definedName name="доходы15" localSheetId="16" hidden="1">#REF!</definedName>
    <definedName name="доходы15" localSheetId="21" hidden="1">#REF!</definedName>
    <definedName name="доходы15" localSheetId="0" hidden="1">#REF!</definedName>
    <definedName name="доходы15" localSheetId="1" hidden="1">#REF!</definedName>
    <definedName name="доходы15" localSheetId="2" hidden="1">#REF!</definedName>
    <definedName name="доходы15" localSheetId="5" hidden="1">#REF!</definedName>
    <definedName name="доходы15" hidden="1">#REF!</definedName>
    <definedName name="дошк" localSheetId="8">#REF!</definedName>
    <definedName name="дошк" localSheetId="9">#REF!</definedName>
    <definedName name="дошк" localSheetId="15">#REF!</definedName>
    <definedName name="дошк">#REF!</definedName>
    <definedName name="ЖО">#REF!</definedName>
    <definedName name="_xlnm.Print_Titles" localSheetId="9">'221.925 связь'!$12:$13</definedName>
    <definedName name="_xlnm.Print_Titles" localSheetId="19">'342.983 продукты питания'!$12:$14</definedName>
    <definedName name="_xlnm.Print_Titles" localSheetId="3">'Закупка ТРУ'!$6:$10</definedName>
    <definedName name="_xlnm.Print_Titles" localSheetId="0">'План ФХД 2019'!$8:$8</definedName>
    <definedName name="_xlnm.Print_Titles" localSheetId="1">'План ФХД 2020'!$8:$8</definedName>
    <definedName name="_xlnm.Print_Titles" localSheetId="2">'План ФХД 2021'!$8:$8</definedName>
    <definedName name="_xlnm.Print_Titles" localSheetId="4">'Раб.таблица 2019'!$32:$32</definedName>
    <definedName name="_xlnm.Print_Titles" localSheetId="5">'СГОЗ 2020-2021'!$20:$20</definedName>
    <definedName name="и" hidden="1">#REF!</definedName>
    <definedName name="им">#REF!</definedName>
    <definedName name="ист" localSheetId="19">#REF!</definedName>
    <definedName name="ист">#REF!</definedName>
    <definedName name="июль" hidden="1">#REF!</definedName>
    <definedName name="кат" localSheetId="8">#REF!</definedName>
    <definedName name="кат" localSheetId="9">#REF!</definedName>
    <definedName name="кат" localSheetId="15">#REF!</definedName>
    <definedName name="кат" localSheetId="16">#REF!</definedName>
    <definedName name="кат" localSheetId="0">#REF!</definedName>
    <definedName name="кат" localSheetId="1">#REF!</definedName>
    <definedName name="кат" localSheetId="2">#REF!</definedName>
    <definedName name="кат" localSheetId="5">#REF!</definedName>
    <definedName name="кат">#REF!</definedName>
    <definedName name="м">#REF!</definedName>
    <definedName name="М1" localSheetId="8">[7]ПРОГНОЗ_1!#REF!</definedName>
    <definedName name="М1" localSheetId="9">[7]ПРОГНОЗ_1!#REF!</definedName>
    <definedName name="М1" localSheetId="15">[7]ПРОГНОЗ_1!#REF!</definedName>
    <definedName name="М1" localSheetId="16">[7]ПРОГНОЗ_1!#REF!</definedName>
    <definedName name="М1" localSheetId="0">[7]ПРОГНОЗ_1!#REF!</definedName>
    <definedName name="М1" localSheetId="1">[7]ПРОГНОЗ_1!#REF!</definedName>
    <definedName name="М1" localSheetId="2">[7]ПРОГНОЗ_1!#REF!</definedName>
    <definedName name="М1" localSheetId="5">[7]ПРОГНОЗ_1!#REF!</definedName>
    <definedName name="М1">[7]ПРОГНОЗ_1!#REF!</definedName>
    <definedName name="май" localSheetId="8" hidden="1">#REF!</definedName>
    <definedName name="май" localSheetId="9" hidden="1">#REF!</definedName>
    <definedName name="май" localSheetId="15" hidden="1">#REF!</definedName>
    <definedName name="май" localSheetId="16" hidden="1">#REF!</definedName>
    <definedName name="май" localSheetId="21" hidden="1">#REF!</definedName>
    <definedName name="май" localSheetId="0" hidden="1">#REF!</definedName>
    <definedName name="май" localSheetId="1" hidden="1">#REF!</definedName>
    <definedName name="май" localSheetId="2" hidden="1">#REF!</definedName>
    <definedName name="май" localSheetId="5" hidden="1">#REF!</definedName>
    <definedName name="май" hidden="1">#REF!</definedName>
    <definedName name="март" localSheetId="8" hidden="1">#REF!</definedName>
    <definedName name="март" localSheetId="9" hidden="1">#REF!</definedName>
    <definedName name="март" localSheetId="15" hidden="1">#REF!</definedName>
    <definedName name="март" localSheetId="16" hidden="1">#REF!</definedName>
    <definedName name="март" localSheetId="21" hidden="1">#REF!</definedName>
    <definedName name="март" localSheetId="0" hidden="1">#REF!</definedName>
    <definedName name="март" localSheetId="1" hidden="1">#REF!</definedName>
    <definedName name="март" localSheetId="2" hidden="1">#REF!</definedName>
    <definedName name="март" localSheetId="5" hidden="1">#REF!</definedName>
    <definedName name="март" hidden="1">#REF!</definedName>
    <definedName name="Молодежь" localSheetId="8">#REF!</definedName>
    <definedName name="Молодежь" localSheetId="9">#REF!</definedName>
    <definedName name="Молодежь" localSheetId="15">#REF!</definedName>
    <definedName name="Молодежь" localSheetId="16">#REF!</definedName>
    <definedName name="Молодежь" localSheetId="0">#REF!</definedName>
    <definedName name="Молодежь" localSheetId="1">#REF!</definedName>
    <definedName name="Молодежь" localSheetId="2">#REF!</definedName>
    <definedName name="Молодежь" localSheetId="5">#REF!</definedName>
    <definedName name="Молодежь">#REF!</definedName>
    <definedName name="Мониторинг1" localSheetId="8">'[8]Гр5(о)'!#REF!</definedName>
    <definedName name="Мониторинг1" localSheetId="9">'[8]Гр5(о)'!#REF!</definedName>
    <definedName name="Мониторинг1" localSheetId="15">'[8]Гр5(о)'!#REF!</definedName>
    <definedName name="Мониторинг1" localSheetId="16">'[8]Гр5(о)'!#REF!</definedName>
    <definedName name="Мониторинг1" localSheetId="0">'[8]Гр5(о)'!#REF!</definedName>
    <definedName name="Мониторинг1" localSheetId="1">'[8]Гр5(о)'!#REF!</definedName>
    <definedName name="Мониторинг1" localSheetId="2">'[8]Гр5(о)'!#REF!</definedName>
    <definedName name="Мониторинг1" localSheetId="5">'[8]Гр5(о)'!#REF!</definedName>
    <definedName name="Мониторинг1">'[8]Гр5(о)'!#REF!</definedName>
    <definedName name="наташа" localSheetId="8" hidden="1">#REF!</definedName>
    <definedName name="наташа" localSheetId="9" hidden="1">#REF!</definedName>
    <definedName name="наташа" localSheetId="15" hidden="1">#REF!</definedName>
    <definedName name="наташа" localSheetId="16" hidden="1">#REF!</definedName>
    <definedName name="наташа" localSheetId="21" hidden="1">#REF!</definedName>
    <definedName name="наташа" localSheetId="6" hidden="1">#REF!</definedName>
    <definedName name="наташа" hidden="1">#REF!</definedName>
    <definedName name="ноябрь" localSheetId="8" hidden="1">#REF!</definedName>
    <definedName name="ноябрь" localSheetId="9" hidden="1">#REF!</definedName>
    <definedName name="ноябрь" localSheetId="15" hidden="1">#REF!</definedName>
    <definedName name="ноябрь" localSheetId="16" hidden="1">#REF!</definedName>
    <definedName name="ноябрь" localSheetId="21" hidden="1">#REF!</definedName>
    <definedName name="ноябрь" localSheetId="0" hidden="1">#REF!</definedName>
    <definedName name="ноябрь" localSheetId="1" hidden="1">#REF!</definedName>
    <definedName name="ноябрь" localSheetId="2" hidden="1">#REF!</definedName>
    <definedName name="ноябрь" localSheetId="5" hidden="1">#REF!</definedName>
    <definedName name="ноябрь" hidden="1">#REF!</definedName>
    <definedName name="о">#REF!</definedName>
    <definedName name="обж">#REF!</definedName>
    <definedName name="обж.">#REF!</definedName>
    <definedName name="_xlnm.Print_Area" localSheetId="10">'223 коммуналка'!$A$1:$T$56</definedName>
    <definedName name="_xlnm.Print_Area" localSheetId="18">'346.981 расходники'!$A$1:$J$233</definedName>
    <definedName name="_xlnm.Print_Area" localSheetId="3">'Закупка ТРУ'!$A$1:$L$21</definedName>
    <definedName name="_xlnm.Print_Area" localSheetId="0">'План ФХД 2019'!$A$1:$L$40</definedName>
    <definedName name="_xlnm.Print_Area" localSheetId="1">'План ФХД 2020'!$A$1:$L$40</definedName>
    <definedName name="_xlnm.Print_Area" localSheetId="2">'План ФХД 2021'!$A$1:$L$40</definedName>
    <definedName name="_xlnm.Print_Area" localSheetId="4">'Раб.таблица 2019'!$A$1:$FX$673</definedName>
    <definedName name="Область_печати_ИМ" localSheetId="8">#REF!</definedName>
    <definedName name="Область_печати_ИМ" localSheetId="9">#REF!</definedName>
    <definedName name="Область_печати_ИМ" localSheetId="11">#REF!</definedName>
    <definedName name="Область_печати_ИМ" localSheetId="15">#REF!</definedName>
    <definedName name="Область_печати_ИМ" localSheetId="19">#REF!</definedName>
    <definedName name="Область_печати_ИМ" localSheetId="16">#REF!</definedName>
    <definedName name="Область_печати_ИМ" localSheetId="21">#REF!</definedName>
    <definedName name="Область_печати_ИМ" localSheetId="0">#REF!</definedName>
    <definedName name="Область_печати_ИМ" localSheetId="1">#REF!</definedName>
    <definedName name="Область_печати_ИМ" localSheetId="2">#REF!</definedName>
    <definedName name="Область_печати_ИМ" localSheetId="5">#REF!</definedName>
    <definedName name="Область_печати_ИМ">#REF!</definedName>
    <definedName name="октябрь" localSheetId="8" hidden="1">#REF!</definedName>
    <definedName name="октябрь" localSheetId="9" hidden="1">#REF!</definedName>
    <definedName name="октябрь" localSheetId="15" hidden="1">#REF!</definedName>
    <definedName name="октябрь" localSheetId="16" hidden="1">#REF!</definedName>
    <definedName name="октябрь" localSheetId="21" hidden="1">#REF!</definedName>
    <definedName name="октябрь" localSheetId="0" hidden="1">#REF!</definedName>
    <definedName name="октябрь" localSheetId="1" hidden="1">#REF!</definedName>
    <definedName name="октябрь" localSheetId="2" hidden="1">#REF!</definedName>
    <definedName name="октябрь" localSheetId="5" hidden="1">#REF!</definedName>
    <definedName name="октябрь" hidden="1">#REF!</definedName>
    <definedName name="октябрь1" localSheetId="8" hidden="1">#REF!</definedName>
    <definedName name="октябрь1" localSheetId="9" hidden="1">#REF!</definedName>
    <definedName name="октябрь1" localSheetId="15" hidden="1">#REF!</definedName>
    <definedName name="октябрь1" localSheetId="16" hidden="1">#REF!</definedName>
    <definedName name="октябрь1" localSheetId="21" hidden="1">#REF!</definedName>
    <definedName name="октябрь1" localSheetId="0" hidden="1">#REF!</definedName>
    <definedName name="октябрь1" localSheetId="1" hidden="1">#REF!</definedName>
    <definedName name="октябрь1" localSheetId="2" hidden="1">#REF!</definedName>
    <definedName name="октябрь1" localSheetId="5" hidden="1">#REF!</definedName>
    <definedName name="октябрь1" hidden="1">#REF!</definedName>
    <definedName name="он">#REF!</definedName>
    <definedName name="оп" localSheetId="8" hidden="1">#REF!</definedName>
    <definedName name="оп" localSheetId="9" hidden="1">#REF!</definedName>
    <definedName name="оп" localSheetId="15" hidden="1">#REF!</definedName>
    <definedName name="оп" localSheetId="16" hidden="1">#REF!</definedName>
    <definedName name="оп" localSheetId="21" hidden="1">#REF!</definedName>
    <definedName name="оп" hidden="1">#REF!</definedName>
    <definedName name="орлрл" localSheetId="8" hidden="1">#REF!</definedName>
    <definedName name="орлрл" localSheetId="9" hidden="1">#REF!</definedName>
    <definedName name="орлрл" localSheetId="15" hidden="1">#REF!</definedName>
    <definedName name="орлрл" localSheetId="16" hidden="1">#REF!</definedName>
    <definedName name="орлрл" localSheetId="21" hidden="1">#REF!</definedName>
    <definedName name="орлрл" hidden="1">#REF!</definedName>
    <definedName name="оррр" hidden="1">#REF!</definedName>
    <definedName name="отдых2" localSheetId="8">#REF!</definedName>
    <definedName name="отдых2" localSheetId="9">#REF!</definedName>
    <definedName name="отдых2" localSheetId="15">#REF!</definedName>
    <definedName name="отдых2" localSheetId="16">#REF!</definedName>
    <definedName name="отдых2" localSheetId="0">#REF!</definedName>
    <definedName name="отдых2" localSheetId="1">#REF!</definedName>
    <definedName name="отдых2" localSheetId="2">#REF!</definedName>
    <definedName name="отдых2" localSheetId="5">#REF!</definedName>
    <definedName name="отдых2">#REF!</definedName>
    <definedName name="отчет" localSheetId="8" hidden="1">#REF!</definedName>
    <definedName name="отчет" localSheetId="9" hidden="1">#REF!</definedName>
    <definedName name="отчет" localSheetId="15" hidden="1">#REF!</definedName>
    <definedName name="отчет" localSheetId="16" hidden="1">#REF!</definedName>
    <definedName name="отчет" localSheetId="21" hidden="1">#REF!</definedName>
    <definedName name="отчет" hidden="1">#REF!</definedName>
    <definedName name="п" localSheetId="8">#REF!</definedName>
    <definedName name="п" localSheetId="9">#REF!</definedName>
    <definedName name="п" localSheetId="15">#REF!</definedName>
    <definedName name="п" localSheetId="16">#REF!</definedName>
    <definedName name="п" localSheetId="0">#REF!</definedName>
    <definedName name="п" localSheetId="1">#REF!</definedName>
    <definedName name="п" localSheetId="2">#REF!</definedName>
    <definedName name="п" localSheetId="5">#REF!</definedName>
    <definedName name="п">#REF!</definedName>
    <definedName name="п1п1п1п1" localSheetId="9">'[9]2002(v1)'!#REF!</definedName>
    <definedName name="п1п1п1п1" localSheetId="15">'[9]2002(v1)'!#REF!</definedName>
    <definedName name="п1п1п1п1">'[9]2002(v1)'!#REF!</definedName>
    <definedName name="паыоаыпо" localSheetId="8">#REF!</definedName>
    <definedName name="паыоаыпо" localSheetId="9">#REF!</definedName>
    <definedName name="паыоаыпо" localSheetId="15">#REF!</definedName>
    <definedName name="паыоаыпо" localSheetId="16">#REF!</definedName>
    <definedName name="паыоаыпо" localSheetId="0">#REF!</definedName>
    <definedName name="паыоаыпо" localSheetId="1">#REF!</definedName>
    <definedName name="паыоаыпо" localSheetId="2">#REF!</definedName>
    <definedName name="паыоаыпо" localSheetId="5">#REF!</definedName>
    <definedName name="паыоаыпо">#REF!</definedName>
    <definedName name="Пгород" localSheetId="8">#REF!</definedName>
    <definedName name="Пгород" localSheetId="9">#REF!</definedName>
    <definedName name="Пгород" localSheetId="15">#REF!</definedName>
    <definedName name="Пгород" localSheetId="16">#REF!</definedName>
    <definedName name="Пгород" localSheetId="0">#REF!</definedName>
    <definedName name="Пгород" localSheetId="1">#REF!</definedName>
    <definedName name="Пгород" localSheetId="2">#REF!</definedName>
    <definedName name="Пгород" localSheetId="5">#REF!</definedName>
    <definedName name="Пгород">#REF!</definedName>
    <definedName name="ПОКАЗАТЕЛИ_ДОЛГОСР.ПРОГНОЗА" localSheetId="8">'[10]2002(v2)'!#REF!</definedName>
    <definedName name="ПОКАЗАТЕЛИ_ДОЛГОСР.ПРОГНОЗА" localSheetId="9">'[11]2002(v2)'!#REF!</definedName>
    <definedName name="ПОКАЗАТЕЛИ_ДОЛГОСР.ПРОГНОЗА" localSheetId="15">'[11]2002(v2)'!#REF!</definedName>
    <definedName name="ПОКАЗАТЕЛИ_ДОЛГОСР.ПРОГНОЗА" localSheetId="0">'[11]2002(v2)'!#REF!</definedName>
    <definedName name="ПОКАЗАТЕЛИ_ДОЛГОСР.ПРОГНОЗА" localSheetId="1">'[11]2002(v2)'!#REF!</definedName>
    <definedName name="ПОКАЗАТЕЛИ_ДОЛГОСР.ПРОГНОЗА" localSheetId="2">'[11]2002(v2)'!#REF!</definedName>
    <definedName name="ПОКАЗАТЕЛИ_ДОЛГОСР.ПРОГНОЗА" localSheetId="5">'[11]2002(v2)'!#REF!</definedName>
    <definedName name="ПОКАЗАТЕЛИ_ДОЛГОСР.ПРОГНОЗА">'[11]2002(v2)'!#REF!</definedName>
    <definedName name="пппп" localSheetId="9">'[9]2002(v1)'!#REF!</definedName>
    <definedName name="пппп" localSheetId="15">'[9]2002(v1)'!#REF!</definedName>
    <definedName name="пппп" localSheetId="0">'[9]2002(v1)'!#REF!</definedName>
    <definedName name="пппп" localSheetId="1">'[9]2002(v1)'!#REF!</definedName>
    <definedName name="пппп" localSheetId="2">'[9]2002(v1)'!#REF!</definedName>
    <definedName name="пппп" localSheetId="5">'[9]2002(v1)'!#REF!</definedName>
    <definedName name="пппп">'[9]2002(v1)'!#REF!</definedName>
    <definedName name="прапр" localSheetId="9">[7]ПРОГНОЗ_1!#REF!</definedName>
    <definedName name="прапр" localSheetId="15">[7]ПРОГНОЗ_1!#REF!</definedName>
    <definedName name="прапр" localSheetId="1">[7]ПРОГНОЗ_1!#REF!</definedName>
    <definedName name="прапр" localSheetId="2">[7]ПРОГНОЗ_1!#REF!</definedName>
    <definedName name="прапр" localSheetId="5">[7]ПРОГНОЗ_1!#REF!</definedName>
    <definedName name="прапр">[7]ПРОГНОЗ_1!#REF!</definedName>
    <definedName name="прво" localSheetId="8">#REF!</definedName>
    <definedName name="прво" localSheetId="9">#REF!</definedName>
    <definedName name="прво" localSheetId="15">#REF!</definedName>
    <definedName name="прво" localSheetId="16">#REF!</definedName>
    <definedName name="прво" localSheetId="0">#REF!</definedName>
    <definedName name="прво" localSheetId="1">#REF!</definedName>
    <definedName name="прво" localSheetId="2">#REF!</definedName>
    <definedName name="прво" localSheetId="5">#REF!</definedName>
    <definedName name="прво">#REF!</definedName>
    <definedName name="привет" localSheetId="8">#REF!</definedName>
    <definedName name="привет" localSheetId="9">#REF!</definedName>
    <definedName name="привет" localSheetId="15">#REF!</definedName>
    <definedName name="привет" localSheetId="16">#REF!</definedName>
    <definedName name="привет" localSheetId="0">#REF!</definedName>
    <definedName name="привет" localSheetId="1">#REF!</definedName>
    <definedName name="привет" localSheetId="2">#REF!</definedName>
    <definedName name="привет" localSheetId="5">#REF!</definedName>
    <definedName name="привет">#REF!</definedName>
    <definedName name="присмотр" hidden="1">#REF!</definedName>
    <definedName name="про" localSheetId="8">#REF!</definedName>
    <definedName name="про" localSheetId="9">#REF!</definedName>
    <definedName name="про" localSheetId="15">#REF!</definedName>
    <definedName name="про" localSheetId="16">#REF!</definedName>
    <definedName name="про" localSheetId="0">#REF!</definedName>
    <definedName name="про" localSheetId="1">#REF!</definedName>
    <definedName name="про" localSheetId="2">#REF!</definedName>
    <definedName name="про" localSheetId="5">#REF!</definedName>
    <definedName name="про">#REF!</definedName>
    <definedName name="проалвдфщшкопрнео" localSheetId="8">#REF!</definedName>
    <definedName name="проалвдфщшкопрнео" localSheetId="9">#REF!</definedName>
    <definedName name="проалвдфщшкопрнео" localSheetId="15">#REF!</definedName>
    <definedName name="проалвдфщшкопрнео">#REF!</definedName>
    <definedName name="Прогноз97" localSheetId="9">[12]ПРОГНОЗ_1!#REF!</definedName>
    <definedName name="Прогноз97" localSheetId="15">[12]ПРОГНОЗ_1!#REF!</definedName>
    <definedName name="Прогноз97" localSheetId="16">[12]ПРОГНОЗ_1!#REF!</definedName>
    <definedName name="Прогноз97" localSheetId="0">[12]ПРОГНОЗ_1!#REF!</definedName>
    <definedName name="Прогноз97" localSheetId="1">[12]ПРОГНОЗ_1!#REF!</definedName>
    <definedName name="Прогноз97" localSheetId="2">[12]ПРОГНОЗ_1!#REF!</definedName>
    <definedName name="Прогноз97" localSheetId="5">[12]ПРОГНОЗ_1!#REF!</definedName>
    <definedName name="Прогноз97">[12]ПРОГНОЗ_1!#REF!</definedName>
    <definedName name="раз" localSheetId="19">#REF!</definedName>
    <definedName name="раз">#REF!</definedName>
    <definedName name="раолдраод" localSheetId="8">#REF!</definedName>
    <definedName name="раолдраод" localSheetId="9">#REF!</definedName>
    <definedName name="раолдраод" localSheetId="15">#REF!</definedName>
    <definedName name="раолдраод" localSheetId="16">#REF!</definedName>
    <definedName name="раолдраод" localSheetId="0">#REF!</definedName>
    <definedName name="раолдраод" localSheetId="1">#REF!</definedName>
    <definedName name="раолдраод" localSheetId="2">#REF!</definedName>
    <definedName name="раолдраод" localSheetId="5">#REF!</definedName>
    <definedName name="раолдраод">#REF!</definedName>
    <definedName name="ропор" localSheetId="8">#REF!</definedName>
    <definedName name="ропор" localSheetId="9">#REF!</definedName>
    <definedName name="ропор" localSheetId="15">#REF!</definedName>
    <definedName name="ропор">#REF!</definedName>
    <definedName name="сентябрь" localSheetId="8" hidden="1">#REF!</definedName>
    <definedName name="сентябрь" localSheetId="9" hidden="1">#REF!</definedName>
    <definedName name="сентябрь" localSheetId="15" hidden="1">#REF!</definedName>
    <definedName name="сентябрь" localSheetId="16" hidden="1">#REF!</definedName>
    <definedName name="сентябрь" localSheetId="21" hidden="1">#REF!</definedName>
    <definedName name="сентябрь" localSheetId="0" hidden="1">#REF!</definedName>
    <definedName name="сентябрь" localSheetId="1" hidden="1">#REF!</definedName>
    <definedName name="сентябрь" localSheetId="2" hidden="1">#REF!</definedName>
    <definedName name="сентябрь" localSheetId="5" hidden="1">#REF!</definedName>
    <definedName name="сентябрь" hidden="1">#REF!</definedName>
    <definedName name="сол" localSheetId="8" hidden="1">#REF!</definedName>
    <definedName name="сол" localSheetId="9" hidden="1">#REF!</definedName>
    <definedName name="сол" localSheetId="15" hidden="1">#REF!</definedName>
    <definedName name="сол" localSheetId="16" hidden="1">#REF!</definedName>
    <definedName name="сол" localSheetId="21" hidden="1">#REF!</definedName>
    <definedName name="сол" hidden="1">#REF!</definedName>
    <definedName name="СЮТ">#REF!</definedName>
    <definedName name="уцкецукецк" localSheetId="9">'[9]2002(v1)'!#REF!</definedName>
    <definedName name="уцкецукецк" localSheetId="15">'[9]2002(v1)'!#REF!</definedName>
    <definedName name="уцкецукецк" localSheetId="16">'[9]2002(v1)'!#REF!</definedName>
    <definedName name="уцкецукецк" localSheetId="0">'[9]2002(v1)'!#REF!</definedName>
    <definedName name="уцкецукецк" localSheetId="1">'[9]2002(v1)'!#REF!</definedName>
    <definedName name="уцкецукецк" localSheetId="2">'[9]2002(v1)'!#REF!</definedName>
    <definedName name="уцкецукецк" localSheetId="5">'[9]2002(v1)'!#REF!</definedName>
    <definedName name="уцкецукецк">'[9]2002(v1)'!#REF!</definedName>
    <definedName name="фварварффврвр" localSheetId="9">'[5]Гр5(о)'!#REF!</definedName>
    <definedName name="фварварффврвр" localSheetId="15">'[5]Гр5(о)'!#REF!</definedName>
    <definedName name="фварварффврвр" localSheetId="16">'[5]Гр5(о)'!#REF!</definedName>
    <definedName name="фварварффврвр" localSheetId="0">'[5]Гр5(о)'!#REF!</definedName>
    <definedName name="фварварффврвр" localSheetId="1">'[5]Гр5(о)'!#REF!</definedName>
    <definedName name="фварварффврвр" localSheetId="2">'[5]Гр5(о)'!#REF!</definedName>
    <definedName name="фварварффврвр" localSheetId="5">'[5]Гр5(о)'!#REF!</definedName>
    <definedName name="фварварффврвр">'[5]Гр5(о)'!#REF!</definedName>
    <definedName name="фварфварфр" localSheetId="8">#REF!</definedName>
    <definedName name="фварфварфр" localSheetId="9">#REF!</definedName>
    <definedName name="фварфварфр" localSheetId="15">#REF!</definedName>
    <definedName name="фварфварфр" localSheetId="16">#REF!</definedName>
    <definedName name="фварфварфр" localSheetId="0">#REF!</definedName>
    <definedName name="фварфварфр" localSheetId="1">#REF!</definedName>
    <definedName name="фварфварфр" localSheetId="2">#REF!</definedName>
    <definedName name="фварфварфр" localSheetId="5">#REF!</definedName>
    <definedName name="фварфварфр">#REF!</definedName>
    <definedName name="фврафврварфвра" localSheetId="9">[6]ПРОГНОЗ_1!#REF!</definedName>
    <definedName name="фврафврварфвра" localSheetId="15">[6]ПРОГНОЗ_1!#REF!</definedName>
    <definedName name="фврафврварфвра" localSheetId="16">[6]ПРОГНОЗ_1!#REF!</definedName>
    <definedName name="фврафврварфвра" localSheetId="0">[6]ПРОГНОЗ_1!#REF!</definedName>
    <definedName name="фврафврварфвра" localSheetId="1">[6]ПРОГНОЗ_1!#REF!</definedName>
    <definedName name="фврафврварфвра" localSheetId="2">[6]ПРОГНОЗ_1!#REF!</definedName>
    <definedName name="фврафврварфвра" localSheetId="5">[6]ПРОГНОЗ_1!#REF!</definedName>
    <definedName name="фврафврварфвра">[6]ПРОГНОЗ_1!#REF!</definedName>
    <definedName name="февраль" localSheetId="8" hidden="1">#REF!</definedName>
    <definedName name="февраль" localSheetId="9" hidden="1">#REF!</definedName>
    <definedName name="февраль" localSheetId="15" hidden="1">#REF!</definedName>
    <definedName name="февраль" localSheetId="16" hidden="1">#REF!</definedName>
    <definedName name="февраль" localSheetId="21" hidden="1">#REF!</definedName>
    <definedName name="февраль" localSheetId="0" hidden="1">#REF!</definedName>
    <definedName name="февраль" localSheetId="1" hidden="1">#REF!</definedName>
    <definedName name="февраль" localSheetId="2" hidden="1">#REF!</definedName>
    <definedName name="февраль" localSheetId="5" hidden="1">#REF!</definedName>
    <definedName name="февраль" hidden="1">#REF!</definedName>
    <definedName name="фф" localSheetId="9">'[13]Гр5(о)'!#REF!</definedName>
    <definedName name="фф" localSheetId="15">'[13]Гр5(о)'!#REF!</definedName>
    <definedName name="фф" localSheetId="16">'[13]Гр5(о)'!#REF!</definedName>
    <definedName name="фф" localSheetId="0">'[13]Гр5(о)'!#REF!</definedName>
    <definedName name="фф" localSheetId="1">'[13]Гр5(о)'!#REF!</definedName>
    <definedName name="фф" localSheetId="2">'[13]Гр5(о)'!#REF!</definedName>
    <definedName name="фф" localSheetId="5">'[13]Гр5(о)'!#REF!</definedName>
    <definedName name="фф">'[13]Гр5(о)'!#REF!</definedName>
    <definedName name="ффккуеуцкеукеуеуцке" localSheetId="8">#REF!</definedName>
    <definedName name="ффккуеуцкеукеуеуцке" localSheetId="9">#REF!</definedName>
    <definedName name="ффккуеуцкеукеуеуцке" localSheetId="15">#REF!</definedName>
    <definedName name="ффккуеуцкеукеуеуцке" localSheetId="16">#REF!</definedName>
    <definedName name="ффккуеуцкеукеуеуцке" localSheetId="0">#REF!</definedName>
    <definedName name="ффккуеуцкеукеуеуцке" localSheetId="1">#REF!</definedName>
    <definedName name="ффккуеуцкеукеуеуцке" localSheetId="2">#REF!</definedName>
    <definedName name="ффккуеуцкеукеуеуцке" localSheetId="5">#REF!</definedName>
    <definedName name="ффккуеуцкеукеуеуцке">#REF!</definedName>
    <definedName name="ффф" localSheetId="8">#REF!</definedName>
    <definedName name="ффф" localSheetId="9">#REF!</definedName>
    <definedName name="ффф" localSheetId="15">#REF!</definedName>
    <definedName name="ффф" localSheetId="16">#REF!</definedName>
    <definedName name="ффф" localSheetId="0">#REF!</definedName>
    <definedName name="ффф" localSheetId="1">#REF!</definedName>
    <definedName name="ффф" localSheetId="2">#REF!</definedName>
    <definedName name="ффф" localSheetId="5">#REF!</definedName>
    <definedName name="ффф">#REF!</definedName>
    <definedName name="цуецуецу" localSheetId="8">#REF!</definedName>
    <definedName name="цуецуецу" localSheetId="9">#REF!</definedName>
    <definedName name="цуецуецу" localSheetId="15">#REF!</definedName>
    <definedName name="цуецуецу" localSheetId="16">#REF!</definedName>
    <definedName name="цуецуецу" localSheetId="0">#REF!</definedName>
    <definedName name="цуецуецу" localSheetId="1">#REF!</definedName>
    <definedName name="цуецуецу" localSheetId="2">#REF!</definedName>
    <definedName name="цуецуецу" localSheetId="5">#REF!</definedName>
    <definedName name="цуецуецу">#REF!</definedName>
    <definedName name="цук" localSheetId="8">'[10]2002(v2)'!#REF!</definedName>
    <definedName name="цук" localSheetId="9">'[11]2002(v2)'!#REF!</definedName>
    <definedName name="цук" localSheetId="15">'[11]2002(v2)'!#REF!</definedName>
    <definedName name="цук" localSheetId="16">'[11]2002(v2)'!#REF!</definedName>
    <definedName name="цук" localSheetId="0">'[11]2002(v2)'!#REF!</definedName>
    <definedName name="цук" localSheetId="1">'[11]2002(v2)'!#REF!</definedName>
    <definedName name="цук" localSheetId="2">'[11]2002(v2)'!#REF!</definedName>
    <definedName name="цук" localSheetId="5">'[11]2002(v2)'!#REF!</definedName>
    <definedName name="цук">'[11]2002(v2)'!#REF!</definedName>
    <definedName name="цукеукеук" localSheetId="9">[7]ПРОГНОЗ_1!#REF!</definedName>
    <definedName name="цукеукеук" localSheetId="15">[7]ПРОГНОЗ_1!#REF!</definedName>
    <definedName name="цукеукеук" localSheetId="16">[7]ПРОГНОЗ_1!#REF!</definedName>
    <definedName name="цукеукеук" localSheetId="0">[7]ПРОГНОЗ_1!#REF!</definedName>
    <definedName name="цукеукеук" localSheetId="1">[7]ПРОГНОЗ_1!#REF!</definedName>
    <definedName name="цукеукеук" localSheetId="2">[7]ПРОГНОЗ_1!#REF!</definedName>
    <definedName name="цукеукеук" localSheetId="5">[7]ПРОГНОЗ_1!#REF!</definedName>
    <definedName name="цукеукеук">[7]ПРОГНОЗ_1!#REF!</definedName>
    <definedName name="цукецку" localSheetId="9">[12]ПРОГНОЗ_1!#REF!</definedName>
    <definedName name="цукецку" localSheetId="15">[12]ПРОГНОЗ_1!#REF!</definedName>
    <definedName name="цукецку" localSheetId="16">[12]ПРОГНОЗ_1!#REF!</definedName>
    <definedName name="цукецку" localSheetId="0">[12]ПРОГНОЗ_1!#REF!</definedName>
    <definedName name="цукецку" localSheetId="1">[12]ПРОГНОЗ_1!#REF!</definedName>
    <definedName name="цукецку" localSheetId="2">[12]ПРОГНОЗ_1!#REF!</definedName>
    <definedName name="цукецку" localSheetId="5">[12]ПРОГНОЗ_1!#REF!</definedName>
    <definedName name="цукецку">[12]ПРОГНОЗ_1!#REF!</definedName>
    <definedName name="цукецуке" localSheetId="8">#REF!</definedName>
    <definedName name="цукецуке" localSheetId="9">#REF!</definedName>
    <definedName name="цукецуке" localSheetId="15">#REF!</definedName>
    <definedName name="цукецуке" localSheetId="16">#REF!</definedName>
    <definedName name="цукецуке" localSheetId="0">#REF!</definedName>
    <definedName name="цукецуке" localSheetId="1">#REF!</definedName>
    <definedName name="цукецуке" localSheetId="2">#REF!</definedName>
    <definedName name="цукецуке" localSheetId="5">#REF!</definedName>
    <definedName name="цукецуке">#REF!</definedName>
    <definedName name="цукецукеуце" localSheetId="9">'[8]Гр5(о)'!#REF!</definedName>
    <definedName name="цукецукеуце" localSheetId="15">'[8]Гр5(о)'!#REF!</definedName>
    <definedName name="цукецукеуце" localSheetId="16">'[8]Гр5(о)'!#REF!</definedName>
    <definedName name="цукецукеуце" localSheetId="0">'[8]Гр5(о)'!#REF!</definedName>
    <definedName name="цукецукеуце" localSheetId="1">'[8]Гр5(о)'!#REF!</definedName>
    <definedName name="цукецукеуце" localSheetId="2">'[8]Гр5(о)'!#REF!</definedName>
    <definedName name="цукецукеуце" localSheetId="5">'[8]Гр5(о)'!#REF!</definedName>
    <definedName name="цукецукеуце">'[8]Гр5(о)'!#REF!</definedName>
    <definedName name="цуцуе" localSheetId="9">'[3]Гр5(о)'!#REF!</definedName>
    <definedName name="цуцуе" localSheetId="15">'[3]Гр5(о)'!#REF!</definedName>
    <definedName name="цуцуе" localSheetId="16">'[3]Гр5(о)'!#REF!</definedName>
    <definedName name="цуцуе" localSheetId="0">'[3]Гр5(о)'!#REF!</definedName>
    <definedName name="цуцуе" localSheetId="1">'[3]Гр5(о)'!#REF!</definedName>
    <definedName name="цуцуе" localSheetId="2">'[3]Гр5(о)'!#REF!</definedName>
    <definedName name="цуцуе" localSheetId="5">'[3]Гр5(о)'!#REF!</definedName>
    <definedName name="цуцуе">'[3]Гр5(о)'!#REF!</definedName>
    <definedName name="чварьлврл" localSheetId="9">[2]ПРОГНОЗ_1!#REF!</definedName>
    <definedName name="чварьлврл" localSheetId="15">[2]ПРОГНОЗ_1!#REF!</definedName>
    <definedName name="чварьлврл" localSheetId="16">[2]ПРОГНОЗ_1!#REF!</definedName>
    <definedName name="чварьлврл" localSheetId="0">[2]ПРОГНОЗ_1!#REF!</definedName>
    <definedName name="чварьлврл" localSheetId="1">[2]ПРОГНОЗ_1!#REF!</definedName>
    <definedName name="чварьлврл" localSheetId="2">[2]ПРОГНОЗ_1!#REF!</definedName>
    <definedName name="чварьлврл" localSheetId="5">[2]ПРОГНОЗ_1!#REF!</definedName>
    <definedName name="чварьлврл">[2]ПРОГНОЗ_1!#REF!</definedName>
    <definedName name="ыаоапо" localSheetId="8">#REF!</definedName>
    <definedName name="ыаоапо" localSheetId="9">#REF!</definedName>
    <definedName name="ыаоапо" localSheetId="15">#REF!</definedName>
    <definedName name="ыаоапо" localSheetId="16">#REF!</definedName>
    <definedName name="ыаоапо" localSheetId="0">#REF!</definedName>
    <definedName name="ыаоапо" localSheetId="1">#REF!</definedName>
    <definedName name="ыаоапо" localSheetId="2">#REF!</definedName>
    <definedName name="ыаоапо" localSheetId="5">#REF!</definedName>
    <definedName name="ыаоапо">#REF!</definedName>
    <definedName name="ыапоапо" localSheetId="8">#REF!</definedName>
    <definedName name="ыапоапо" localSheetId="9">#REF!</definedName>
    <definedName name="ыапоапо" localSheetId="15">#REF!</definedName>
    <definedName name="ыапоапо" localSheetId="16">#REF!</definedName>
    <definedName name="ыапоапо" localSheetId="0">#REF!</definedName>
    <definedName name="ыапоапо" localSheetId="1">#REF!</definedName>
    <definedName name="ыапоапо" localSheetId="2">#REF!</definedName>
    <definedName name="ыапоапо" localSheetId="5">#REF!</definedName>
    <definedName name="ыапоапо">#REF!</definedName>
    <definedName name="ыапоыпао" localSheetId="8">#REF!</definedName>
    <definedName name="ыапоыпао" localSheetId="9">#REF!</definedName>
    <definedName name="ыапоыпао" localSheetId="15">#REF!</definedName>
    <definedName name="ыапоыпао" localSheetId="16">#REF!</definedName>
    <definedName name="ыапоыпао" localSheetId="0">#REF!</definedName>
    <definedName name="ыапоыпао" localSheetId="1">#REF!</definedName>
    <definedName name="ыапоыпао" localSheetId="2">#REF!</definedName>
    <definedName name="ыапоыпао" localSheetId="5">#REF!</definedName>
    <definedName name="ыапоыпао">#REF!</definedName>
    <definedName name="ыпаоапоы" localSheetId="8">#REF!</definedName>
    <definedName name="ыпаоапоы" localSheetId="9">#REF!</definedName>
    <definedName name="ыпаоапоы" localSheetId="15">#REF!</definedName>
    <definedName name="ыпаоапоы" localSheetId="16">#REF!</definedName>
    <definedName name="ыпаоапоы" localSheetId="0">#REF!</definedName>
    <definedName name="ыпаоапоы" localSheetId="1">#REF!</definedName>
    <definedName name="ыпаоапоы" localSheetId="2">#REF!</definedName>
    <definedName name="ыпаоапоы" localSheetId="5">#REF!</definedName>
    <definedName name="ыпаоапоы">#REF!</definedName>
    <definedName name="ыпаоыапо" localSheetId="9">[1]ПРОГНОЗ_1!#REF!</definedName>
    <definedName name="ыпаоыапо" localSheetId="15">[1]ПРОГНОЗ_1!#REF!</definedName>
    <definedName name="ыпаоыапо" localSheetId="0">[1]ПРОГНОЗ_1!#REF!</definedName>
    <definedName name="ыпаоыапо" localSheetId="1">[1]ПРОГНОЗ_1!#REF!</definedName>
    <definedName name="ыпаоыапо" localSheetId="2">[1]ПРОГНОЗ_1!#REF!</definedName>
    <definedName name="ыпаоыапо" localSheetId="5">[1]ПРОГНОЗ_1!#REF!</definedName>
    <definedName name="ыпаоыапо">[1]ПРОГНОЗ_1!#REF!</definedName>
  </definedNames>
  <calcPr calcId="152511"/>
  <customWorkbookViews>
    <customWorkbookView name="Засядько Наталья Викторовна - Личное представление" guid="{B72699BC-299D-42B7-A978-9B23F399AA23}" mergeInterval="0" personalView="1" maximized="1" xWindow="-8" yWindow="-8" windowWidth="1936" windowHeight="1056" tabRatio="943" activeSheetId="1"/>
    <customWorkbookView name="Быкова Дарья Львовна - Личное представление" guid="{4DDEBF15-3C9F-44C3-B78F-AE382BE678C1}" mergeInterval="0" personalView="1" maximized="1" xWindow="-8" yWindow="-8" windowWidth="1936" windowHeight="1056" tabRatio="939" activeSheetId="5" showComments="commIndAndComment"/>
    <customWorkbookView name="Попова Екатерина Николаевна - Личное представление" guid="{3811DC27-6C9C-4281-989A-478EAFEC2147}" mergeInterval="0" personalView="1" maximized="1" xWindow="-8" yWindow="-8" windowWidth="1936" windowHeight="1056" tabRatio="944" activeSheetId="5"/>
    <customWorkbookView name="Миронова Елена Сергеевна - Личное представление" guid="{5B9D9E33-AFE5-4826-BC15-28975AB1E5F8}" mergeInterval="0" personalView="1" xWindow="75" yWindow="6" windowWidth="1802" windowHeight="1012" tabRatio="943" activeSheetId="6"/>
    <customWorkbookView name="Соколова Татьяна Викторовна - Личное представление" guid="{4660ED57-C31A-43C4-A05C-DF263EC238D0}" mergeInterval="0" personalView="1" maximized="1" xWindow="-9" yWindow="-9" windowWidth="1938" windowHeight="1050" tabRatio="939" activeSheetId="7"/>
  </customWorkbookViews>
</workbook>
</file>

<file path=xl/calcChain.xml><?xml version="1.0" encoding="utf-8"?>
<calcChain xmlns="http://schemas.openxmlformats.org/spreadsheetml/2006/main">
  <c r="K29" i="1" l="1"/>
  <c r="F555" i="5" l="1"/>
  <c r="P3" i="7"/>
  <c r="Q3" i="7"/>
  <c r="O3" i="7"/>
  <c r="F20" i="14"/>
  <c r="F17" i="14"/>
  <c r="F14" i="14" s="1"/>
  <c r="F16" i="14"/>
  <c r="F15" i="14"/>
  <c r="F141" i="33"/>
  <c r="F125" i="33"/>
  <c r="F119" i="33"/>
  <c r="F118" i="33"/>
  <c r="F117" i="33"/>
  <c r="F116" i="33"/>
  <c r="F115" i="33"/>
  <c r="F114" i="33"/>
  <c r="F113" i="33"/>
  <c r="F112" i="33"/>
  <c r="F111" i="33"/>
  <c r="F108" i="33" s="1"/>
  <c r="F110" i="33"/>
  <c r="F109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88" i="33"/>
  <c r="F87" i="33"/>
  <c r="F86" i="33"/>
  <c r="F85" i="33"/>
  <c r="F84" i="33"/>
  <c r="F82" i="33" s="1"/>
  <c r="F83" i="33"/>
  <c r="F81" i="33"/>
  <c r="F80" i="33"/>
  <c r="F79" i="33"/>
  <c r="F78" i="33"/>
  <c r="F77" i="33"/>
  <c r="F76" i="33"/>
  <c r="F75" i="33" s="1"/>
  <c r="F74" i="33"/>
  <c r="F72" i="33"/>
  <c r="F71" i="33"/>
  <c r="F70" i="33"/>
  <c r="F69" i="33"/>
  <c r="F68" i="33"/>
  <c r="F67" i="33"/>
  <c r="F66" i="33"/>
  <c r="F65" i="33"/>
  <c r="F64" i="33"/>
  <c r="F63" i="33" s="1"/>
  <c r="F62" i="33"/>
  <c r="F61" i="33"/>
  <c r="F60" i="33"/>
  <c r="F59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 s="1"/>
  <c r="F38" i="33"/>
  <c r="F37" i="33"/>
  <c r="F36" i="33"/>
  <c r="F35" i="33"/>
  <c r="F34" i="33"/>
  <c r="F33" i="33"/>
  <c r="F32" i="33"/>
  <c r="F31" i="33"/>
  <c r="F30" i="33"/>
  <c r="F29" i="33"/>
  <c r="F28" i="33"/>
  <c r="F26" i="33" s="1"/>
  <c r="F27" i="33"/>
  <c r="F25" i="33"/>
  <c r="F24" i="33"/>
  <c r="F23" i="33" s="1"/>
  <c r="F20" i="33" s="1"/>
  <c r="F22" i="33"/>
  <c r="F21" i="33"/>
  <c r="E19" i="44"/>
  <c r="D19" i="44"/>
  <c r="L18" i="44"/>
  <c r="L15" i="44" s="1"/>
  <c r="K18" i="44"/>
  <c r="J18" i="44"/>
  <c r="I18" i="44"/>
  <c r="I15" i="44" s="1"/>
  <c r="H18" i="44"/>
  <c r="H15" i="44" s="1"/>
  <c r="G18" i="44"/>
  <c r="F18" i="44"/>
  <c r="E18" i="44"/>
  <c r="E17" i="44"/>
  <c r="D17" i="44" s="1"/>
  <c r="D15" i="44" s="1"/>
  <c r="L16" i="44"/>
  <c r="K16" i="44"/>
  <c r="J16" i="44"/>
  <c r="J15" i="44" s="1"/>
  <c r="I16" i="44"/>
  <c r="H16" i="44"/>
  <c r="G16" i="44"/>
  <c r="F16" i="44"/>
  <c r="K15" i="44"/>
  <c r="G15" i="44"/>
  <c r="F15" i="44"/>
  <c r="E14" i="44"/>
  <c r="D14" i="44"/>
  <c r="D13" i="44" s="1"/>
  <c r="L13" i="44"/>
  <c r="K13" i="44"/>
  <c r="J13" i="44"/>
  <c r="I13" i="44"/>
  <c r="H13" i="44"/>
  <c r="G13" i="44"/>
  <c r="F13" i="44"/>
  <c r="E13" i="44"/>
  <c r="E12" i="44"/>
  <c r="D12" i="44"/>
  <c r="L11" i="44"/>
  <c r="K11" i="44"/>
  <c r="J11" i="44"/>
  <c r="I11" i="44"/>
  <c r="H11" i="44"/>
  <c r="G11" i="44"/>
  <c r="F11" i="44"/>
  <c r="E11" i="44"/>
  <c r="D11" i="44"/>
  <c r="E10" i="44"/>
  <c r="D10" i="44"/>
  <c r="M9" i="44"/>
  <c r="L9" i="44"/>
  <c r="K9" i="44"/>
  <c r="J9" i="44"/>
  <c r="I9" i="44"/>
  <c r="H9" i="44"/>
  <c r="E9" i="44" s="1"/>
  <c r="G9" i="44"/>
  <c r="F9" i="44"/>
  <c r="D9" i="44"/>
  <c r="F73" i="33" l="1"/>
  <c r="F19" i="33" s="1"/>
  <c r="E16" i="44"/>
  <c r="E15" i="44" s="1"/>
  <c r="E369" i="6" l="1"/>
  <c r="F369" i="6" s="1"/>
  <c r="F362" i="6" s="1"/>
  <c r="E362" i="6"/>
  <c r="AR407" i="5"/>
  <c r="AQ407" i="5"/>
  <c r="AP407" i="5"/>
  <c r="AO407" i="5"/>
  <c r="AN407" i="5"/>
  <c r="AM407" i="5"/>
  <c r="AL407" i="5"/>
  <c r="AK407" i="5"/>
  <c r="AJ407" i="5"/>
  <c r="AI407" i="5"/>
  <c r="AH407" i="5"/>
  <c r="AG407" i="5"/>
  <c r="AR406" i="5"/>
  <c r="AQ406" i="5"/>
  <c r="AP406" i="5"/>
  <c r="AO406" i="5"/>
  <c r="AN406" i="5"/>
  <c r="AM406" i="5"/>
  <c r="AL406" i="5"/>
  <c r="AK406" i="5"/>
  <c r="AJ406" i="5"/>
  <c r="AI406" i="5"/>
  <c r="AH406" i="5"/>
  <c r="AG406" i="5"/>
  <c r="AB407" i="5"/>
  <c r="AA407" i="5"/>
  <c r="Z407" i="5"/>
  <c r="Z406" i="5" s="1"/>
  <c r="Y407" i="5"/>
  <c r="X407" i="5"/>
  <c r="W407" i="5"/>
  <c r="V407" i="5"/>
  <c r="V406" i="5" s="1"/>
  <c r="U407" i="5"/>
  <c r="T407" i="5"/>
  <c r="S407" i="5"/>
  <c r="R407" i="5"/>
  <c r="R406" i="5" s="1"/>
  <c r="Q407" i="5"/>
  <c r="P407" i="5"/>
  <c r="O407" i="5"/>
  <c r="N407" i="5"/>
  <c r="N406" i="5" s="1"/>
  <c r="M407" i="5"/>
  <c r="L407" i="5"/>
  <c r="AB406" i="5"/>
  <c r="AA406" i="5"/>
  <c r="Y406" i="5"/>
  <c r="X406" i="5"/>
  <c r="W406" i="5"/>
  <c r="U406" i="5"/>
  <c r="T406" i="5"/>
  <c r="S406" i="5"/>
  <c r="Q406" i="5"/>
  <c r="P406" i="5"/>
  <c r="O406" i="5"/>
  <c r="M406" i="5"/>
  <c r="L406" i="5"/>
  <c r="I407" i="5"/>
  <c r="H407" i="5"/>
  <c r="G407" i="5"/>
  <c r="G406" i="5" s="1"/>
  <c r="F407" i="5"/>
  <c r="E407" i="5"/>
  <c r="I406" i="5"/>
  <c r="H406" i="5"/>
  <c r="F406" i="5"/>
  <c r="E406" i="5"/>
  <c r="AG422" i="5"/>
  <c r="AS422" i="5" s="1"/>
  <c r="AB422" i="5"/>
  <c r="X422" i="5"/>
  <c r="T422" i="5"/>
  <c r="P422" i="5"/>
  <c r="K422" i="5"/>
  <c r="G422" i="5"/>
  <c r="J422" i="5" s="1"/>
  <c r="F613" i="5" l="1"/>
  <c r="CA25" i="12"/>
  <c r="BZ25" i="12"/>
  <c r="BY25" i="12"/>
  <c r="AP25" i="12"/>
  <c r="AN25" i="12"/>
  <c r="AM25" i="12"/>
  <c r="AI25" i="12"/>
  <c r="AH25" i="12"/>
  <c r="AG25" i="12"/>
  <c r="AF25" i="12"/>
  <c r="AE25" i="12"/>
  <c r="AB25" i="12"/>
  <c r="AA25" i="12"/>
  <c r="X25" i="12"/>
  <c r="W25" i="12"/>
  <c r="T25" i="12"/>
  <c r="G25" i="12"/>
  <c r="F25" i="12"/>
  <c r="E25" i="12"/>
  <c r="D25" i="12"/>
  <c r="C25" i="12"/>
  <c r="CP24" i="12"/>
  <c r="AQ24" i="12"/>
  <c r="AO24" i="12"/>
  <c r="AO25" i="12" s="1"/>
  <c r="AM24" i="12"/>
  <c r="AL24" i="12"/>
  <c r="AL25" i="12" s="1"/>
  <c r="AK24" i="12"/>
  <c r="AK25" i="12" s="1"/>
  <c r="AJ24" i="12"/>
  <c r="AJ25" i="12" s="1"/>
  <c r="AI24" i="12"/>
  <c r="AF24" i="12"/>
  <c r="AE24" i="12"/>
  <c r="AD24" i="12"/>
  <c r="AD25" i="12" s="1"/>
  <c r="AC24" i="12"/>
  <c r="AC25" i="12" s="1"/>
  <c r="AB24" i="12"/>
  <c r="AA24" i="12"/>
  <c r="Z24" i="12"/>
  <c r="Z25" i="12" s="1"/>
  <c r="Y24" i="12"/>
  <c r="Y25" i="12" s="1"/>
  <c r="X24" i="12"/>
  <c r="W24" i="12"/>
  <c r="V24" i="12"/>
  <c r="V25" i="12" s="1"/>
  <c r="U24" i="12"/>
  <c r="U25" i="12" s="1"/>
  <c r="T24" i="12"/>
  <c r="S24" i="12"/>
  <c r="R24" i="12"/>
  <c r="R25" i="12" s="1"/>
  <c r="Q24" i="12"/>
  <c r="Q25" i="12" s="1"/>
  <c r="P24" i="12"/>
  <c r="P25" i="12" s="1"/>
  <c r="O24" i="12"/>
  <c r="O25" i="12" s="1"/>
  <c r="N24" i="12"/>
  <c r="N25" i="12" s="1"/>
  <c r="M24" i="12"/>
  <c r="M25" i="12" s="1"/>
  <c r="L24" i="12"/>
  <c r="L25" i="12" s="1"/>
  <c r="K24" i="12"/>
  <c r="K25" i="12" s="1"/>
  <c r="J24" i="12"/>
  <c r="J25" i="12" s="1"/>
  <c r="I24" i="12"/>
  <c r="I25" i="12" s="1"/>
  <c r="H24" i="12"/>
  <c r="H25" i="12" s="1"/>
  <c r="AP22" i="12"/>
  <c r="AM22" i="12"/>
  <c r="AL22" i="12"/>
  <c r="AI22" i="12"/>
  <c r="AH22" i="12"/>
  <c r="AG22" i="12"/>
  <c r="AD22" i="12"/>
  <c r="Z22" i="12"/>
  <c r="V22" i="12"/>
  <c r="R22" i="12"/>
  <c r="Q22" i="12"/>
  <c r="N22" i="12"/>
  <c r="M22" i="12"/>
  <c r="J22" i="12"/>
  <c r="I22" i="12"/>
  <c r="G22" i="12"/>
  <c r="F22" i="12"/>
  <c r="E22" i="12"/>
  <c r="D22" i="12"/>
  <c r="C22" i="12"/>
  <c r="CP21" i="12"/>
  <c r="AQ21" i="12"/>
  <c r="AP21" i="12"/>
  <c r="AO21" i="12"/>
  <c r="AO22" i="12" s="1"/>
  <c r="AN21" i="12"/>
  <c r="AN22" i="12" s="1"/>
  <c r="AM21" i="12"/>
  <c r="AL21" i="12"/>
  <c r="AK21" i="12"/>
  <c r="AK22" i="12" s="1"/>
  <c r="AJ21" i="12"/>
  <c r="AJ22" i="12" s="1"/>
  <c r="AI21" i="12"/>
  <c r="AF21" i="12"/>
  <c r="AF22" i="12" s="1"/>
  <c r="AE21" i="12"/>
  <c r="AE22" i="12" s="1"/>
  <c r="AD21" i="12"/>
  <c r="AC21" i="12"/>
  <c r="AC22" i="12" s="1"/>
  <c r="AB21" i="12"/>
  <c r="AB22" i="12" s="1"/>
  <c r="AA21" i="12"/>
  <c r="AA22" i="12" s="1"/>
  <c r="Z21" i="12"/>
  <c r="Y21" i="12"/>
  <c r="Y22" i="12" s="1"/>
  <c r="X21" i="12"/>
  <c r="X22" i="12" s="1"/>
  <c r="W21" i="12"/>
  <c r="W22" i="12" s="1"/>
  <c r="V21" i="12"/>
  <c r="U21" i="12"/>
  <c r="U22" i="12" s="1"/>
  <c r="T21" i="12"/>
  <c r="T22" i="12" s="1"/>
  <c r="S21" i="12"/>
  <c r="R21" i="12"/>
  <c r="Q21" i="12"/>
  <c r="P21" i="12"/>
  <c r="P22" i="12" s="1"/>
  <c r="O21" i="12"/>
  <c r="O22" i="12" s="1"/>
  <c r="N21" i="12"/>
  <c r="M21" i="12"/>
  <c r="L21" i="12"/>
  <c r="L22" i="12" s="1"/>
  <c r="K21" i="12"/>
  <c r="K22" i="12" s="1"/>
  <c r="J21" i="12"/>
  <c r="I21" i="12"/>
  <c r="H21" i="12"/>
  <c r="H22" i="12" s="1"/>
  <c r="CQ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P19" i="12"/>
  <c r="AM19" i="12"/>
  <c r="AL19" i="12"/>
  <c r="AI19" i="12"/>
  <c r="AH19" i="12"/>
  <c r="AG19" i="12"/>
  <c r="AD19" i="12"/>
  <c r="Z19" i="12"/>
  <c r="V19" i="12"/>
  <c r="R19" i="12"/>
  <c r="Q19" i="12"/>
  <c r="N19" i="12"/>
  <c r="M19" i="12"/>
  <c r="J19" i="12"/>
  <c r="I19" i="12"/>
  <c r="G19" i="12"/>
  <c r="F19" i="12"/>
  <c r="E19" i="12"/>
  <c r="D19" i="12"/>
  <c r="C19" i="12"/>
  <c r="CP18" i="12"/>
  <c r="CP19" i="12" s="1"/>
  <c r="AQ18" i="12"/>
  <c r="AP18" i="12"/>
  <c r="AO18" i="12"/>
  <c r="AO19" i="12" s="1"/>
  <c r="AN18" i="12"/>
  <c r="AN19" i="12" s="1"/>
  <c r="AM18" i="12"/>
  <c r="AL18" i="12"/>
  <c r="AK18" i="12"/>
  <c r="AK19" i="12" s="1"/>
  <c r="AJ18" i="12"/>
  <c r="AJ19" i="12" s="1"/>
  <c r="AI18" i="12"/>
  <c r="AF18" i="12"/>
  <c r="AF19" i="12" s="1"/>
  <c r="AE18" i="12"/>
  <c r="AE19" i="12" s="1"/>
  <c r="AD18" i="12"/>
  <c r="AC18" i="12"/>
  <c r="AC19" i="12" s="1"/>
  <c r="AB18" i="12"/>
  <c r="AB19" i="12" s="1"/>
  <c r="AA18" i="12"/>
  <c r="AA19" i="12" s="1"/>
  <c r="Z18" i="12"/>
  <c r="Y18" i="12"/>
  <c r="Y19" i="12" s="1"/>
  <c r="X18" i="12"/>
  <c r="X19" i="12" s="1"/>
  <c r="W18" i="12"/>
  <c r="W19" i="12" s="1"/>
  <c r="V18" i="12"/>
  <c r="U18" i="12"/>
  <c r="U19" i="12" s="1"/>
  <c r="T18" i="12"/>
  <c r="T19" i="12" s="1"/>
  <c r="S18" i="12"/>
  <c r="R18" i="12"/>
  <c r="Q18" i="12"/>
  <c r="P18" i="12"/>
  <c r="P19" i="12" s="1"/>
  <c r="O18" i="12"/>
  <c r="O19" i="12" s="1"/>
  <c r="N18" i="12"/>
  <c r="M18" i="12"/>
  <c r="L18" i="12"/>
  <c r="L19" i="12" s="1"/>
  <c r="K18" i="12"/>
  <c r="K19" i="12" s="1"/>
  <c r="J18" i="12"/>
  <c r="I18" i="12"/>
  <c r="H18" i="12"/>
  <c r="H19" i="12" s="1"/>
  <c r="L41" i="9"/>
  <c r="I41" i="9"/>
  <c r="F41" i="9"/>
  <c r="L39" i="9"/>
  <c r="I39" i="9"/>
  <c r="F39" i="9"/>
  <c r="L36" i="9"/>
  <c r="L35" i="9" s="1"/>
  <c r="I36" i="9"/>
  <c r="I35" i="9" s="1"/>
  <c r="F36" i="9"/>
  <c r="F35" i="9" s="1"/>
  <c r="L29" i="9"/>
  <c r="I29" i="9"/>
  <c r="F29" i="9"/>
  <c r="L28" i="9"/>
  <c r="I28" i="9"/>
  <c r="F28" i="9"/>
  <c r="L27" i="9"/>
  <c r="I27" i="9"/>
  <c r="F27" i="9"/>
  <c r="L26" i="9"/>
  <c r="I26" i="9"/>
  <c r="F26" i="9"/>
  <c r="L25" i="9"/>
  <c r="I25" i="9"/>
  <c r="F25" i="9"/>
  <c r="L24" i="9"/>
  <c r="I24" i="9"/>
  <c r="F24" i="9"/>
  <c r="L23" i="9"/>
  <c r="I23" i="9"/>
  <c r="F23" i="9"/>
  <c r="L22" i="9"/>
  <c r="I22" i="9"/>
  <c r="F22" i="9"/>
  <c r="L21" i="9"/>
  <c r="I21" i="9"/>
  <c r="F21" i="9"/>
  <c r="L20" i="9"/>
  <c r="I20" i="9"/>
  <c r="F20" i="9"/>
  <c r="L19" i="9"/>
  <c r="I19" i="9"/>
  <c r="F19" i="9"/>
  <c r="L18" i="9"/>
  <c r="I18" i="9"/>
  <c r="F18" i="9"/>
  <c r="L17" i="9"/>
  <c r="I17" i="9"/>
  <c r="F17" i="9"/>
  <c r="L16" i="9"/>
  <c r="I16" i="9"/>
  <c r="I14" i="9" s="1"/>
  <c r="F16" i="9"/>
  <c r="L15" i="9"/>
  <c r="L14" i="9" s="1"/>
  <c r="L42" i="9" s="1"/>
  <c r="I15" i="9"/>
  <c r="F15" i="9"/>
  <c r="F14" i="9" s="1"/>
  <c r="J14" i="9"/>
  <c r="G14" i="9"/>
  <c r="D14" i="9"/>
  <c r="AR24" i="12" l="1"/>
  <c r="AR18" i="12"/>
  <c r="AR21" i="12"/>
  <c r="F43" i="9"/>
  <c r="F42" i="9"/>
  <c r="I42" i="9"/>
  <c r="O27" i="37"/>
  <c r="M27" i="37"/>
  <c r="I27" i="37"/>
  <c r="H27" i="37"/>
  <c r="N27" i="37" s="1"/>
  <c r="G27" i="37"/>
  <c r="N26" i="37"/>
  <c r="I26" i="37"/>
  <c r="O26" i="37" s="1"/>
  <c r="H26" i="37"/>
  <c r="G26" i="37"/>
  <c r="M26" i="37" s="1"/>
  <c r="O25" i="37"/>
  <c r="M25" i="37"/>
  <c r="P25" i="37" s="1"/>
  <c r="I25" i="37"/>
  <c r="H25" i="37"/>
  <c r="N25" i="37" s="1"/>
  <c r="G25" i="37"/>
  <c r="N24" i="37"/>
  <c r="I24" i="37"/>
  <c r="O24" i="37" s="1"/>
  <c r="H24" i="37"/>
  <c r="G24" i="37"/>
  <c r="M24" i="37" s="1"/>
  <c r="O23" i="37"/>
  <c r="M23" i="37"/>
  <c r="P23" i="37" s="1"/>
  <c r="I23" i="37"/>
  <c r="H23" i="37"/>
  <c r="N23" i="37" s="1"/>
  <c r="G23" i="37"/>
  <c r="N22" i="37"/>
  <c r="I22" i="37"/>
  <c r="O22" i="37" s="1"/>
  <c r="H22" i="37"/>
  <c r="G22" i="37"/>
  <c r="M22" i="37" s="1"/>
  <c r="P22" i="37" s="1"/>
  <c r="O21" i="37"/>
  <c r="M21" i="37"/>
  <c r="I21" i="37"/>
  <c r="H21" i="37"/>
  <c r="N21" i="37" s="1"/>
  <c r="G21" i="37"/>
  <c r="N20" i="37"/>
  <c r="I20" i="37"/>
  <c r="O20" i="37" s="1"/>
  <c r="H20" i="37"/>
  <c r="G20" i="37"/>
  <c r="M20" i="37" s="1"/>
  <c r="P20" i="37" s="1"/>
  <c r="O19" i="37"/>
  <c r="M19" i="37"/>
  <c r="I19" i="37"/>
  <c r="H19" i="37"/>
  <c r="N19" i="37" s="1"/>
  <c r="G19" i="37"/>
  <c r="N18" i="37"/>
  <c r="I18" i="37"/>
  <c r="O18" i="37" s="1"/>
  <c r="H18" i="37"/>
  <c r="G18" i="37"/>
  <c r="M18" i="37" s="1"/>
  <c r="O17" i="37"/>
  <c r="M17" i="37"/>
  <c r="P17" i="37" s="1"/>
  <c r="I17" i="37"/>
  <c r="H17" i="37"/>
  <c r="N17" i="37" s="1"/>
  <c r="G17" i="37"/>
  <c r="N16" i="37"/>
  <c r="I16" i="37"/>
  <c r="O16" i="37" s="1"/>
  <c r="H16" i="37"/>
  <c r="G16" i="37"/>
  <c r="M16" i="37" s="1"/>
  <c r="O15" i="37"/>
  <c r="M15" i="37"/>
  <c r="P15" i="37" s="1"/>
  <c r="I15" i="37"/>
  <c r="H15" i="37"/>
  <c r="N15" i="37" s="1"/>
  <c r="G15" i="37"/>
  <c r="N14" i="37"/>
  <c r="N28" i="37" s="1"/>
  <c r="I14" i="37"/>
  <c r="O14" i="37" s="1"/>
  <c r="H14" i="37"/>
  <c r="H28" i="37" s="1"/>
  <c r="G14" i="37"/>
  <c r="M14" i="37" s="1"/>
  <c r="N12" i="37"/>
  <c r="I12" i="37"/>
  <c r="O12" i="37" s="1"/>
  <c r="H12" i="37"/>
  <c r="G12" i="37"/>
  <c r="M12" i="37" s="1"/>
  <c r="P12" i="37" s="1"/>
  <c r="O11" i="37"/>
  <c r="M11" i="37"/>
  <c r="I11" i="37"/>
  <c r="H11" i="37"/>
  <c r="N11" i="37" s="1"/>
  <c r="G11" i="37"/>
  <c r="N10" i="37"/>
  <c r="I10" i="37"/>
  <c r="O10" i="37" s="1"/>
  <c r="H10" i="37"/>
  <c r="G10" i="37"/>
  <c r="M10" i="37" s="1"/>
  <c r="P10" i="37" s="1"/>
  <c r="O9" i="37"/>
  <c r="M9" i="37"/>
  <c r="I9" i="37"/>
  <c r="H9" i="37"/>
  <c r="N9" i="37" s="1"/>
  <c r="G9" i="37"/>
  <c r="N8" i="37"/>
  <c r="I8" i="37"/>
  <c r="O8" i="37" s="1"/>
  <c r="H8" i="37"/>
  <c r="G8" i="37"/>
  <c r="M8" i="37" s="1"/>
  <c r="P8" i="37" s="1"/>
  <c r="O7" i="37"/>
  <c r="M7" i="37"/>
  <c r="I7" i="37"/>
  <c r="H7" i="37"/>
  <c r="N7" i="37" s="1"/>
  <c r="G7" i="37"/>
  <c r="N6" i="37"/>
  <c r="I6" i="37"/>
  <c r="I13" i="37" s="1"/>
  <c r="H6" i="37"/>
  <c r="H13" i="37" s="1"/>
  <c r="G6" i="37"/>
  <c r="M6" i="37" s="1"/>
  <c r="E202" i="24"/>
  <c r="G202" i="24" s="1"/>
  <c r="I201" i="24"/>
  <c r="E201" i="24"/>
  <c r="G201" i="24" s="1"/>
  <c r="E200" i="24"/>
  <c r="G200" i="24" s="1"/>
  <c r="I199" i="24"/>
  <c r="E199" i="24"/>
  <c r="G199" i="24" s="1"/>
  <c r="E198" i="24"/>
  <c r="G198" i="24" s="1"/>
  <c r="I197" i="24"/>
  <c r="E197" i="24"/>
  <c r="G197" i="24" s="1"/>
  <c r="E196" i="24"/>
  <c r="G196" i="24" s="1"/>
  <c r="I195" i="24"/>
  <c r="E195" i="24"/>
  <c r="G195" i="24" s="1"/>
  <c r="E194" i="24"/>
  <c r="G194" i="24" s="1"/>
  <c r="I193" i="24"/>
  <c r="E193" i="24"/>
  <c r="G193" i="24" s="1"/>
  <c r="E192" i="24"/>
  <c r="G192" i="24" s="1"/>
  <c r="I191" i="24"/>
  <c r="E191" i="24"/>
  <c r="G191" i="24" s="1"/>
  <c r="E190" i="24"/>
  <c r="G190" i="24" s="1"/>
  <c r="I189" i="24"/>
  <c r="E189" i="24"/>
  <c r="G189" i="24" s="1"/>
  <c r="E188" i="24"/>
  <c r="G188" i="24" s="1"/>
  <c r="I187" i="24"/>
  <c r="E187" i="24"/>
  <c r="G187" i="24" s="1"/>
  <c r="E186" i="24"/>
  <c r="G186" i="24" s="1"/>
  <c r="I185" i="24"/>
  <c r="E185" i="24"/>
  <c r="G185" i="24" s="1"/>
  <c r="E184" i="24"/>
  <c r="G184" i="24" s="1"/>
  <c r="I183" i="24"/>
  <c r="E183" i="24"/>
  <c r="G183" i="24" s="1"/>
  <c r="E182" i="24"/>
  <c r="G182" i="24" s="1"/>
  <c r="I181" i="24"/>
  <c r="E181" i="24"/>
  <c r="G181" i="24" s="1"/>
  <c r="E180" i="24"/>
  <c r="G180" i="24" s="1"/>
  <c r="I179" i="24"/>
  <c r="E179" i="24"/>
  <c r="G179" i="24" s="1"/>
  <c r="E178" i="24"/>
  <c r="G178" i="24" s="1"/>
  <c r="I177" i="24"/>
  <c r="E177" i="24"/>
  <c r="G177" i="24" s="1"/>
  <c r="E176" i="24"/>
  <c r="G176" i="24" s="1"/>
  <c r="I175" i="24"/>
  <c r="E175" i="24"/>
  <c r="G175" i="24" s="1"/>
  <c r="E174" i="24"/>
  <c r="G174" i="24" s="1"/>
  <c r="I173" i="24"/>
  <c r="E173" i="24"/>
  <c r="G173" i="24" s="1"/>
  <c r="E172" i="24"/>
  <c r="G172" i="24" s="1"/>
  <c r="I171" i="24"/>
  <c r="E171" i="24"/>
  <c r="G171" i="24" s="1"/>
  <c r="E170" i="24"/>
  <c r="G170" i="24" s="1"/>
  <c r="I169" i="24"/>
  <c r="E169" i="24"/>
  <c r="G169" i="24" s="1"/>
  <c r="E168" i="24"/>
  <c r="G168" i="24" s="1"/>
  <c r="I167" i="24"/>
  <c r="E167" i="24"/>
  <c r="G167" i="24" s="1"/>
  <c r="E166" i="24"/>
  <c r="G166" i="24" s="1"/>
  <c r="I165" i="24"/>
  <c r="E165" i="24"/>
  <c r="G165" i="24" s="1"/>
  <c r="E164" i="24"/>
  <c r="G164" i="24" s="1"/>
  <c r="I163" i="24"/>
  <c r="E163" i="24"/>
  <c r="G163" i="24" s="1"/>
  <c r="E162" i="24"/>
  <c r="G162" i="24" s="1"/>
  <c r="I161" i="24"/>
  <c r="E161" i="24"/>
  <c r="G161" i="24" s="1"/>
  <c r="E160" i="24"/>
  <c r="G160" i="24" s="1"/>
  <c r="I159" i="24"/>
  <c r="E159" i="24"/>
  <c r="G159" i="24" s="1"/>
  <c r="E158" i="24"/>
  <c r="G158" i="24" s="1"/>
  <c r="I157" i="24"/>
  <c r="E157" i="24"/>
  <c r="G157" i="24" s="1"/>
  <c r="E156" i="24"/>
  <c r="G156" i="24" s="1"/>
  <c r="I155" i="24"/>
  <c r="E155" i="24"/>
  <c r="G155" i="24" s="1"/>
  <c r="E154" i="24"/>
  <c r="G154" i="24" s="1"/>
  <c r="I153" i="24"/>
  <c r="E153" i="24"/>
  <c r="G153" i="24" s="1"/>
  <c r="E152" i="24"/>
  <c r="G152" i="24" s="1"/>
  <c r="I151" i="24"/>
  <c r="E151" i="24"/>
  <c r="G151" i="24" s="1"/>
  <c r="E150" i="24"/>
  <c r="G150" i="24" s="1"/>
  <c r="I149" i="24"/>
  <c r="E149" i="24"/>
  <c r="G149" i="24" s="1"/>
  <c r="F148" i="24"/>
  <c r="E148" i="24"/>
  <c r="C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I125" i="24" s="1"/>
  <c r="H124" i="24"/>
  <c r="E124" i="24"/>
  <c r="I124" i="24" s="1"/>
  <c r="H123" i="24"/>
  <c r="G123" i="24"/>
  <c r="E123" i="24"/>
  <c r="I123" i="24" s="1"/>
  <c r="E122" i="24"/>
  <c r="E121" i="24"/>
  <c r="I121" i="24" s="1"/>
  <c r="H120" i="24"/>
  <c r="E120" i="24"/>
  <c r="I120" i="24" s="1"/>
  <c r="H119" i="24"/>
  <c r="G119" i="24"/>
  <c r="E119" i="24"/>
  <c r="I119" i="24" s="1"/>
  <c r="E118" i="24"/>
  <c r="E117" i="24"/>
  <c r="I117" i="24" s="1"/>
  <c r="H116" i="24"/>
  <c r="E116" i="24"/>
  <c r="I116" i="24" s="1"/>
  <c r="H115" i="24"/>
  <c r="G115" i="24"/>
  <c r="E115" i="24"/>
  <c r="I115" i="24" s="1"/>
  <c r="E114" i="24"/>
  <c r="E113" i="24"/>
  <c r="I113" i="24" s="1"/>
  <c r="H112" i="24"/>
  <c r="E112" i="24"/>
  <c r="I112" i="24" s="1"/>
  <c r="H111" i="24"/>
  <c r="G111" i="24"/>
  <c r="E111" i="24"/>
  <c r="I111" i="24" s="1"/>
  <c r="E110" i="24"/>
  <c r="E109" i="24"/>
  <c r="I109" i="24" s="1"/>
  <c r="H108" i="24"/>
  <c r="E108" i="24"/>
  <c r="I108" i="24" s="1"/>
  <c r="H107" i="24"/>
  <c r="G107" i="24"/>
  <c r="E107" i="24"/>
  <c r="I107" i="24" s="1"/>
  <c r="E106" i="24"/>
  <c r="E105" i="24"/>
  <c r="I105" i="24" s="1"/>
  <c r="E104" i="24"/>
  <c r="I104" i="24" s="1"/>
  <c r="H103" i="24"/>
  <c r="E103" i="24"/>
  <c r="I103" i="24" s="1"/>
  <c r="E102" i="24"/>
  <c r="E101" i="24"/>
  <c r="I101" i="24" s="1"/>
  <c r="E100" i="24"/>
  <c r="I100" i="24" s="1"/>
  <c r="H99" i="24"/>
  <c r="E99" i="24"/>
  <c r="I99" i="24" s="1"/>
  <c r="F98" i="24"/>
  <c r="C98" i="24"/>
  <c r="I97" i="24"/>
  <c r="E97" i="24"/>
  <c r="H97" i="24" s="1"/>
  <c r="I96" i="24"/>
  <c r="G96" i="24"/>
  <c r="E96" i="24"/>
  <c r="H96" i="24" s="1"/>
  <c r="E95" i="24"/>
  <c r="E94" i="24"/>
  <c r="H94" i="24" s="1"/>
  <c r="I93" i="24"/>
  <c r="E93" i="24"/>
  <c r="H93" i="24" s="1"/>
  <c r="I92" i="24"/>
  <c r="G92" i="24"/>
  <c r="E92" i="24"/>
  <c r="H92" i="24" s="1"/>
  <c r="E91" i="24"/>
  <c r="E90" i="24"/>
  <c r="H90" i="24" s="1"/>
  <c r="I89" i="24"/>
  <c r="G89" i="24"/>
  <c r="E89" i="24"/>
  <c r="H89" i="24" s="1"/>
  <c r="I88" i="24"/>
  <c r="G88" i="24"/>
  <c r="E88" i="24"/>
  <c r="H88" i="24" s="1"/>
  <c r="E87" i="24"/>
  <c r="E86" i="24"/>
  <c r="H86" i="24" s="1"/>
  <c r="I85" i="24"/>
  <c r="E85" i="24"/>
  <c r="H85" i="24" s="1"/>
  <c r="I84" i="24"/>
  <c r="G84" i="24"/>
  <c r="E84" i="24"/>
  <c r="H84" i="24" s="1"/>
  <c r="E83" i="24"/>
  <c r="E82" i="24"/>
  <c r="H82" i="24" s="1"/>
  <c r="I81" i="24"/>
  <c r="E81" i="24"/>
  <c r="H81" i="24" s="1"/>
  <c r="I80" i="24"/>
  <c r="G80" i="24"/>
  <c r="E80" i="24"/>
  <c r="H80" i="24" s="1"/>
  <c r="E79" i="24"/>
  <c r="E78" i="24"/>
  <c r="H78" i="24" s="1"/>
  <c r="I77" i="24"/>
  <c r="E77" i="24"/>
  <c r="H77" i="24" s="1"/>
  <c r="I76" i="24"/>
  <c r="G76" i="24"/>
  <c r="E76" i="24"/>
  <c r="H76" i="24" s="1"/>
  <c r="E75" i="24"/>
  <c r="E74" i="24"/>
  <c r="H74" i="24" s="1"/>
  <c r="E73" i="24"/>
  <c r="E72" i="24"/>
  <c r="H72" i="24" s="1"/>
  <c r="E71" i="24"/>
  <c r="E70" i="24"/>
  <c r="H70" i="24" s="1"/>
  <c r="E69" i="24"/>
  <c r="E68" i="24"/>
  <c r="H68" i="24" s="1"/>
  <c r="E67" i="24"/>
  <c r="E66" i="24"/>
  <c r="H66" i="24" s="1"/>
  <c r="E65" i="24"/>
  <c r="E64" i="24"/>
  <c r="H64" i="24" s="1"/>
  <c r="E63" i="24"/>
  <c r="E62" i="24"/>
  <c r="H62" i="24" s="1"/>
  <c r="E61" i="24"/>
  <c r="E60" i="24"/>
  <c r="H60" i="24" s="1"/>
  <c r="E59" i="24"/>
  <c r="E58" i="24"/>
  <c r="H58" i="24" s="1"/>
  <c r="I57" i="24"/>
  <c r="E57" i="24"/>
  <c r="H57" i="24" s="1"/>
  <c r="E56" i="24"/>
  <c r="H56" i="24" s="1"/>
  <c r="E55" i="24"/>
  <c r="H55" i="24" s="1"/>
  <c r="E54" i="24"/>
  <c r="H54" i="24" s="1"/>
  <c r="I53" i="24"/>
  <c r="E53" i="24"/>
  <c r="H53" i="24" s="1"/>
  <c r="E52" i="24"/>
  <c r="H52" i="24" s="1"/>
  <c r="E51" i="24"/>
  <c r="F50" i="24"/>
  <c r="C50" i="24"/>
  <c r="E49" i="24"/>
  <c r="E48" i="24"/>
  <c r="I48" i="24" s="1"/>
  <c r="E47" i="24"/>
  <c r="E46" i="24"/>
  <c r="I46" i="24" s="1"/>
  <c r="E45" i="24"/>
  <c r="E44" i="24"/>
  <c r="I44" i="24" s="1"/>
  <c r="E43" i="24"/>
  <c r="E42" i="24"/>
  <c r="I42" i="24" s="1"/>
  <c r="E41" i="24"/>
  <c r="E40" i="24"/>
  <c r="I40" i="24" s="1"/>
  <c r="E39" i="24"/>
  <c r="G38" i="24"/>
  <c r="E38" i="24"/>
  <c r="H38" i="24" s="1"/>
  <c r="I37" i="24"/>
  <c r="G37" i="24"/>
  <c r="E37" i="24"/>
  <c r="H37" i="24" s="1"/>
  <c r="I36" i="24"/>
  <c r="G36" i="24"/>
  <c r="E36" i="24"/>
  <c r="H36" i="24" s="1"/>
  <c r="I35" i="24"/>
  <c r="G35" i="24"/>
  <c r="E35" i="24"/>
  <c r="H35" i="24" s="1"/>
  <c r="E34" i="24"/>
  <c r="I34" i="24" s="1"/>
  <c r="H33" i="24"/>
  <c r="G33" i="24"/>
  <c r="E33" i="24"/>
  <c r="I33" i="24" s="1"/>
  <c r="H32" i="24"/>
  <c r="E32" i="24"/>
  <c r="I32" i="24" s="1"/>
  <c r="G31" i="24"/>
  <c r="E31" i="24"/>
  <c r="I31" i="24" s="1"/>
  <c r="E30" i="24"/>
  <c r="I30" i="24" s="1"/>
  <c r="H29" i="24"/>
  <c r="G29" i="24"/>
  <c r="E29" i="24"/>
  <c r="I29" i="24" s="1"/>
  <c r="H28" i="24"/>
  <c r="E28" i="24"/>
  <c r="I28" i="24" s="1"/>
  <c r="G27" i="24"/>
  <c r="E27" i="24"/>
  <c r="I27" i="24" s="1"/>
  <c r="E26" i="24"/>
  <c r="I26" i="24" s="1"/>
  <c r="H25" i="24"/>
  <c r="G25" i="24"/>
  <c r="E25" i="24"/>
  <c r="I25" i="24" s="1"/>
  <c r="G24" i="24"/>
  <c r="E24" i="24"/>
  <c r="I24" i="24" s="1"/>
  <c r="G23" i="24"/>
  <c r="E23" i="24"/>
  <c r="I23" i="24" s="1"/>
  <c r="G22" i="24"/>
  <c r="E22" i="24"/>
  <c r="I22" i="24" s="1"/>
  <c r="G21" i="24"/>
  <c r="E21" i="24"/>
  <c r="I21" i="24" s="1"/>
  <c r="F20" i="24"/>
  <c r="C20" i="24"/>
  <c r="G202" i="23"/>
  <c r="D202" i="23"/>
  <c r="C202" i="23"/>
  <c r="E201" i="23"/>
  <c r="I201" i="23" s="1"/>
  <c r="E200" i="23"/>
  <c r="I200" i="23" s="1"/>
  <c r="J199" i="23"/>
  <c r="E199" i="23"/>
  <c r="I199" i="23" s="1"/>
  <c r="E198" i="23"/>
  <c r="E197" i="23"/>
  <c r="I197" i="23" s="1"/>
  <c r="E196" i="23"/>
  <c r="I196" i="23" s="1"/>
  <c r="J195" i="23"/>
  <c r="I195" i="23"/>
  <c r="E195" i="23"/>
  <c r="E194" i="23"/>
  <c r="E193" i="23"/>
  <c r="I193" i="23" s="1"/>
  <c r="J192" i="23"/>
  <c r="E192" i="23"/>
  <c r="I192" i="23" s="1"/>
  <c r="E191" i="23"/>
  <c r="J191" i="23" s="1"/>
  <c r="E190" i="23"/>
  <c r="E189" i="23"/>
  <c r="I189" i="23" s="1"/>
  <c r="E188" i="23"/>
  <c r="I188" i="23" s="1"/>
  <c r="E187" i="23"/>
  <c r="I187" i="23" s="1"/>
  <c r="J186" i="23"/>
  <c r="I186" i="23"/>
  <c r="J185" i="23"/>
  <c r="I185" i="23"/>
  <c r="E184" i="23"/>
  <c r="E183" i="23"/>
  <c r="I183" i="23" s="1"/>
  <c r="F182" i="23"/>
  <c r="F202" i="23" s="1"/>
  <c r="C182" i="23"/>
  <c r="E181" i="23"/>
  <c r="I181" i="23" s="1"/>
  <c r="E180" i="23"/>
  <c r="I180" i="23" s="1"/>
  <c r="J179" i="23"/>
  <c r="I179" i="23"/>
  <c r="E179" i="23"/>
  <c r="E178" i="23"/>
  <c r="E177" i="23"/>
  <c r="I177" i="23" s="1"/>
  <c r="J176" i="23"/>
  <c r="E176" i="23"/>
  <c r="I176" i="23" s="1"/>
  <c r="E175" i="23"/>
  <c r="J175" i="23" s="1"/>
  <c r="E174" i="23"/>
  <c r="E173" i="23"/>
  <c r="I173" i="23" s="1"/>
  <c r="E172" i="23"/>
  <c r="I172" i="23" s="1"/>
  <c r="I171" i="23"/>
  <c r="E171" i="23"/>
  <c r="J171" i="23" s="1"/>
  <c r="E170" i="23"/>
  <c r="E169" i="23"/>
  <c r="I169" i="23" s="1"/>
  <c r="J168" i="23"/>
  <c r="E168" i="23"/>
  <c r="I168" i="23" s="1"/>
  <c r="J167" i="23"/>
  <c r="E167" i="23"/>
  <c r="I167" i="23" s="1"/>
  <c r="E166" i="23"/>
  <c r="E165" i="23"/>
  <c r="I165" i="23" s="1"/>
  <c r="E164" i="23"/>
  <c r="I164" i="23" s="1"/>
  <c r="J163" i="23"/>
  <c r="I163" i="23"/>
  <c r="E163" i="23"/>
  <c r="C162" i="23"/>
  <c r="E161" i="23"/>
  <c r="E160" i="23"/>
  <c r="I160" i="23" s="1"/>
  <c r="E159" i="23"/>
  <c r="I159" i="23" s="1"/>
  <c r="J158" i="23"/>
  <c r="I158" i="23"/>
  <c r="E158" i="23"/>
  <c r="E157" i="23"/>
  <c r="E156" i="23"/>
  <c r="I156" i="23" s="1"/>
  <c r="J155" i="23"/>
  <c r="E155" i="23"/>
  <c r="I155" i="23" s="1"/>
  <c r="E154" i="23"/>
  <c r="J154" i="23" s="1"/>
  <c r="E153" i="23"/>
  <c r="E152" i="23"/>
  <c r="I152" i="23" s="1"/>
  <c r="E151" i="23"/>
  <c r="I151" i="23" s="1"/>
  <c r="I150" i="23"/>
  <c r="E150" i="23"/>
  <c r="J150" i="23" s="1"/>
  <c r="E149" i="23"/>
  <c r="E148" i="23"/>
  <c r="I148" i="23" s="1"/>
  <c r="J147" i="23"/>
  <c r="E147" i="23"/>
  <c r="I147" i="23" s="1"/>
  <c r="J146" i="23"/>
  <c r="E146" i="23"/>
  <c r="I146" i="23" s="1"/>
  <c r="E145" i="23"/>
  <c r="E144" i="23"/>
  <c r="I144" i="23" s="1"/>
  <c r="E143" i="23"/>
  <c r="I143" i="23" s="1"/>
  <c r="C142" i="23"/>
  <c r="J141" i="23"/>
  <c r="E141" i="23"/>
  <c r="I141" i="23" s="1"/>
  <c r="E140" i="23"/>
  <c r="E139" i="23"/>
  <c r="I139" i="23" s="1"/>
  <c r="E138" i="23"/>
  <c r="I138" i="23" s="1"/>
  <c r="J137" i="23"/>
  <c r="I137" i="23"/>
  <c r="E137" i="23"/>
  <c r="E136" i="23"/>
  <c r="E135" i="23"/>
  <c r="I135" i="23" s="1"/>
  <c r="J134" i="23"/>
  <c r="E134" i="23"/>
  <c r="I134" i="23" s="1"/>
  <c r="E133" i="23"/>
  <c r="J133" i="23" s="1"/>
  <c r="E132" i="23"/>
  <c r="E131" i="23"/>
  <c r="I131" i="23" s="1"/>
  <c r="E130" i="23"/>
  <c r="I130" i="23" s="1"/>
  <c r="I129" i="23"/>
  <c r="E129" i="23"/>
  <c r="J129" i="23" s="1"/>
  <c r="E128" i="23"/>
  <c r="E127" i="23"/>
  <c r="I127" i="23" s="1"/>
  <c r="J126" i="23"/>
  <c r="E126" i="23"/>
  <c r="I126" i="23" s="1"/>
  <c r="J125" i="23"/>
  <c r="E125" i="23"/>
  <c r="I125" i="23" s="1"/>
  <c r="E124" i="23"/>
  <c r="E123" i="23"/>
  <c r="I123" i="23" s="1"/>
  <c r="C122" i="23"/>
  <c r="J121" i="23"/>
  <c r="E121" i="23"/>
  <c r="I121" i="23" s="1"/>
  <c r="J120" i="23"/>
  <c r="E120" i="23"/>
  <c r="I120" i="23" s="1"/>
  <c r="E119" i="23"/>
  <c r="E118" i="23"/>
  <c r="I118" i="23" s="1"/>
  <c r="E117" i="23"/>
  <c r="I117" i="23" s="1"/>
  <c r="J116" i="23"/>
  <c r="I116" i="23"/>
  <c r="E116" i="23"/>
  <c r="E115" i="23"/>
  <c r="E114" i="23"/>
  <c r="I114" i="23" s="1"/>
  <c r="J113" i="23"/>
  <c r="E113" i="23"/>
  <c r="I113" i="23" s="1"/>
  <c r="E112" i="23"/>
  <c r="J112" i="23" s="1"/>
  <c r="E111" i="23"/>
  <c r="E110" i="23"/>
  <c r="I110" i="23" s="1"/>
  <c r="E109" i="23"/>
  <c r="I109" i="23" s="1"/>
  <c r="I108" i="23"/>
  <c r="E108" i="23"/>
  <c r="J108" i="23" s="1"/>
  <c r="E107" i="23"/>
  <c r="E106" i="23"/>
  <c r="I106" i="23" s="1"/>
  <c r="J105" i="23"/>
  <c r="E105" i="23"/>
  <c r="I105" i="23" s="1"/>
  <c r="J104" i="23"/>
  <c r="E104" i="23"/>
  <c r="I104" i="23" s="1"/>
  <c r="E103" i="23"/>
  <c r="E102" i="23"/>
  <c r="I102" i="23" s="1"/>
  <c r="E101" i="23"/>
  <c r="I101" i="23" s="1"/>
  <c r="J100" i="23"/>
  <c r="I100" i="23"/>
  <c r="E100" i="23"/>
  <c r="E99" i="23"/>
  <c r="E98" i="23"/>
  <c r="I98" i="23" s="1"/>
  <c r="J97" i="23"/>
  <c r="E97" i="23"/>
  <c r="I97" i="23" s="1"/>
  <c r="E96" i="23"/>
  <c r="J96" i="23" s="1"/>
  <c r="E95" i="23"/>
  <c r="E94" i="23"/>
  <c r="I94" i="23" s="1"/>
  <c r="E93" i="23"/>
  <c r="I93" i="23" s="1"/>
  <c r="I92" i="23"/>
  <c r="E92" i="23"/>
  <c r="J92" i="23" s="1"/>
  <c r="E91" i="23"/>
  <c r="C90" i="23"/>
  <c r="E89" i="23"/>
  <c r="I89" i="23" s="1"/>
  <c r="E88" i="23"/>
  <c r="I88" i="23" s="1"/>
  <c r="I87" i="23"/>
  <c r="E87" i="23"/>
  <c r="J87" i="23" s="1"/>
  <c r="E86" i="23"/>
  <c r="E85" i="23"/>
  <c r="I85" i="23" s="1"/>
  <c r="J84" i="23"/>
  <c r="E84" i="23"/>
  <c r="I84" i="23" s="1"/>
  <c r="J83" i="23"/>
  <c r="E83" i="23"/>
  <c r="I83" i="23" s="1"/>
  <c r="E82" i="23"/>
  <c r="E81" i="23"/>
  <c r="I81" i="23" s="1"/>
  <c r="E80" i="23"/>
  <c r="I80" i="23" s="1"/>
  <c r="J79" i="23"/>
  <c r="I79" i="23"/>
  <c r="E79" i="23"/>
  <c r="E78" i="23"/>
  <c r="E77" i="23"/>
  <c r="I77" i="23" s="1"/>
  <c r="J76" i="23"/>
  <c r="E76" i="23"/>
  <c r="I76" i="23" s="1"/>
  <c r="E75" i="23"/>
  <c r="J75" i="23" s="1"/>
  <c r="E74" i="23"/>
  <c r="E73" i="23"/>
  <c r="I73" i="23" s="1"/>
  <c r="C72" i="23"/>
  <c r="J71" i="23"/>
  <c r="E71" i="23"/>
  <c r="I71" i="23" s="1"/>
  <c r="E70" i="23"/>
  <c r="J70" i="23" s="1"/>
  <c r="E69" i="23"/>
  <c r="E68" i="23"/>
  <c r="I68" i="23" s="1"/>
  <c r="E67" i="23"/>
  <c r="I67" i="23" s="1"/>
  <c r="I66" i="23"/>
  <c r="E66" i="23"/>
  <c r="J66" i="23" s="1"/>
  <c r="E65" i="23"/>
  <c r="E64" i="23"/>
  <c r="I64" i="23" s="1"/>
  <c r="J63" i="23"/>
  <c r="E63" i="23"/>
  <c r="I63" i="23" s="1"/>
  <c r="J62" i="23"/>
  <c r="E62" i="23"/>
  <c r="I62" i="23" s="1"/>
  <c r="E61" i="23"/>
  <c r="J61" i="23" s="1"/>
  <c r="E60" i="23"/>
  <c r="J59" i="23"/>
  <c r="E59" i="23"/>
  <c r="I59" i="23" s="1"/>
  <c r="J58" i="23"/>
  <c r="E58" i="23"/>
  <c r="I58" i="23" s="1"/>
  <c r="E57" i="23"/>
  <c r="J57" i="23" s="1"/>
  <c r="E56" i="23"/>
  <c r="J55" i="23"/>
  <c r="E55" i="23"/>
  <c r="I55" i="23" s="1"/>
  <c r="J54" i="23"/>
  <c r="E54" i="23"/>
  <c r="I54" i="23" s="1"/>
  <c r="E53" i="23"/>
  <c r="J53" i="23" s="1"/>
  <c r="C52" i="23"/>
  <c r="E51" i="23"/>
  <c r="J50" i="23"/>
  <c r="E50" i="23"/>
  <c r="I50" i="23" s="1"/>
  <c r="E49" i="23"/>
  <c r="J49" i="23" s="1"/>
  <c r="E48" i="23"/>
  <c r="J48" i="23" s="1"/>
  <c r="E47" i="23"/>
  <c r="E46" i="23"/>
  <c r="I46" i="23" s="1"/>
  <c r="I45" i="23"/>
  <c r="E45" i="23"/>
  <c r="J45" i="23" s="1"/>
  <c r="E44" i="23"/>
  <c r="J44" i="23" s="1"/>
  <c r="E43" i="23"/>
  <c r="C42" i="23"/>
  <c r="E41" i="23"/>
  <c r="I41" i="23" s="1"/>
  <c r="E40" i="23"/>
  <c r="J40" i="23" s="1"/>
  <c r="J39" i="23"/>
  <c r="E39" i="23"/>
  <c r="I39" i="23" s="1"/>
  <c r="J38" i="23"/>
  <c r="E38" i="23"/>
  <c r="I38" i="23" s="1"/>
  <c r="E37" i="23"/>
  <c r="J37" i="23" s="1"/>
  <c r="E36" i="23"/>
  <c r="I36" i="23" s="1"/>
  <c r="E35" i="23"/>
  <c r="I35" i="23" s="1"/>
  <c r="J34" i="23"/>
  <c r="I34" i="23"/>
  <c r="E34" i="23"/>
  <c r="E33" i="23"/>
  <c r="J33" i="23" s="1"/>
  <c r="E32" i="23"/>
  <c r="I32" i="23" s="1"/>
  <c r="J31" i="23"/>
  <c r="E31" i="23"/>
  <c r="I31" i="23" s="1"/>
  <c r="E30" i="23"/>
  <c r="J30" i="23" s="1"/>
  <c r="E29" i="23"/>
  <c r="J29" i="23" s="1"/>
  <c r="E28" i="23"/>
  <c r="J28" i="23" s="1"/>
  <c r="E27" i="23"/>
  <c r="I27" i="23" s="1"/>
  <c r="I26" i="23"/>
  <c r="E26" i="23"/>
  <c r="J26" i="23" s="1"/>
  <c r="E25" i="23"/>
  <c r="J25" i="23" s="1"/>
  <c r="E24" i="23"/>
  <c r="C23" i="23"/>
  <c r="H247" i="22"/>
  <c r="G247" i="22"/>
  <c r="F247" i="22"/>
  <c r="E246" i="22"/>
  <c r="E245" i="22"/>
  <c r="E243" i="22"/>
  <c r="E242" i="22"/>
  <c r="E241" i="22"/>
  <c r="E240" i="22"/>
  <c r="E239" i="22"/>
  <c r="E238" i="22"/>
  <c r="C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C217" i="22"/>
  <c r="E216" i="22"/>
  <c r="E215" i="22"/>
  <c r="E214" i="22"/>
  <c r="E213" i="22"/>
  <c r="E212" i="22"/>
  <c r="E211" i="22"/>
  <c r="E210" i="22"/>
  <c r="E209" i="22"/>
  <c r="E208" i="22"/>
  <c r="E207" i="22" s="1"/>
  <c r="C207" i="22"/>
  <c r="E206" i="22"/>
  <c r="E205" i="22"/>
  <c r="E204" i="22"/>
  <c r="E203" i="22"/>
  <c r="E202" i="22"/>
  <c r="E201" i="22"/>
  <c r="E200" i="22"/>
  <c r="E199" i="22"/>
  <c r="E198" i="22"/>
  <c r="E197" i="22" s="1"/>
  <c r="C197" i="22"/>
  <c r="E196" i="22"/>
  <c r="E195" i="22"/>
  <c r="E194" i="22"/>
  <c r="E193" i="22"/>
  <c r="E192" i="22"/>
  <c r="E191" i="22"/>
  <c r="E190" i="22"/>
  <c r="E189" i="22"/>
  <c r="C188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0" i="22" s="1"/>
  <c r="E151" i="22"/>
  <c r="C150" i="22"/>
  <c r="E149" i="22"/>
  <c r="E148" i="22"/>
  <c r="E147" i="22"/>
  <c r="E146" i="22"/>
  <c r="E145" i="22"/>
  <c r="E144" i="22"/>
  <c r="E143" i="22"/>
  <c r="E142" i="22"/>
  <c r="E141" i="22"/>
  <c r="E140" i="22" s="1"/>
  <c r="C140" i="22"/>
  <c r="E139" i="22"/>
  <c r="E138" i="22"/>
  <c r="E137" i="22"/>
  <c r="E136" i="22"/>
  <c r="E135" i="22"/>
  <c r="E134" i="22"/>
  <c r="E133" i="22"/>
  <c r="E132" i="22"/>
  <c r="E131" i="22"/>
  <c r="C130" i="22"/>
  <c r="E129" i="22"/>
  <c r="E128" i="22"/>
  <c r="E127" i="22"/>
  <c r="E126" i="22"/>
  <c r="E125" i="22"/>
  <c r="E124" i="22"/>
  <c r="E123" i="22"/>
  <c r="E122" i="22"/>
  <c r="E121" i="22"/>
  <c r="E120" i="22" s="1"/>
  <c r="C120" i="22"/>
  <c r="E119" i="22"/>
  <c r="E118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 s="1"/>
  <c r="C100" i="22"/>
  <c r="E99" i="22"/>
  <c r="E98" i="22"/>
  <c r="E97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C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C60" i="22"/>
  <c r="E59" i="22"/>
  <c r="E58" i="22"/>
  <c r="E57" i="22"/>
  <c r="E56" i="22"/>
  <c r="E55" i="22"/>
  <c r="E54" i="22"/>
  <c r="E53" i="22"/>
  <c r="E52" i="22"/>
  <c r="E51" i="22"/>
  <c r="C50" i="22"/>
  <c r="E49" i="22"/>
  <c r="E48" i="22"/>
  <c r="E47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 s="1"/>
  <c r="C23" i="22"/>
  <c r="F52" i="10"/>
  <c r="G51" i="10"/>
  <c r="F51" i="10"/>
  <c r="F50" i="10"/>
  <c r="G50" i="10" s="1"/>
  <c r="G49" i="10"/>
  <c r="F49" i="10"/>
  <c r="F48" i="10"/>
  <c r="G48" i="10" s="1"/>
  <c r="G47" i="10"/>
  <c r="F47" i="10"/>
  <c r="F46" i="10"/>
  <c r="G46" i="10" s="1"/>
  <c r="AR22" i="12" l="1"/>
  <c r="CR21" i="12"/>
  <c r="AR19" i="12"/>
  <c r="CR18" i="12"/>
  <c r="CR24" i="12"/>
  <c r="AR25" i="12"/>
  <c r="N13" i="37"/>
  <c r="N29" i="37" s="1"/>
  <c r="P7" i="37"/>
  <c r="P14" i="37"/>
  <c r="M28" i="37"/>
  <c r="M13" i="37"/>
  <c r="P9" i="37"/>
  <c r="P16" i="37"/>
  <c r="P19" i="37"/>
  <c r="P24" i="37"/>
  <c r="P27" i="37"/>
  <c r="H29" i="37"/>
  <c r="P11" i="37"/>
  <c r="O28" i="37"/>
  <c r="P18" i="37"/>
  <c r="P21" i="37"/>
  <c r="P26" i="37"/>
  <c r="O6" i="37"/>
  <c r="O13" i="37" s="1"/>
  <c r="O29" i="37" s="1"/>
  <c r="G13" i="37"/>
  <c r="G29" i="37" s="1"/>
  <c r="G28" i="37"/>
  <c r="I28" i="37"/>
  <c r="I29" i="37" s="1"/>
  <c r="H73" i="24"/>
  <c r="I73" i="24"/>
  <c r="H83" i="24"/>
  <c r="I83" i="24"/>
  <c r="G83" i="24"/>
  <c r="H128" i="24"/>
  <c r="G128" i="24"/>
  <c r="I128" i="24"/>
  <c r="H132" i="24"/>
  <c r="G132" i="24"/>
  <c r="I132" i="24"/>
  <c r="H136" i="24"/>
  <c r="G136" i="24"/>
  <c r="I136" i="24"/>
  <c r="H144" i="24"/>
  <c r="G144" i="24"/>
  <c r="I144" i="24"/>
  <c r="G26" i="24"/>
  <c r="H27" i="24"/>
  <c r="G30" i="24"/>
  <c r="H31" i="24"/>
  <c r="G34" i="24"/>
  <c r="I38" i="24"/>
  <c r="I55" i="24"/>
  <c r="H79" i="24"/>
  <c r="I79" i="24"/>
  <c r="G79" i="24"/>
  <c r="I114" i="24"/>
  <c r="H114" i="24"/>
  <c r="G114" i="24"/>
  <c r="H129" i="24"/>
  <c r="G129" i="24"/>
  <c r="I129" i="24"/>
  <c r="H133" i="24"/>
  <c r="G133" i="24"/>
  <c r="I133" i="24"/>
  <c r="H137" i="24"/>
  <c r="G137" i="24"/>
  <c r="I137" i="24"/>
  <c r="H141" i="24"/>
  <c r="G141" i="24"/>
  <c r="I141" i="24"/>
  <c r="H145" i="24"/>
  <c r="G145" i="24"/>
  <c r="I145" i="24"/>
  <c r="G42" i="24"/>
  <c r="H42" i="24"/>
  <c r="G44" i="24"/>
  <c r="H44" i="24"/>
  <c r="G48" i="24"/>
  <c r="H48" i="24"/>
  <c r="H61" i="24"/>
  <c r="I61" i="24"/>
  <c r="H69" i="24"/>
  <c r="I69" i="24"/>
  <c r="I118" i="24"/>
  <c r="H118" i="24"/>
  <c r="G118" i="24"/>
  <c r="H140" i="24"/>
  <c r="G140" i="24"/>
  <c r="I140" i="24"/>
  <c r="H26" i="24"/>
  <c r="H30" i="24"/>
  <c r="H34" i="24"/>
  <c r="G39" i="24"/>
  <c r="H39" i="24"/>
  <c r="G41" i="24"/>
  <c r="H41" i="24"/>
  <c r="G43" i="24"/>
  <c r="H43" i="24"/>
  <c r="G45" i="24"/>
  <c r="H45" i="24"/>
  <c r="G47" i="24"/>
  <c r="H47" i="24"/>
  <c r="G49" i="24"/>
  <c r="H49" i="24"/>
  <c r="H51" i="24"/>
  <c r="E50" i="24"/>
  <c r="H50" i="24" s="1"/>
  <c r="H59" i="24"/>
  <c r="I59" i="24"/>
  <c r="H63" i="24"/>
  <c r="I63" i="24"/>
  <c r="H67" i="24"/>
  <c r="I67" i="24"/>
  <c r="H71" i="24"/>
  <c r="I71" i="24"/>
  <c r="H75" i="24"/>
  <c r="I75" i="24"/>
  <c r="G75" i="24"/>
  <c r="H95" i="24"/>
  <c r="I95" i="24"/>
  <c r="G95" i="24"/>
  <c r="I102" i="24"/>
  <c r="H102" i="24"/>
  <c r="G102" i="24"/>
  <c r="I110" i="24"/>
  <c r="H110" i="24"/>
  <c r="G110" i="24"/>
  <c r="H126" i="24"/>
  <c r="G126" i="24"/>
  <c r="I126" i="24"/>
  <c r="H130" i="24"/>
  <c r="G130" i="24"/>
  <c r="I130" i="24"/>
  <c r="H134" i="24"/>
  <c r="G134" i="24"/>
  <c r="I134" i="24"/>
  <c r="H138" i="24"/>
  <c r="G138" i="24"/>
  <c r="I138" i="24"/>
  <c r="H142" i="24"/>
  <c r="G142" i="24"/>
  <c r="I142" i="24"/>
  <c r="H146" i="24"/>
  <c r="G146" i="24"/>
  <c r="I146" i="24"/>
  <c r="G40" i="24"/>
  <c r="H40" i="24"/>
  <c r="G46" i="24"/>
  <c r="H46" i="24"/>
  <c r="H65" i="24"/>
  <c r="I65" i="24"/>
  <c r="G28" i="24"/>
  <c r="G32" i="24"/>
  <c r="I39" i="24"/>
  <c r="I41" i="24"/>
  <c r="I43" i="24"/>
  <c r="I45" i="24"/>
  <c r="I47" i="24"/>
  <c r="I49" i="24"/>
  <c r="I51" i="24"/>
  <c r="H87" i="24"/>
  <c r="I87" i="24"/>
  <c r="G87" i="24"/>
  <c r="H91" i="24"/>
  <c r="I91" i="24"/>
  <c r="G91" i="24"/>
  <c r="I106" i="24"/>
  <c r="H106" i="24"/>
  <c r="G106" i="24"/>
  <c r="I122" i="24"/>
  <c r="H122" i="24"/>
  <c r="G122" i="24"/>
  <c r="H127" i="24"/>
  <c r="G127" i="24"/>
  <c r="I127" i="24"/>
  <c r="H131" i="24"/>
  <c r="G131" i="24"/>
  <c r="I131" i="24"/>
  <c r="H135" i="24"/>
  <c r="G135" i="24"/>
  <c r="I135" i="24"/>
  <c r="H139" i="24"/>
  <c r="G139" i="24"/>
  <c r="I139" i="24"/>
  <c r="H143" i="24"/>
  <c r="G143" i="24"/>
  <c r="I143" i="24"/>
  <c r="H147" i="24"/>
  <c r="G147" i="24"/>
  <c r="I147" i="24"/>
  <c r="I52" i="24"/>
  <c r="I54" i="24"/>
  <c r="I56" i="24"/>
  <c r="I58" i="24"/>
  <c r="I60" i="24"/>
  <c r="I62" i="24"/>
  <c r="I64" i="24"/>
  <c r="I66" i="24"/>
  <c r="I68" i="24"/>
  <c r="I70" i="24"/>
  <c r="I72" i="24"/>
  <c r="I74" i="24"/>
  <c r="G77" i="24"/>
  <c r="I78" i="24"/>
  <c r="G81" i="24"/>
  <c r="I82" i="24"/>
  <c r="G85" i="24"/>
  <c r="I86" i="24"/>
  <c r="I90" i="24"/>
  <c r="G93" i="24"/>
  <c r="I94" i="24"/>
  <c r="G97" i="24"/>
  <c r="G108" i="24"/>
  <c r="H109" i="24"/>
  <c r="G112" i="24"/>
  <c r="H113" i="24"/>
  <c r="G116" i="24"/>
  <c r="H117" i="24"/>
  <c r="G120" i="24"/>
  <c r="H121" i="24"/>
  <c r="G124" i="24"/>
  <c r="H125" i="24"/>
  <c r="G78" i="24"/>
  <c r="G82" i="24"/>
  <c r="G86" i="24"/>
  <c r="G90" i="24"/>
  <c r="G94" i="24"/>
  <c r="G100" i="24"/>
  <c r="G104" i="24"/>
  <c r="G109" i="24"/>
  <c r="G113" i="24"/>
  <c r="G117" i="24"/>
  <c r="G121" i="24"/>
  <c r="G125" i="24"/>
  <c r="I150" i="24"/>
  <c r="I152" i="24"/>
  <c r="I154" i="24"/>
  <c r="I156" i="24"/>
  <c r="I158" i="24"/>
  <c r="I160" i="24"/>
  <c r="I162" i="24"/>
  <c r="I164" i="24"/>
  <c r="I166" i="24"/>
  <c r="I168" i="24"/>
  <c r="I170" i="24"/>
  <c r="I172" i="24"/>
  <c r="I174" i="24"/>
  <c r="I176" i="24"/>
  <c r="I178" i="24"/>
  <c r="I180" i="24"/>
  <c r="I182" i="24"/>
  <c r="I184" i="24"/>
  <c r="I186" i="24"/>
  <c r="I188" i="24"/>
  <c r="I190" i="24"/>
  <c r="I192" i="24"/>
  <c r="I194" i="24"/>
  <c r="I196" i="24"/>
  <c r="I198" i="24"/>
  <c r="I200" i="24"/>
  <c r="I202" i="24"/>
  <c r="H21" i="24"/>
  <c r="H22" i="24"/>
  <c r="H23" i="24"/>
  <c r="H24" i="24"/>
  <c r="G101" i="24"/>
  <c r="G105" i="24"/>
  <c r="F203" i="24"/>
  <c r="I50" i="24"/>
  <c r="G148" i="24"/>
  <c r="H148" i="24"/>
  <c r="E20" i="24"/>
  <c r="G20" i="24" s="1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E98" i="24"/>
  <c r="H101" i="24"/>
  <c r="H105" i="24"/>
  <c r="I148" i="24"/>
  <c r="G99" i="24"/>
  <c r="H100" i="24"/>
  <c r="G103" i="24"/>
  <c r="H104" i="24"/>
  <c r="C203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E23" i="23"/>
  <c r="J23" i="23" s="1"/>
  <c r="J35" i="23"/>
  <c r="E52" i="23"/>
  <c r="I52" i="23" s="1"/>
  <c r="J80" i="23"/>
  <c r="J101" i="23"/>
  <c r="J117" i="23"/>
  <c r="J138" i="23"/>
  <c r="J143" i="23"/>
  <c r="J159" i="23"/>
  <c r="J164" i="23"/>
  <c r="J180" i="23"/>
  <c r="J187" i="23"/>
  <c r="J196" i="23"/>
  <c r="J27" i="23"/>
  <c r="I30" i="23"/>
  <c r="J41" i="23"/>
  <c r="J46" i="23"/>
  <c r="I49" i="23"/>
  <c r="I53" i="23"/>
  <c r="I57" i="23"/>
  <c r="I61" i="23"/>
  <c r="J67" i="23"/>
  <c r="I70" i="23"/>
  <c r="I75" i="23"/>
  <c r="J88" i="23"/>
  <c r="J93" i="23"/>
  <c r="I96" i="23"/>
  <c r="J109" i="23"/>
  <c r="I112" i="23"/>
  <c r="J130" i="23"/>
  <c r="I133" i="23"/>
  <c r="J151" i="23"/>
  <c r="I154" i="23"/>
  <c r="J172" i="23"/>
  <c r="I175" i="23"/>
  <c r="J188" i="23"/>
  <c r="I191" i="23"/>
  <c r="J200" i="23"/>
  <c r="I23" i="23"/>
  <c r="I47" i="23"/>
  <c r="J47" i="23"/>
  <c r="J86" i="23"/>
  <c r="I86" i="23"/>
  <c r="J132" i="23"/>
  <c r="I132" i="23"/>
  <c r="I33" i="23"/>
  <c r="I37" i="23"/>
  <c r="I24" i="23"/>
  <c r="I28" i="23"/>
  <c r="I40" i="23"/>
  <c r="I44" i="23"/>
  <c r="I48" i="23"/>
  <c r="I56" i="23"/>
  <c r="J56" i="23"/>
  <c r="J69" i="23"/>
  <c r="I69" i="23"/>
  <c r="J78" i="23"/>
  <c r="I78" i="23"/>
  <c r="J115" i="23"/>
  <c r="I115" i="23"/>
  <c r="J24" i="23"/>
  <c r="J32" i="23"/>
  <c r="J36" i="23"/>
  <c r="J65" i="23"/>
  <c r="I65" i="23"/>
  <c r="J74" i="23"/>
  <c r="I74" i="23"/>
  <c r="J95" i="23"/>
  <c r="I95" i="23"/>
  <c r="J111" i="23"/>
  <c r="I111" i="23"/>
  <c r="J136" i="23"/>
  <c r="I136" i="23"/>
  <c r="J145" i="23"/>
  <c r="I145" i="23"/>
  <c r="J161" i="23"/>
  <c r="I161" i="23"/>
  <c r="J170" i="23"/>
  <c r="I170" i="23"/>
  <c r="J190" i="23"/>
  <c r="I190" i="23"/>
  <c r="I51" i="23"/>
  <c r="J51" i="23"/>
  <c r="J91" i="23"/>
  <c r="I91" i="23"/>
  <c r="E90" i="23"/>
  <c r="J107" i="23"/>
  <c r="I107" i="23"/>
  <c r="J157" i="23"/>
  <c r="I157" i="23"/>
  <c r="J166" i="23"/>
  <c r="I166" i="23"/>
  <c r="J184" i="23"/>
  <c r="I184" i="23"/>
  <c r="E182" i="23"/>
  <c r="I25" i="23"/>
  <c r="J82" i="23"/>
  <c r="I82" i="23"/>
  <c r="J103" i="23"/>
  <c r="I103" i="23"/>
  <c r="J119" i="23"/>
  <c r="I119" i="23"/>
  <c r="J128" i="23"/>
  <c r="I128" i="23"/>
  <c r="J153" i="23"/>
  <c r="I153" i="23"/>
  <c r="E162" i="23"/>
  <c r="J178" i="23"/>
  <c r="I178" i="23"/>
  <c r="J198" i="23"/>
  <c r="I198" i="23"/>
  <c r="I43" i="23"/>
  <c r="E42" i="23"/>
  <c r="J43" i="23"/>
  <c r="I29" i="23"/>
  <c r="I60" i="23"/>
  <c r="J60" i="23"/>
  <c r="J99" i="23"/>
  <c r="I99" i="23"/>
  <c r="J124" i="23"/>
  <c r="I124" i="23"/>
  <c r="J140" i="23"/>
  <c r="I140" i="23"/>
  <c r="J149" i="23"/>
  <c r="I149" i="23"/>
  <c r="J174" i="23"/>
  <c r="I174" i="23"/>
  <c r="J194" i="23"/>
  <c r="I194" i="23"/>
  <c r="J64" i="23"/>
  <c r="J68" i="23"/>
  <c r="J73" i="23"/>
  <c r="J77" i="23"/>
  <c r="J81" i="23"/>
  <c r="J85" i="23"/>
  <c r="J89" i="23"/>
  <c r="J94" i="23"/>
  <c r="J98" i="23"/>
  <c r="J102" i="23"/>
  <c r="J106" i="23"/>
  <c r="J110" i="23"/>
  <c r="J114" i="23"/>
  <c r="J118" i="23"/>
  <c r="J123" i="23"/>
  <c r="J127" i="23"/>
  <c r="J131" i="23"/>
  <c r="J135" i="23"/>
  <c r="J139" i="23"/>
  <c r="E142" i="23"/>
  <c r="J144" i="23"/>
  <c r="J148" i="23"/>
  <c r="J152" i="23"/>
  <c r="J156" i="23"/>
  <c r="J160" i="23"/>
  <c r="J165" i="23"/>
  <c r="J169" i="23"/>
  <c r="J173" i="23"/>
  <c r="J177" i="23"/>
  <c r="J181" i="23"/>
  <c r="J183" i="23"/>
  <c r="J189" i="23"/>
  <c r="J193" i="23"/>
  <c r="J197" i="23"/>
  <c r="J201" i="23"/>
  <c r="E72" i="23"/>
  <c r="E122" i="23"/>
  <c r="C247" i="22"/>
  <c r="E80" i="22"/>
  <c r="E188" i="22"/>
  <c r="E60" i="22"/>
  <c r="E237" i="22"/>
  <c r="E50" i="22"/>
  <c r="E130" i="22"/>
  <c r="E217" i="22"/>
  <c r="E247" i="22"/>
  <c r="G52" i="10"/>
  <c r="H360" i="11"/>
  <c r="H362" i="11" s="1"/>
  <c r="H358" i="11"/>
  <c r="H361" i="11" s="1"/>
  <c r="H347" i="11"/>
  <c r="H352" i="11" s="1"/>
  <c r="H345" i="11"/>
  <c r="H351" i="11" s="1"/>
  <c r="H344" i="11"/>
  <c r="H343" i="11"/>
  <c r="H341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E308" i="11"/>
  <c r="H307" i="11"/>
  <c r="H306" i="11"/>
  <c r="H305" i="11"/>
  <c r="H304" i="11"/>
  <c r="H302" i="11" s="1"/>
  <c r="H303" i="11"/>
  <c r="H301" i="11"/>
  <c r="H300" i="11"/>
  <c r="H299" i="11"/>
  <c r="H295" i="11"/>
  <c r="H294" i="11"/>
  <c r="H292" i="11"/>
  <c r="H291" i="11"/>
  <c r="H290" i="11"/>
  <c r="H289" i="11"/>
  <c r="H288" i="11"/>
  <c r="H287" i="11"/>
  <c r="H286" i="11"/>
  <c r="H284" i="11"/>
  <c r="H283" i="11"/>
  <c r="H280" i="11" s="1"/>
  <c r="H282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47" i="11"/>
  <c r="H242" i="11" s="1"/>
  <c r="E247" i="11"/>
  <c r="H245" i="11"/>
  <c r="H244" i="11"/>
  <c r="H243" i="11"/>
  <c r="H227" i="11"/>
  <c r="H236" i="11" s="1"/>
  <c r="H226" i="11"/>
  <c r="H225" i="11"/>
  <c r="H235" i="11" s="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 s="1"/>
  <c r="H128" i="11" s="1"/>
  <c r="H134" i="11"/>
  <c r="H133" i="11"/>
  <c r="E128" i="11"/>
  <c r="H127" i="11"/>
  <c r="H126" i="11"/>
  <c r="H124" i="11" s="1"/>
  <c r="H125" i="11"/>
  <c r="H104" i="11"/>
  <c r="H101" i="11"/>
  <c r="H99" i="11"/>
  <c r="H98" i="11" s="1"/>
  <c r="H96" i="11"/>
  <c r="H95" i="11"/>
  <c r="H94" i="11"/>
  <c r="H93" i="11" s="1"/>
  <c r="H92" i="11"/>
  <c r="H91" i="11"/>
  <c r="H90" i="11"/>
  <c r="H89" i="11"/>
  <c r="H88" i="11"/>
  <c r="H87" i="11"/>
  <c r="H86" i="11"/>
  <c r="H85" i="11"/>
  <c r="H81" i="11" s="1"/>
  <c r="H84" i="11"/>
  <c r="H79" i="11"/>
  <c r="H78" i="11" s="1"/>
  <c r="H77" i="11"/>
  <c r="H76" i="11"/>
  <c r="H75" i="11"/>
  <c r="H74" i="11"/>
  <c r="H73" i="11" s="1"/>
  <c r="H67" i="11"/>
  <c r="H60" i="11"/>
  <c r="H59" i="11" s="1"/>
  <c r="E59" i="11"/>
  <c r="E58" i="11"/>
  <c r="H58" i="11" s="1"/>
  <c r="H55" i="11" s="1"/>
  <c r="H57" i="11"/>
  <c r="H56" i="11"/>
  <c r="H53" i="11"/>
  <c r="H52" i="11"/>
  <c r="E52" i="11"/>
  <c r="H51" i="11"/>
  <c r="H50" i="11"/>
  <c r="E50" i="11"/>
  <c r="H49" i="11"/>
  <c r="H48" i="11"/>
  <c r="H47" i="11"/>
  <c r="H46" i="11"/>
  <c r="H45" i="11" s="1"/>
  <c r="H44" i="11"/>
  <c r="H43" i="11"/>
  <c r="H42" i="11"/>
  <c r="H41" i="11"/>
  <c r="H40" i="11"/>
  <c r="H39" i="11"/>
  <c r="H38" i="11"/>
  <c r="H37" i="11"/>
  <c r="H36" i="11"/>
  <c r="H35" i="11"/>
  <c r="H34" i="11"/>
  <c r="H33" i="11" s="1"/>
  <c r="H31" i="11"/>
  <c r="H30" i="11"/>
  <c r="H29" i="11"/>
  <c r="H28" i="11"/>
  <c r="H27" i="11"/>
  <c r="H26" i="11"/>
  <c r="H25" i="11"/>
  <c r="H24" i="11"/>
  <c r="H23" i="11"/>
  <c r="H21" i="11"/>
  <c r="H20" i="11"/>
  <c r="H19" i="11"/>
  <c r="H18" i="11"/>
  <c r="H17" i="11"/>
  <c r="H16" i="11"/>
  <c r="H15" i="11"/>
  <c r="H14" i="11"/>
  <c r="H13" i="11" s="1"/>
  <c r="P6" i="37" l="1"/>
  <c r="P13" i="37"/>
  <c r="P29" i="37" s="1"/>
  <c r="M29" i="37"/>
  <c r="P28" i="37"/>
  <c r="I20" i="24"/>
  <c r="H20" i="24"/>
  <c r="I98" i="24"/>
  <c r="G98" i="24"/>
  <c r="H98" i="24"/>
  <c r="H203" i="24"/>
  <c r="I203" i="24"/>
  <c r="E203" i="24"/>
  <c r="G203" i="24" s="1"/>
  <c r="J52" i="23"/>
  <c r="I72" i="23"/>
  <c r="J72" i="23"/>
  <c r="J142" i="23"/>
  <c r="I142" i="23"/>
  <c r="J162" i="23"/>
  <c r="I162" i="23"/>
  <c r="I182" i="23"/>
  <c r="J182" i="23"/>
  <c r="I90" i="23"/>
  <c r="J90" i="23"/>
  <c r="I122" i="23"/>
  <c r="J122" i="23"/>
  <c r="I42" i="23"/>
  <c r="J42" i="23"/>
  <c r="E202" i="23"/>
  <c r="H350" i="11"/>
  <c r="H349" i="11"/>
  <c r="H123" i="11"/>
  <c r="H32" i="11"/>
  <c r="H22" i="11" s="1"/>
  <c r="H12" i="11" s="1"/>
  <c r="H119" i="11" s="1"/>
  <c r="I202" i="23" l="1"/>
  <c r="J202" i="23"/>
  <c r="H234" i="11"/>
  <c r="H233" i="11"/>
  <c r="F201" i="6" l="1"/>
  <c r="F553" i="5"/>
  <c r="AG328" i="5" l="1"/>
  <c r="AG329" i="5"/>
  <c r="F540" i="5" l="1"/>
  <c r="AG413" i="5"/>
  <c r="AB559" i="5"/>
  <c r="X559" i="5"/>
  <c r="T559" i="5"/>
  <c r="P559" i="5"/>
  <c r="F559" i="5"/>
  <c r="G559" i="5" s="1"/>
  <c r="AG437" i="5"/>
  <c r="AG436" i="5"/>
  <c r="K559" i="5" l="1"/>
  <c r="J559" i="5" s="1"/>
  <c r="AG559" i="5"/>
  <c r="AG466" i="5" l="1"/>
  <c r="AG467" i="5"/>
  <c r="AG468" i="5"/>
  <c r="AG469" i="5"/>
  <c r="AG470" i="5"/>
  <c r="AG554" i="5" l="1"/>
  <c r="AG542" i="5"/>
  <c r="AG541" i="5"/>
  <c r="AG540" i="5"/>
  <c r="AG524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B462" i="5"/>
  <c r="X462" i="5"/>
  <c r="F224" i="6" l="1"/>
  <c r="F225" i="6"/>
  <c r="F226" i="6"/>
  <c r="F227" i="6"/>
  <c r="F228" i="6"/>
  <c r="F229" i="6"/>
  <c r="F230" i="6"/>
  <c r="F231" i="6"/>
  <c r="F232" i="6"/>
  <c r="F233" i="6"/>
  <c r="F234" i="6"/>
  <c r="F235" i="6"/>
  <c r="F236" i="6"/>
  <c r="F238" i="6"/>
  <c r="F239" i="6"/>
  <c r="F240" i="6"/>
  <c r="F241" i="6"/>
  <c r="F242" i="6"/>
  <c r="F243" i="6"/>
  <c r="F244" i="6"/>
  <c r="F245" i="6"/>
  <c r="F246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487" i="5" l="1"/>
  <c r="F486" i="5"/>
  <c r="F485" i="5"/>
  <c r="F484" i="5"/>
  <c r="F483" i="5"/>
  <c r="F361" i="5"/>
  <c r="F360" i="5"/>
  <c r="F359" i="5"/>
  <c r="F358" i="5"/>
  <c r="F357" i="5"/>
  <c r="A40" i="3" l="1"/>
  <c r="A39" i="3"/>
  <c r="A40" i="2"/>
  <c r="A39" i="2"/>
  <c r="AL550" i="6"/>
  <c r="AK550" i="6"/>
  <c r="AJ550" i="6"/>
  <c r="AG550" i="6"/>
  <c r="AF550" i="6"/>
  <c r="AE550" i="6"/>
  <c r="AD550" i="6"/>
  <c r="AC550" i="6"/>
  <c r="AB550" i="6"/>
  <c r="AA550" i="6"/>
  <c r="Z550" i="6"/>
  <c r="Y550" i="6"/>
  <c r="X550" i="6"/>
  <c r="W550" i="6"/>
  <c r="U550" i="6"/>
  <c r="T550" i="6"/>
  <c r="S550" i="6"/>
  <c r="P550" i="6"/>
  <c r="O550" i="6"/>
  <c r="N550" i="6"/>
  <c r="M550" i="6"/>
  <c r="L550" i="6"/>
  <c r="K550" i="6"/>
  <c r="J550" i="6"/>
  <c r="I550" i="6"/>
  <c r="H550" i="6"/>
  <c r="G550" i="6"/>
  <c r="F550" i="6"/>
  <c r="E483" i="6"/>
  <c r="E482" i="6"/>
  <c r="E445" i="6"/>
  <c r="E444" i="6"/>
  <c r="E443" i="6"/>
  <c r="E354" i="6"/>
  <c r="E352" i="6"/>
  <c r="E350" i="6"/>
  <c r="E348" i="6"/>
  <c r="E340" i="6"/>
  <c r="E339" i="6"/>
  <c r="E263" i="6"/>
  <c r="F263" i="6" s="1"/>
  <c r="E262" i="6"/>
  <c r="F262" i="6" s="1"/>
  <c r="E247" i="6"/>
  <c r="F247" i="6" s="1"/>
  <c r="E185" i="6"/>
  <c r="E180" i="6"/>
  <c r="E178" i="6"/>
  <c r="F178" i="6" s="1"/>
  <c r="E177" i="6"/>
  <c r="F177" i="6" s="1"/>
  <c r="E124" i="6"/>
  <c r="E123" i="6"/>
  <c r="F64" i="5"/>
  <c r="F63" i="5"/>
  <c r="F62" i="5"/>
  <c r="F61" i="5"/>
  <c r="E50" i="6" s="1"/>
  <c r="E53" i="6"/>
  <c r="E52" i="6"/>
  <c r="E51" i="6"/>
  <c r="F558" i="5"/>
  <c r="AG558" i="5" s="1"/>
  <c r="F481" i="5"/>
  <c r="E428" i="6" s="1"/>
  <c r="F480" i="5"/>
  <c r="E427" i="6" s="1"/>
  <c r="F355" i="5"/>
  <c r="E325" i="6" s="1"/>
  <c r="F354" i="5"/>
  <c r="F521" i="6"/>
  <c r="F543" i="6"/>
  <c r="F542" i="6"/>
  <c r="G594" i="5"/>
  <c r="L610" i="5"/>
  <c r="K610" i="5"/>
  <c r="J610" i="5"/>
  <c r="I610" i="5"/>
  <c r="H610" i="5"/>
  <c r="G616" i="5"/>
  <c r="G615" i="5"/>
  <c r="F445" i="6"/>
  <c r="F483" i="6"/>
  <c r="F487" i="6"/>
  <c r="F486" i="6"/>
  <c r="F485" i="6"/>
  <c r="AG502" i="5"/>
  <c r="AB502" i="5"/>
  <c r="X502" i="5"/>
  <c r="T502" i="5"/>
  <c r="P502" i="5"/>
  <c r="G502" i="5"/>
  <c r="AB558" i="5"/>
  <c r="X558" i="5"/>
  <c r="T558" i="5"/>
  <c r="P558" i="5"/>
  <c r="AR557" i="5"/>
  <c r="AQ557" i="5"/>
  <c r="AP557" i="5"/>
  <c r="AO557" i="5"/>
  <c r="AN557" i="5"/>
  <c r="AM557" i="5"/>
  <c r="AL557" i="5"/>
  <c r="AK557" i="5"/>
  <c r="AJ557" i="5"/>
  <c r="AI557" i="5"/>
  <c r="AH557" i="5"/>
  <c r="AA557" i="5"/>
  <c r="Z557" i="5"/>
  <c r="Y557" i="5"/>
  <c r="W557" i="5"/>
  <c r="V557" i="5"/>
  <c r="U557" i="5"/>
  <c r="S557" i="5"/>
  <c r="R557" i="5"/>
  <c r="Q557" i="5"/>
  <c r="O557" i="5"/>
  <c r="N557" i="5"/>
  <c r="M557" i="5"/>
  <c r="L557" i="5"/>
  <c r="I557" i="5"/>
  <c r="H557" i="5"/>
  <c r="E557" i="5"/>
  <c r="AS556" i="5"/>
  <c r="AB556" i="5"/>
  <c r="X556" i="5"/>
  <c r="T556" i="5"/>
  <c r="P556" i="5"/>
  <c r="G556" i="5"/>
  <c r="E197" i="6"/>
  <c r="F180" i="6"/>
  <c r="E28" i="1"/>
  <c r="AA220" i="5"/>
  <c r="Z220" i="5"/>
  <c r="Y220" i="5"/>
  <c r="W220" i="5"/>
  <c r="V220" i="5"/>
  <c r="U220" i="5"/>
  <c r="S220" i="5"/>
  <c r="R220" i="5"/>
  <c r="Q220" i="5"/>
  <c r="O220" i="5"/>
  <c r="N220" i="5"/>
  <c r="M220" i="5"/>
  <c r="L220" i="5"/>
  <c r="I220" i="5"/>
  <c r="H220" i="5"/>
  <c r="F220" i="5"/>
  <c r="E220" i="5"/>
  <c r="AG203" i="5"/>
  <c r="AS203" i="5" s="1"/>
  <c r="AB203" i="5"/>
  <c r="X203" i="5"/>
  <c r="T203" i="5"/>
  <c r="P203" i="5"/>
  <c r="G203" i="5"/>
  <c r="AG296" i="5"/>
  <c r="AB296" i="5"/>
  <c r="X296" i="5"/>
  <c r="T296" i="5"/>
  <c r="P296" i="5"/>
  <c r="G296" i="5"/>
  <c r="AG295" i="5"/>
  <c r="AB295" i="5"/>
  <c r="X295" i="5"/>
  <c r="T295" i="5"/>
  <c r="P295" i="5"/>
  <c r="G295" i="5"/>
  <c r="AA294" i="5"/>
  <c r="Z294" i="5"/>
  <c r="Y294" i="5"/>
  <c r="W294" i="5"/>
  <c r="V294" i="5"/>
  <c r="U294" i="5"/>
  <c r="S294" i="5"/>
  <c r="R294" i="5"/>
  <c r="Q294" i="5"/>
  <c r="O294" i="5"/>
  <c r="N294" i="5"/>
  <c r="M294" i="5"/>
  <c r="L294" i="5"/>
  <c r="I294" i="5"/>
  <c r="H294" i="5"/>
  <c r="F294" i="5"/>
  <c r="E264" i="6" s="1"/>
  <c r="F264" i="6" s="1"/>
  <c r="E294" i="5"/>
  <c r="AG293" i="5"/>
  <c r="AB293" i="5"/>
  <c r="X293" i="5"/>
  <c r="T293" i="5"/>
  <c r="P293" i="5"/>
  <c r="G293" i="5"/>
  <c r="AG292" i="5"/>
  <c r="AB292" i="5"/>
  <c r="X292" i="5"/>
  <c r="T292" i="5"/>
  <c r="P292" i="5"/>
  <c r="G292" i="5"/>
  <c r="Y653" i="5"/>
  <c r="H28" i="1" s="1"/>
  <c r="J653" i="5"/>
  <c r="AJ668" i="5"/>
  <c r="AI668" i="5"/>
  <c r="AH668" i="5"/>
  <c r="AG668" i="5"/>
  <c r="AF668" i="5"/>
  <c r="AE668" i="5"/>
  <c r="AD668" i="5"/>
  <c r="AC668" i="5"/>
  <c r="AB668" i="5"/>
  <c r="AA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I668" i="5"/>
  <c r="H668" i="5"/>
  <c r="F668" i="5"/>
  <c r="Y673" i="5"/>
  <c r="J673" i="5"/>
  <c r="AH579" i="6"/>
  <c r="W579" i="6"/>
  <c r="Q579" i="6"/>
  <c r="F579" i="6"/>
  <c r="AL594" i="6"/>
  <c r="AK594" i="6"/>
  <c r="AJ594" i="6"/>
  <c r="AG594" i="6"/>
  <c r="AF594" i="6"/>
  <c r="AE594" i="6"/>
  <c r="AD594" i="6"/>
  <c r="AC594" i="6"/>
  <c r="AB594" i="6"/>
  <c r="AA594" i="6"/>
  <c r="Z594" i="6"/>
  <c r="Y594" i="6"/>
  <c r="X594" i="6"/>
  <c r="U594" i="6"/>
  <c r="T594" i="6"/>
  <c r="S594" i="6"/>
  <c r="P594" i="6"/>
  <c r="O594" i="6"/>
  <c r="N594" i="6"/>
  <c r="M594" i="6"/>
  <c r="L594" i="6"/>
  <c r="K594" i="6"/>
  <c r="J594" i="6"/>
  <c r="I594" i="6"/>
  <c r="H594" i="6"/>
  <c r="G594" i="6"/>
  <c r="AH599" i="6"/>
  <c r="W599" i="6"/>
  <c r="Q599" i="6"/>
  <c r="F599" i="6"/>
  <c r="AH590" i="6"/>
  <c r="W590" i="6"/>
  <c r="Q590" i="6"/>
  <c r="F590" i="6"/>
  <c r="AH589" i="6"/>
  <c r="AH588" i="6" s="1"/>
  <c r="W589" i="6"/>
  <c r="W588" i="6" s="1"/>
  <c r="Q589" i="6"/>
  <c r="F589" i="6"/>
  <c r="F588" i="6" s="1"/>
  <c r="AL588" i="6"/>
  <c r="AK588" i="6"/>
  <c r="AJ588" i="6"/>
  <c r="AI588" i="6"/>
  <c r="AG588" i="6"/>
  <c r="AF588" i="6"/>
  <c r="AE588" i="6"/>
  <c r="AD588" i="6"/>
  <c r="AC588" i="6"/>
  <c r="AB588" i="6"/>
  <c r="AA588" i="6"/>
  <c r="Z588" i="6"/>
  <c r="Y588" i="6"/>
  <c r="X588" i="6"/>
  <c r="U588" i="6"/>
  <c r="T588" i="6"/>
  <c r="S588" i="6"/>
  <c r="R588" i="6"/>
  <c r="P588" i="6"/>
  <c r="O588" i="6"/>
  <c r="N588" i="6"/>
  <c r="M588" i="6"/>
  <c r="L588" i="6"/>
  <c r="K588" i="6"/>
  <c r="J588" i="6"/>
  <c r="I588" i="6"/>
  <c r="H588" i="6"/>
  <c r="G588" i="6"/>
  <c r="Y664" i="5"/>
  <c r="J664" i="5"/>
  <c r="Y663" i="5"/>
  <c r="J663" i="5"/>
  <c r="AJ662" i="5"/>
  <c r="AI662" i="5"/>
  <c r="AH662" i="5"/>
  <c r="AG662" i="5"/>
  <c r="AF662" i="5"/>
  <c r="AE662" i="5"/>
  <c r="AD662" i="5"/>
  <c r="AC662" i="5"/>
  <c r="AB662" i="5"/>
  <c r="AA662" i="5"/>
  <c r="Z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I662" i="5"/>
  <c r="H662" i="5"/>
  <c r="F662" i="5"/>
  <c r="I571" i="6"/>
  <c r="L571" i="6"/>
  <c r="G571" i="6"/>
  <c r="K645" i="5"/>
  <c r="F645" i="5"/>
  <c r="H586" i="5"/>
  <c r="M645" i="5"/>
  <c r="I586" i="5"/>
  <c r="L645" i="5"/>
  <c r="H645" i="5"/>
  <c r="AJ645" i="5"/>
  <c r="AI645" i="5"/>
  <c r="AH645" i="5"/>
  <c r="AG645" i="5"/>
  <c r="AF645" i="5"/>
  <c r="AE645" i="5"/>
  <c r="AD645" i="5"/>
  <c r="AC645" i="5"/>
  <c r="AB645" i="5"/>
  <c r="AA645" i="5"/>
  <c r="Z645" i="5"/>
  <c r="X645" i="5"/>
  <c r="W645" i="5"/>
  <c r="V645" i="5"/>
  <c r="U645" i="5"/>
  <c r="T645" i="5"/>
  <c r="S645" i="5"/>
  <c r="R645" i="5"/>
  <c r="Q645" i="5"/>
  <c r="P645" i="5"/>
  <c r="O645" i="5"/>
  <c r="N645" i="5"/>
  <c r="I645" i="5"/>
  <c r="Y647" i="5"/>
  <c r="J647" i="5"/>
  <c r="Y646" i="5"/>
  <c r="J646" i="5"/>
  <c r="AL571" i="6"/>
  <c r="AK571" i="6"/>
  <c r="AJ571" i="6"/>
  <c r="AI571" i="6"/>
  <c r="AG571" i="6"/>
  <c r="AF571" i="6"/>
  <c r="AE571" i="6"/>
  <c r="AD571" i="6"/>
  <c r="AC571" i="6"/>
  <c r="AB571" i="6"/>
  <c r="AA571" i="6"/>
  <c r="Z571" i="6"/>
  <c r="Y571" i="6"/>
  <c r="X571" i="6"/>
  <c r="U571" i="6"/>
  <c r="T571" i="6"/>
  <c r="S571" i="6"/>
  <c r="R571" i="6"/>
  <c r="P571" i="6"/>
  <c r="O571" i="6"/>
  <c r="N571" i="6"/>
  <c r="M571" i="6"/>
  <c r="K571" i="6"/>
  <c r="J571" i="6"/>
  <c r="H571" i="6"/>
  <c r="AH573" i="6"/>
  <c r="W573" i="6"/>
  <c r="Q573" i="6"/>
  <c r="F573" i="6"/>
  <c r="AH572" i="6"/>
  <c r="W572" i="6"/>
  <c r="Q572" i="6"/>
  <c r="F572" i="6"/>
  <c r="G647" i="5" l="1"/>
  <c r="G558" i="5"/>
  <c r="G557" i="5" s="1"/>
  <c r="E324" i="6"/>
  <c r="F324" i="6" s="1"/>
  <c r="P294" i="5"/>
  <c r="AG294" i="5"/>
  <c r="G653" i="5"/>
  <c r="AB557" i="5"/>
  <c r="X557" i="5"/>
  <c r="K502" i="5"/>
  <c r="J502" i="5" s="1"/>
  <c r="V579" i="6"/>
  <c r="G294" i="5"/>
  <c r="T557" i="5"/>
  <c r="K558" i="5"/>
  <c r="K293" i="5"/>
  <c r="J293" i="5" s="1"/>
  <c r="AB294" i="5"/>
  <c r="K556" i="5"/>
  <c r="J556" i="5" s="1"/>
  <c r="P557" i="5"/>
  <c r="F557" i="5"/>
  <c r="E484" i="6" s="1"/>
  <c r="F484" i="6" s="1"/>
  <c r="V590" i="6"/>
  <c r="V599" i="6"/>
  <c r="E579" i="6"/>
  <c r="G673" i="5"/>
  <c r="K292" i="5"/>
  <c r="J292" i="5" s="1"/>
  <c r="K203" i="5"/>
  <c r="J203" i="5" s="1"/>
  <c r="T294" i="5"/>
  <c r="G28" i="1"/>
  <c r="K295" i="5"/>
  <c r="J295" i="5" s="1"/>
  <c r="K296" i="5"/>
  <c r="J296" i="5" s="1"/>
  <c r="X294" i="5"/>
  <c r="Y662" i="5"/>
  <c r="J662" i="5"/>
  <c r="V573" i="6"/>
  <c r="E599" i="6"/>
  <c r="V572" i="6"/>
  <c r="E573" i="6"/>
  <c r="E590" i="6"/>
  <c r="E572" i="6"/>
  <c r="E589" i="6"/>
  <c r="V589" i="6"/>
  <c r="Q588" i="6"/>
  <c r="G663" i="5"/>
  <c r="G664" i="5"/>
  <c r="G646" i="5"/>
  <c r="F515" i="6"/>
  <c r="F514" i="6"/>
  <c r="L586" i="5"/>
  <c r="K586" i="5"/>
  <c r="J586" i="5"/>
  <c r="G588" i="5"/>
  <c r="G587" i="5"/>
  <c r="F428" i="6"/>
  <c r="F427" i="6"/>
  <c r="AB481" i="5"/>
  <c r="X481" i="5"/>
  <c r="T481" i="5"/>
  <c r="P481" i="5"/>
  <c r="G481" i="5"/>
  <c r="AB480" i="5"/>
  <c r="X480" i="5"/>
  <c r="T480" i="5"/>
  <c r="P480" i="5"/>
  <c r="G480" i="5"/>
  <c r="F325" i="6"/>
  <c r="AG355" i="5"/>
  <c r="AS355" i="5" s="1"/>
  <c r="AB355" i="5"/>
  <c r="X355" i="5"/>
  <c r="T355" i="5"/>
  <c r="P355" i="5"/>
  <c r="G355" i="5"/>
  <c r="AG354" i="5"/>
  <c r="AS354" i="5" s="1"/>
  <c r="AB354" i="5"/>
  <c r="X354" i="5"/>
  <c r="T354" i="5"/>
  <c r="P354" i="5"/>
  <c r="G354" i="5"/>
  <c r="F124" i="6"/>
  <c r="AG151" i="5"/>
  <c r="AB151" i="5"/>
  <c r="X151" i="5"/>
  <c r="T151" i="5"/>
  <c r="P151" i="5"/>
  <c r="G151" i="5"/>
  <c r="AG150" i="5"/>
  <c r="AB150" i="5"/>
  <c r="X150" i="5"/>
  <c r="T150" i="5"/>
  <c r="P150" i="5"/>
  <c r="G150" i="5"/>
  <c r="G598" i="5"/>
  <c r="G597" i="5" s="1"/>
  <c r="L597" i="5"/>
  <c r="K597" i="5"/>
  <c r="J597" i="5"/>
  <c r="I597" i="5"/>
  <c r="H597" i="5"/>
  <c r="F597" i="5"/>
  <c r="F525" i="6"/>
  <c r="F524" i="6" s="1"/>
  <c r="E524" i="6"/>
  <c r="E451" i="6"/>
  <c r="F451" i="6" s="1"/>
  <c r="F450" i="6" s="1"/>
  <c r="AG508" i="5"/>
  <c r="AS508" i="5" s="1"/>
  <c r="AB508" i="5"/>
  <c r="AB507" i="5" s="1"/>
  <c r="X508" i="5"/>
  <c r="X507" i="5" s="1"/>
  <c r="T508" i="5"/>
  <c r="P508" i="5"/>
  <c r="P507" i="5" s="1"/>
  <c r="G508" i="5"/>
  <c r="AR507" i="5"/>
  <c r="AQ507" i="5"/>
  <c r="AP507" i="5"/>
  <c r="AO507" i="5"/>
  <c r="AN507" i="5"/>
  <c r="AM507" i="5"/>
  <c r="AL507" i="5"/>
  <c r="AK507" i="5"/>
  <c r="AJ507" i="5"/>
  <c r="AI507" i="5"/>
  <c r="AH507" i="5"/>
  <c r="AA507" i="5"/>
  <c r="Z507" i="5"/>
  <c r="Y507" i="5"/>
  <c r="W507" i="5"/>
  <c r="V507" i="5"/>
  <c r="U507" i="5"/>
  <c r="T507" i="5"/>
  <c r="S507" i="5"/>
  <c r="R507" i="5"/>
  <c r="Q507" i="5"/>
  <c r="O507" i="5"/>
  <c r="N507" i="5"/>
  <c r="M507" i="5"/>
  <c r="L507" i="5"/>
  <c r="I507" i="5"/>
  <c r="H507" i="5"/>
  <c r="G507" i="5"/>
  <c r="F507" i="5"/>
  <c r="E507" i="5"/>
  <c r="K294" i="5" l="1"/>
  <c r="J294" i="5" s="1"/>
  <c r="J558" i="5"/>
  <c r="K557" i="5"/>
  <c r="J557" i="5" s="1"/>
  <c r="AG557" i="5"/>
  <c r="AS557" i="5" s="1"/>
  <c r="V588" i="6"/>
  <c r="E588" i="6"/>
  <c r="G662" i="5"/>
  <c r="K354" i="5"/>
  <c r="J354" i="5" s="1"/>
  <c r="K480" i="5"/>
  <c r="J480" i="5" s="1"/>
  <c r="K355" i="5"/>
  <c r="J355" i="5" s="1"/>
  <c r="K481" i="5"/>
  <c r="J481" i="5" s="1"/>
  <c r="AG480" i="5"/>
  <c r="AS480" i="5" s="1"/>
  <c r="AG481" i="5"/>
  <c r="AS481" i="5" s="1"/>
  <c r="K150" i="5"/>
  <c r="J150" i="5" s="1"/>
  <c r="K151" i="5"/>
  <c r="J151" i="5" s="1"/>
  <c r="AG507" i="5"/>
  <c r="AS507" i="5" s="1"/>
  <c r="E450" i="6"/>
  <c r="K508" i="5"/>
  <c r="J508" i="5" s="1"/>
  <c r="K507" i="5"/>
  <c r="J507" i="5" s="1"/>
  <c r="E346" i="6" l="1"/>
  <c r="E345" i="6" s="1"/>
  <c r="E347" i="6"/>
  <c r="F348" i="6"/>
  <c r="F347" i="6" s="1"/>
  <c r="AG380" i="5"/>
  <c r="AG379" i="5" s="1"/>
  <c r="AB380" i="5"/>
  <c r="AB379" i="5" s="1"/>
  <c r="X380" i="5"/>
  <c r="T380" i="5"/>
  <c r="T379" i="5" s="1"/>
  <c r="P380" i="5"/>
  <c r="P379" i="5" s="1"/>
  <c r="G380" i="5"/>
  <c r="AA379" i="5"/>
  <c r="Z379" i="5"/>
  <c r="Y379" i="5"/>
  <c r="W379" i="5"/>
  <c r="V379" i="5"/>
  <c r="U379" i="5"/>
  <c r="S379" i="5"/>
  <c r="R379" i="5"/>
  <c r="Q379" i="5"/>
  <c r="O379" i="5"/>
  <c r="N379" i="5"/>
  <c r="M379" i="5"/>
  <c r="L379" i="5"/>
  <c r="I379" i="5"/>
  <c r="H379" i="5"/>
  <c r="G379" i="5"/>
  <c r="F379" i="5"/>
  <c r="E379" i="5"/>
  <c r="F346" i="6" l="1"/>
  <c r="F345" i="6" s="1"/>
  <c r="K380" i="5"/>
  <c r="J380" i="5" s="1"/>
  <c r="X379" i="5"/>
  <c r="K379" i="5" s="1"/>
  <c r="J379" i="5" s="1"/>
  <c r="AB210" i="5" l="1"/>
  <c r="AB209" i="5" s="1"/>
  <c r="X210" i="5"/>
  <c r="X209" i="5" s="1"/>
  <c r="T210" i="5"/>
  <c r="T209" i="5" s="1"/>
  <c r="P210" i="5"/>
  <c r="P209" i="5" s="1"/>
  <c r="AA209" i="5"/>
  <c r="Z209" i="5"/>
  <c r="Y209" i="5"/>
  <c r="W209" i="5"/>
  <c r="V209" i="5"/>
  <c r="U209" i="5"/>
  <c r="S209" i="5"/>
  <c r="R209" i="5"/>
  <c r="Q209" i="5"/>
  <c r="O209" i="5"/>
  <c r="N209" i="5"/>
  <c r="M209" i="5"/>
  <c r="L209" i="5"/>
  <c r="I209" i="5"/>
  <c r="H209" i="5"/>
  <c r="E209" i="5"/>
  <c r="K209" i="5" l="1"/>
  <c r="K210" i="5"/>
  <c r="F207" i="5" l="1"/>
  <c r="F28" i="1" l="1"/>
  <c r="Q19" i="1" l="1"/>
  <c r="F16" i="4"/>
  <c r="F15" i="4"/>
  <c r="F14" i="4"/>
  <c r="E16" i="4"/>
  <c r="E15" i="4"/>
  <c r="E14" i="4"/>
  <c r="D16" i="4"/>
  <c r="D15" i="4"/>
  <c r="D14" i="4"/>
  <c r="F192" i="5" l="1"/>
  <c r="F187" i="5"/>
  <c r="F186" i="5"/>
  <c r="F185" i="5"/>
  <c r="F184" i="5"/>
  <c r="F183" i="5"/>
  <c r="F182" i="5"/>
  <c r="F180" i="5"/>
  <c r="F181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56" i="5" l="1"/>
  <c r="F157" i="5"/>
  <c r="F155" i="5"/>
  <c r="F154" i="5"/>
  <c r="F153" i="5"/>
  <c r="G153" i="5" s="1"/>
  <c r="F263" i="5" l="1"/>
  <c r="AG263" i="5" s="1"/>
  <c r="F202" i="5" l="1"/>
  <c r="E179" i="6" s="1"/>
  <c r="F533" i="5" l="1"/>
  <c r="AG533" i="5" s="1"/>
  <c r="F534" i="5"/>
  <c r="AG534" i="5" s="1"/>
  <c r="F535" i="5"/>
  <c r="AG535" i="5" s="1"/>
  <c r="F536" i="5"/>
  <c r="AG536" i="5" s="1"/>
  <c r="F537" i="5"/>
  <c r="AG537" i="5" s="1"/>
  <c r="F538" i="5"/>
  <c r="AG538" i="5" s="1"/>
  <c r="AG539" i="5"/>
  <c r="F532" i="5"/>
  <c r="AG532" i="5" s="1"/>
  <c r="F514" i="5"/>
  <c r="AG514" i="5" s="1"/>
  <c r="F515" i="5"/>
  <c r="AG515" i="5" s="1"/>
  <c r="F516" i="5"/>
  <c r="AG516" i="5" s="1"/>
  <c r="F517" i="5"/>
  <c r="AG517" i="5" s="1"/>
  <c r="F518" i="5"/>
  <c r="AG518" i="5" s="1"/>
  <c r="F519" i="5"/>
  <c r="AG519" i="5" s="1"/>
  <c r="F520" i="5"/>
  <c r="AG520" i="5" s="1"/>
  <c r="F521" i="5"/>
  <c r="AG521" i="5" s="1"/>
  <c r="F522" i="5"/>
  <c r="AG522" i="5" s="1"/>
  <c r="F523" i="5"/>
  <c r="AG523" i="5" s="1"/>
  <c r="F513" i="5"/>
  <c r="AG513" i="5" s="1"/>
  <c r="F505" i="5" l="1"/>
  <c r="F409" i="5"/>
  <c r="F410" i="5"/>
  <c r="F411" i="5"/>
  <c r="F412" i="5"/>
  <c r="F408" i="5"/>
  <c r="I208" i="23"/>
  <c r="I209" i="23"/>
  <c r="I212" i="23"/>
  <c r="I213" i="23"/>
  <c r="I214" i="23"/>
  <c r="I215" i="23"/>
  <c r="I216" i="23"/>
  <c r="I217" i="23"/>
  <c r="H208" i="23"/>
  <c r="H209" i="23"/>
  <c r="H212" i="23"/>
  <c r="H213" i="23"/>
  <c r="H214" i="23"/>
  <c r="H215" i="23"/>
  <c r="H216" i="23"/>
  <c r="H217" i="23"/>
  <c r="F393" i="5"/>
  <c r="F394" i="5"/>
  <c r="F395" i="5"/>
  <c r="F392" i="5"/>
  <c r="G354" i="22"/>
  <c r="I354" i="22" s="1"/>
  <c r="G355" i="22"/>
  <c r="I355" i="22" s="1"/>
  <c r="G356" i="22"/>
  <c r="I356" i="22" s="1"/>
  <c r="G353" i="22"/>
  <c r="H353" i="22" s="1"/>
  <c r="I345" i="22"/>
  <c r="I346" i="22"/>
  <c r="I347" i="22"/>
  <c r="H345" i="22"/>
  <c r="H346" i="22"/>
  <c r="H347" i="22"/>
  <c r="H348" i="22"/>
  <c r="G339" i="22"/>
  <c r="I339" i="22" s="1"/>
  <c r="G340" i="22"/>
  <c r="H340" i="22" s="1"/>
  <c r="G341" i="22"/>
  <c r="I341" i="22" s="1"/>
  <c r="G342" i="22"/>
  <c r="I342" i="22" s="1"/>
  <c r="G343" i="22"/>
  <c r="I343" i="22" s="1"/>
  <c r="G344" i="22"/>
  <c r="I344" i="22" s="1"/>
  <c r="G345" i="22"/>
  <c r="G346" i="22"/>
  <c r="G347" i="22"/>
  <c r="G348" i="22"/>
  <c r="I348" i="22" s="1"/>
  <c r="G338" i="22"/>
  <c r="G349" i="22" l="1"/>
  <c r="H338" i="22"/>
  <c r="I338" i="22"/>
  <c r="I340" i="22"/>
  <c r="I349" i="22" s="1"/>
  <c r="H341" i="22"/>
  <c r="H344" i="22"/>
  <c r="H339" i="22"/>
  <c r="H343" i="22"/>
  <c r="H342" i="22"/>
  <c r="H357" i="22"/>
  <c r="I353" i="22"/>
  <c r="I357" i="22" s="1"/>
  <c r="H355" i="22"/>
  <c r="H354" i="22"/>
  <c r="H356" i="22"/>
  <c r="G357" i="22"/>
  <c r="G358" i="22" l="1"/>
  <c r="H349" i="22"/>
  <c r="H358" i="22" s="1"/>
  <c r="I358" i="22"/>
  <c r="F376" i="5"/>
  <c r="F283" i="5"/>
  <c r="F282" i="5"/>
  <c r="F281" i="5"/>
  <c r="F280" i="5"/>
  <c r="F262" i="5" l="1"/>
  <c r="AG262" i="5" s="1"/>
  <c r="F261" i="5"/>
  <c r="AG261" i="5" s="1"/>
  <c r="F260" i="5"/>
  <c r="AG260" i="5" s="1"/>
  <c r="F259" i="5"/>
  <c r="AG259" i="5" s="1"/>
  <c r="F258" i="5"/>
  <c r="AG258" i="5" s="1"/>
  <c r="F257" i="5"/>
  <c r="AG257" i="5" s="1"/>
  <c r="F256" i="5"/>
  <c r="AG256" i="5" s="1"/>
  <c r="F255" i="5"/>
  <c r="AG255" i="5" s="1"/>
  <c r="G226" i="23"/>
  <c r="G225" i="23"/>
  <c r="G224" i="23"/>
  <c r="G223" i="23"/>
  <c r="G222" i="23"/>
  <c r="G217" i="23"/>
  <c r="G216" i="23"/>
  <c r="G215" i="23"/>
  <c r="G214" i="23"/>
  <c r="G213" i="23"/>
  <c r="G212" i="23"/>
  <c r="G211" i="23"/>
  <c r="G210" i="23"/>
  <c r="G209" i="23"/>
  <c r="G208" i="23"/>
  <c r="G207" i="23"/>
  <c r="I210" i="23" l="1"/>
  <c r="H210" i="23"/>
  <c r="H207" i="23"/>
  <c r="I207" i="23"/>
  <c r="G218" i="23"/>
  <c r="H218" i="23" s="1"/>
  <c r="I218" i="23" s="1"/>
  <c r="H211" i="23"/>
  <c r="I211" i="23"/>
  <c r="I225" i="23"/>
  <c r="H225" i="23"/>
  <c r="I224" i="23"/>
  <c r="H224" i="23"/>
  <c r="H222" i="23"/>
  <c r="I222" i="23"/>
  <c r="I226" i="23"/>
  <c r="H226" i="23"/>
  <c r="I223" i="23"/>
  <c r="H223" i="23"/>
  <c r="G227" i="23"/>
  <c r="F254" i="5"/>
  <c r="G228" i="23" l="1"/>
  <c r="H227" i="23"/>
  <c r="H228" i="23" s="1"/>
  <c r="I227" i="23"/>
  <c r="I228" i="23" s="1"/>
  <c r="F253" i="5"/>
  <c r="E223" i="6" s="1"/>
  <c r="AG254" i="5"/>
  <c r="F238" i="5" l="1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C7" i="25" l="1"/>
  <c r="F554" i="6"/>
  <c r="E500" i="6"/>
  <c r="E496" i="6"/>
  <c r="E26" i="6"/>
  <c r="E237" i="6"/>
  <c r="F237" i="6" s="1"/>
  <c r="F306" i="5"/>
  <c r="F432" i="5" l="1"/>
  <c r="E276" i="6"/>
  <c r="E379" i="6" l="1"/>
  <c r="G64" i="5" l="1"/>
  <c r="G63" i="5"/>
  <c r="G62" i="5"/>
  <c r="G61" i="5"/>
  <c r="AC23" i="1" l="1"/>
  <c r="AB23" i="1"/>
  <c r="AA23" i="1"/>
  <c r="Q22" i="1"/>
  <c r="AA22" i="1" s="1"/>
  <c r="P7" i="1"/>
  <c r="S28" i="1" l="1"/>
  <c r="R28" i="1"/>
  <c r="Q28" i="1"/>
  <c r="S29" i="1" s="1"/>
  <c r="S30" i="1" s="1"/>
  <c r="AB25" i="1"/>
  <c r="W25" i="1"/>
  <c r="S25" i="1"/>
  <c r="AC25" i="1" s="1"/>
  <c r="AB24" i="1"/>
  <c r="W24" i="1"/>
  <c r="S24" i="1"/>
  <c r="AC24" i="1" s="1"/>
  <c r="W23" i="1"/>
  <c r="R23" i="1"/>
  <c r="Q23" i="1"/>
  <c r="W22" i="1"/>
  <c r="AC22" i="1" s="1"/>
  <c r="W21" i="1"/>
  <c r="W20" i="1"/>
  <c r="R20" i="1"/>
  <c r="AB20" i="1" s="1"/>
  <c r="Q20" i="1"/>
  <c r="AA20" i="1" s="1"/>
  <c r="W19" i="1"/>
  <c r="S19" i="1"/>
  <c r="AC19" i="1" s="1"/>
  <c r="W18" i="1"/>
  <c r="S18" i="1"/>
  <c r="R18" i="1"/>
  <c r="AB18" i="1" s="1"/>
  <c r="Q18" i="1"/>
  <c r="AA18" i="1" s="1"/>
  <c r="W17" i="1"/>
  <c r="R17" i="1"/>
  <c r="Q17" i="1"/>
  <c r="AA17" i="1" s="1"/>
  <c r="S14" i="1"/>
  <c r="S13" i="1"/>
  <c r="S11" i="1"/>
  <c r="D32" i="1"/>
  <c r="D31" i="1"/>
  <c r="D27" i="1"/>
  <c r="D24" i="1"/>
  <c r="D23" i="1"/>
  <c r="D22" i="1"/>
  <c r="D16" i="1"/>
  <c r="D15" i="1"/>
  <c r="D13" i="1"/>
  <c r="D12" i="1"/>
  <c r="D10" i="1"/>
  <c r="L9" i="1"/>
  <c r="E19" i="1"/>
  <c r="E18" i="1" s="1"/>
  <c r="F19" i="1"/>
  <c r="G19" i="1"/>
  <c r="G18" i="1" s="1"/>
  <c r="H19" i="1"/>
  <c r="H18" i="1" s="1"/>
  <c r="L19" i="1"/>
  <c r="L18" i="1" s="1"/>
  <c r="L17" i="1" s="1"/>
  <c r="AB17" i="1" l="1"/>
  <c r="AC18" i="1"/>
  <c r="F18" i="1"/>
  <c r="AL585" i="6" l="1"/>
  <c r="AK585" i="6"/>
  <c r="AJ585" i="6"/>
  <c r="AI585" i="6"/>
  <c r="AG585" i="6"/>
  <c r="AF585" i="6"/>
  <c r="AE585" i="6"/>
  <c r="AD585" i="6"/>
  <c r="AC585" i="6"/>
  <c r="AB585" i="6"/>
  <c r="AA585" i="6"/>
  <c r="Z585" i="6"/>
  <c r="Y585" i="6"/>
  <c r="X585" i="6"/>
  <c r="U585" i="6"/>
  <c r="T585" i="6"/>
  <c r="S585" i="6"/>
  <c r="R585" i="6"/>
  <c r="P585" i="6"/>
  <c r="O585" i="6"/>
  <c r="N585" i="6"/>
  <c r="M585" i="6"/>
  <c r="L585" i="6"/>
  <c r="K585" i="6"/>
  <c r="J585" i="6"/>
  <c r="I585" i="6"/>
  <c r="H585" i="6"/>
  <c r="G585" i="6"/>
  <c r="AH586" i="6"/>
  <c r="W586" i="6"/>
  <c r="Q586" i="6"/>
  <c r="E586" i="6" s="1"/>
  <c r="F586" i="6"/>
  <c r="AH587" i="6"/>
  <c r="W587" i="6"/>
  <c r="Q587" i="6"/>
  <c r="F587" i="6"/>
  <c r="F404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533" i="6"/>
  <c r="F531" i="6"/>
  <c r="F530" i="6" s="1"/>
  <c r="F529" i="6"/>
  <c r="F527" i="6"/>
  <c r="F526" i="6" s="1"/>
  <c r="E532" i="6"/>
  <c r="E530" i="6"/>
  <c r="F528" i="6"/>
  <c r="E528" i="6"/>
  <c r="E526" i="6"/>
  <c r="F539" i="6"/>
  <c r="F536" i="6"/>
  <c r="F523" i="6"/>
  <c r="F522" i="6"/>
  <c r="F520" i="6"/>
  <c r="F519" i="6"/>
  <c r="F517" i="6"/>
  <c r="F516" i="6"/>
  <c r="F512" i="6"/>
  <c r="F511" i="6"/>
  <c r="F510" i="6"/>
  <c r="F509" i="6"/>
  <c r="F507" i="6"/>
  <c r="F505" i="6"/>
  <c r="F504" i="6"/>
  <c r="F502" i="6"/>
  <c r="F500" i="6"/>
  <c r="F498" i="6"/>
  <c r="F496" i="6"/>
  <c r="E48" i="6"/>
  <c r="F48" i="6" s="1"/>
  <c r="E47" i="6"/>
  <c r="F47" i="6" s="1"/>
  <c r="F354" i="6"/>
  <c r="F353" i="6" s="1"/>
  <c r="F352" i="6"/>
  <c r="F351" i="6" s="1"/>
  <c r="F350" i="6"/>
  <c r="F349" i="6" s="1"/>
  <c r="F339" i="6"/>
  <c r="F304" i="6"/>
  <c r="E353" i="6"/>
  <c r="E351" i="6"/>
  <c r="E349" i="6"/>
  <c r="F198" i="6"/>
  <c r="F196" i="6"/>
  <c r="F195" i="6" s="1"/>
  <c r="F194" i="6"/>
  <c r="F193" i="6" s="1"/>
  <c r="F192" i="6"/>
  <c r="F191" i="6" s="1"/>
  <c r="F190" i="6"/>
  <c r="F55" i="6"/>
  <c r="F179" i="6"/>
  <c r="F182" i="6"/>
  <c r="F183" i="6"/>
  <c r="F184" i="6"/>
  <c r="F185" i="6"/>
  <c r="E195" i="6"/>
  <c r="E193" i="6"/>
  <c r="E191" i="6"/>
  <c r="Z671" i="5"/>
  <c r="Z668" i="5" s="1"/>
  <c r="F465" i="5"/>
  <c r="AG465" i="5" s="1"/>
  <c r="F464" i="5"/>
  <c r="F463" i="5"/>
  <c r="F462" i="5"/>
  <c r="F472" i="5"/>
  <c r="F346" i="5"/>
  <c r="F461" i="5"/>
  <c r="F338" i="5"/>
  <c r="F138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94" i="5"/>
  <c r="F93" i="5"/>
  <c r="F92" i="5"/>
  <c r="F91" i="5"/>
  <c r="F90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435" i="5"/>
  <c r="AG435" i="5" s="1"/>
  <c r="F317" i="5"/>
  <c r="F316" i="5"/>
  <c r="F315" i="5"/>
  <c r="F314" i="5"/>
  <c r="F313" i="5"/>
  <c r="F312" i="5"/>
  <c r="F311" i="5"/>
  <c r="F310" i="5"/>
  <c r="F309" i="5"/>
  <c r="V587" i="6" l="1"/>
  <c r="E587" i="6"/>
  <c r="F532" i="6"/>
  <c r="V586" i="6"/>
  <c r="F197" i="6"/>
  <c r="R597" i="6" l="1"/>
  <c r="F278" i="5"/>
  <c r="E248" i="6" s="1"/>
  <c r="E540" i="6"/>
  <c r="F248" i="6" l="1"/>
  <c r="AI597" i="6"/>
  <c r="AI594" i="6" s="1"/>
  <c r="R594" i="6"/>
  <c r="Y672" i="5"/>
  <c r="J672" i="5"/>
  <c r="Y671" i="5"/>
  <c r="J671" i="5"/>
  <c r="Y670" i="5"/>
  <c r="J670" i="5"/>
  <c r="Y669" i="5"/>
  <c r="J669" i="5"/>
  <c r="Y667" i="5"/>
  <c r="Y666" i="5" s="1"/>
  <c r="J667" i="5"/>
  <c r="J666" i="5" s="1"/>
  <c r="AJ666" i="5"/>
  <c r="AI666" i="5"/>
  <c r="AH666" i="5"/>
  <c r="AG666" i="5"/>
  <c r="AF666" i="5"/>
  <c r="AE666" i="5"/>
  <c r="AD666" i="5"/>
  <c r="AC666" i="5"/>
  <c r="AB666" i="5"/>
  <c r="AA666" i="5"/>
  <c r="Z666" i="5"/>
  <c r="X666" i="5"/>
  <c r="X665" i="5" s="1"/>
  <c r="W666" i="5"/>
  <c r="V666" i="5"/>
  <c r="U666" i="5"/>
  <c r="U665" i="5" s="1"/>
  <c r="T666" i="5"/>
  <c r="T665" i="5" s="1"/>
  <c r="S666" i="5"/>
  <c r="R666" i="5"/>
  <c r="Q666" i="5"/>
  <c r="P666" i="5"/>
  <c r="P665" i="5" s="1"/>
  <c r="O666" i="5"/>
  <c r="N666" i="5"/>
  <c r="M666" i="5"/>
  <c r="L666" i="5"/>
  <c r="L665" i="5" s="1"/>
  <c r="K666" i="5"/>
  <c r="I666" i="5"/>
  <c r="H666" i="5"/>
  <c r="F666" i="5"/>
  <c r="Y661" i="5"/>
  <c r="J661" i="5"/>
  <c r="Y660" i="5"/>
  <c r="J660" i="5"/>
  <c r="AJ659" i="5"/>
  <c r="AI659" i="5"/>
  <c r="AH659" i="5"/>
  <c r="AG659" i="5"/>
  <c r="AF659" i="5"/>
  <c r="AE659" i="5"/>
  <c r="AD659" i="5"/>
  <c r="AC659" i="5"/>
  <c r="AB659" i="5"/>
  <c r="AA659" i="5"/>
  <c r="Z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I659" i="5"/>
  <c r="H659" i="5"/>
  <c r="F659" i="5"/>
  <c r="Y658" i="5"/>
  <c r="J658" i="5"/>
  <c r="J657" i="5" s="1"/>
  <c r="J656" i="5" s="1"/>
  <c r="AJ657" i="5"/>
  <c r="AJ656" i="5" s="1"/>
  <c r="AI657" i="5"/>
  <c r="AI656" i="5" s="1"/>
  <c r="AH657" i="5"/>
  <c r="AH656" i="5" s="1"/>
  <c r="AG657" i="5"/>
  <c r="AG656" i="5" s="1"/>
  <c r="AF657" i="5"/>
  <c r="AF656" i="5" s="1"/>
  <c r="AE657" i="5"/>
  <c r="AE656" i="5" s="1"/>
  <c r="AD657" i="5"/>
  <c r="AD656" i="5" s="1"/>
  <c r="AC657" i="5"/>
  <c r="AC656" i="5" s="1"/>
  <c r="AB657" i="5"/>
  <c r="AB656" i="5" s="1"/>
  <c r="AA657" i="5"/>
  <c r="AA656" i="5" s="1"/>
  <c r="Z657" i="5"/>
  <c r="Z656" i="5" s="1"/>
  <c r="X657" i="5"/>
  <c r="X656" i="5" s="1"/>
  <c r="W657" i="5"/>
  <c r="W656" i="5" s="1"/>
  <c r="V657" i="5"/>
  <c r="V656" i="5" s="1"/>
  <c r="U657" i="5"/>
  <c r="U656" i="5" s="1"/>
  <c r="T657" i="5"/>
  <c r="T656" i="5" s="1"/>
  <c r="S657" i="5"/>
  <c r="S656" i="5" s="1"/>
  <c r="R657" i="5"/>
  <c r="R656" i="5" s="1"/>
  <c r="Q657" i="5"/>
  <c r="Q656" i="5" s="1"/>
  <c r="P657" i="5"/>
  <c r="P656" i="5" s="1"/>
  <c r="O657" i="5"/>
  <c r="O656" i="5" s="1"/>
  <c r="N657" i="5"/>
  <c r="N656" i="5" s="1"/>
  <c r="M657" i="5"/>
  <c r="M656" i="5" s="1"/>
  <c r="L657" i="5"/>
  <c r="L656" i="5" s="1"/>
  <c r="K657" i="5"/>
  <c r="K656" i="5" s="1"/>
  <c r="I657" i="5"/>
  <c r="I656" i="5" s="1"/>
  <c r="H657" i="5"/>
  <c r="H656" i="5" s="1"/>
  <c r="F657" i="5"/>
  <c r="F656" i="5" s="1"/>
  <c r="Y655" i="5"/>
  <c r="J655" i="5"/>
  <c r="Y654" i="5"/>
  <c r="J654" i="5"/>
  <c r="Y652" i="5"/>
  <c r="J652" i="5"/>
  <c r="Y651" i="5"/>
  <c r="J651" i="5"/>
  <c r="Y650" i="5"/>
  <c r="J650" i="5"/>
  <c r="Y649" i="5"/>
  <c r="J649" i="5"/>
  <c r="Y648" i="5"/>
  <c r="J648" i="5"/>
  <c r="Y644" i="5"/>
  <c r="J644" i="5"/>
  <c r="Y643" i="5"/>
  <c r="J643" i="5"/>
  <c r="Y642" i="5"/>
  <c r="J642" i="5"/>
  <c r="Y641" i="5"/>
  <c r="J641" i="5"/>
  <c r="AJ640" i="5"/>
  <c r="AI640" i="5"/>
  <c r="AH640" i="5"/>
  <c r="AG640" i="5"/>
  <c r="AF640" i="5"/>
  <c r="AE640" i="5"/>
  <c r="AD640" i="5"/>
  <c r="AC640" i="5"/>
  <c r="AB640" i="5"/>
  <c r="AA640" i="5"/>
  <c r="Z640" i="5"/>
  <c r="X640" i="5"/>
  <c r="W640" i="5"/>
  <c r="V640" i="5"/>
  <c r="U640" i="5"/>
  <c r="T640" i="5"/>
  <c r="S640" i="5"/>
  <c r="R640" i="5"/>
  <c r="P640" i="5"/>
  <c r="O640" i="5"/>
  <c r="N640" i="5"/>
  <c r="M640" i="5"/>
  <c r="L640" i="5"/>
  <c r="K640" i="5"/>
  <c r="I640" i="5"/>
  <c r="H640" i="5"/>
  <c r="F640" i="5"/>
  <c r="Y639" i="5"/>
  <c r="Y638" i="5" s="1"/>
  <c r="J639" i="5"/>
  <c r="J638" i="5" s="1"/>
  <c r="AJ638" i="5"/>
  <c r="AI638" i="5"/>
  <c r="AH638" i="5"/>
  <c r="AG638" i="5"/>
  <c r="AF638" i="5"/>
  <c r="AE638" i="5"/>
  <c r="AD638" i="5"/>
  <c r="AC638" i="5"/>
  <c r="AB638" i="5"/>
  <c r="AA638" i="5"/>
  <c r="Z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I638" i="5"/>
  <c r="H638" i="5"/>
  <c r="F638" i="5"/>
  <c r="Y637" i="5"/>
  <c r="J637" i="5"/>
  <c r="Y636" i="5"/>
  <c r="J636" i="5"/>
  <c r="Y635" i="5"/>
  <c r="J635" i="5"/>
  <c r="Y634" i="5"/>
  <c r="J634" i="5"/>
  <c r="AJ633" i="5"/>
  <c r="AI633" i="5"/>
  <c r="AH633" i="5"/>
  <c r="AG633" i="5"/>
  <c r="AF633" i="5"/>
  <c r="AE633" i="5"/>
  <c r="AD633" i="5"/>
  <c r="AC633" i="5"/>
  <c r="AB633" i="5"/>
  <c r="AA633" i="5"/>
  <c r="Z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I633" i="5"/>
  <c r="H633" i="5"/>
  <c r="F633" i="5"/>
  <c r="Y632" i="5"/>
  <c r="J632" i="5"/>
  <c r="J631" i="5" s="1"/>
  <c r="AJ631" i="5"/>
  <c r="AI631" i="5"/>
  <c r="AH631" i="5"/>
  <c r="AG631" i="5"/>
  <c r="AF631" i="5"/>
  <c r="AE631" i="5"/>
  <c r="AD631" i="5"/>
  <c r="AC631" i="5"/>
  <c r="AB631" i="5"/>
  <c r="AA631" i="5"/>
  <c r="Z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I631" i="5"/>
  <c r="H631" i="5"/>
  <c r="F631" i="5"/>
  <c r="Y630" i="5"/>
  <c r="J630" i="5"/>
  <c r="J629" i="5" s="1"/>
  <c r="AJ629" i="5"/>
  <c r="AI629" i="5"/>
  <c r="AH629" i="5"/>
  <c r="AG629" i="5"/>
  <c r="AF629" i="5"/>
  <c r="AE629" i="5"/>
  <c r="AD629" i="5"/>
  <c r="AC629" i="5"/>
  <c r="AB629" i="5"/>
  <c r="AA629" i="5"/>
  <c r="Z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I629" i="5"/>
  <c r="H629" i="5"/>
  <c r="F629" i="5"/>
  <c r="Y628" i="5"/>
  <c r="J628" i="5"/>
  <c r="AJ627" i="5"/>
  <c r="AI627" i="5"/>
  <c r="AH627" i="5"/>
  <c r="AG627" i="5"/>
  <c r="AF627" i="5"/>
  <c r="AE627" i="5"/>
  <c r="AD627" i="5"/>
  <c r="AC627" i="5"/>
  <c r="AB627" i="5"/>
  <c r="AA627" i="5"/>
  <c r="Z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I627" i="5"/>
  <c r="H627" i="5"/>
  <c r="F627" i="5"/>
  <c r="G614" i="5"/>
  <c r="G613" i="5"/>
  <c r="G612" i="5"/>
  <c r="G609" i="5"/>
  <c r="G608" i="5" s="1"/>
  <c r="L608" i="5"/>
  <c r="K608" i="5"/>
  <c r="J608" i="5"/>
  <c r="I608" i="5"/>
  <c r="H608" i="5"/>
  <c r="F608" i="5"/>
  <c r="G606" i="5"/>
  <c r="L605" i="5"/>
  <c r="K605" i="5"/>
  <c r="J605" i="5"/>
  <c r="I605" i="5"/>
  <c r="H605" i="5"/>
  <c r="F605" i="5"/>
  <c r="L603" i="5"/>
  <c r="K603" i="5"/>
  <c r="J603" i="5"/>
  <c r="I603" i="5"/>
  <c r="H603" i="5"/>
  <c r="G603" i="5"/>
  <c r="F603" i="5"/>
  <c r="L601" i="5"/>
  <c r="K601" i="5"/>
  <c r="J601" i="5"/>
  <c r="I601" i="5"/>
  <c r="H601" i="5"/>
  <c r="G601" i="5"/>
  <c r="F601" i="5"/>
  <c r="L599" i="5"/>
  <c r="K599" i="5"/>
  <c r="J599" i="5"/>
  <c r="I599" i="5"/>
  <c r="H599" i="5"/>
  <c r="G599" i="5"/>
  <c r="F599" i="5"/>
  <c r="G596" i="5"/>
  <c r="G595" i="5"/>
  <c r="G593" i="5"/>
  <c r="G592" i="5"/>
  <c r="G590" i="5"/>
  <c r="G589" i="5"/>
  <c r="G585" i="5"/>
  <c r="G584" i="5"/>
  <c r="G583" i="5"/>
  <c r="G582" i="5"/>
  <c r="G581" i="5"/>
  <c r="L580" i="5"/>
  <c r="K580" i="5"/>
  <c r="J580" i="5"/>
  <c r="I580" i="5"/>
  <c r="H580" i="5"/>
  <c r="F580" i="5"/>
  <c r="G579" i="5"/>
  <c r="G578" i="5" s="1"/>
  <c r="L578" i="5"/>
  <c r="K578" i="5"/>
  <c r="J578" i="5"/>
  <c r="I578" i="5"/>
  <c r="H578" i="5"/>
  <c r="F578" i="5"/>
  <c r="G577" i="5"/>
  <c r="G574" i="5"/>
  <c r="L573" i="5"/>
  <c r="K573" i="5"/>
  <c r="J573" i="5"/>
  <c r="I573" i="5"/>
  <c r="H573" i="5"/>
  <c r="G572" i="5"/>
  <c r="G571" i="5" s="1"/>
  <c r="L571" i="5"/>
  <c r="K571" i="5"/>
  <c r="J571" i="5"/>
  <c r="I571" i="5"/>
  <c r="H571" i="5"/>
  <c r="F571" i="5"/>
  <c r="L569" i="5"/>
  <c r="K569" i="5"/>
  <c r="J569" i="5"/>
  <c r="I569" i="5"/>
  <c r="H569" i="5"/>
  <c r="G569" i="5"/>
  <c r="F569" i="5"/>
  <c r="G568" i="5"/>
  <c r="L567" i="5"/>
  <c r="K567" i="5"/>
  <c r="J567" i="5"/>
  <c r="I567" i="5"/>
  <c r="H567" i="5"/>
  <c r="F567" i="5"/>
  <c r="AS555" i="5"/>
  <c r="AB555" i="5"/>
  <c r="X555" i="5"/>
  <c r="T555" i="5"/>
  <c r="P555" i="5"/>
  <c r="G555" i="5"/>
  <c r="AS554" i="5"/>
  <c r="AB554" i="5"/>
  <c r="AB553" i="5" s="1"/>
  <c r="X554" i="5"/>
  <c r="X553" i="5" s="1"/>
  <c r="T554" i="5"/>
  <c r="T553" i="5" s="1"/>
  <c r="P554" i="5"/>
  <c r="G554" i="5"/>
  <c r="AR553" i="5"/>
  <c r="AQ553" i="5"/>
  <c r="AP553" i="5"/>
  <c r="AO553" i="5"/>
  <c r="AN553" i="5"/>
  <c r="AM553" i="5"/>
  <c r="AL553" i="5"/>
  <c r="AK553" i="5"/>
  <c r="AJ553" i="5"/>
  <c r="AI553" i="5"/>
  <c r="AH553" i="5"/>
  <c r="AG553" i="5"/>
  <c r="AA553" i="5"/>
  <c r="Z553" i="5"/>
  <c r="Y553" i="5"/>
  <c r="W553" i="5"/>
  <c r="V553" i="5"/>
  <c r="U553" i="5"/>
  <c r="S553" i="5"/>
  <c r="R553" i="5"/>
  <c r="Q553" i="5"/>
  <c r="O553" i="5"/>
  <c r="N553" i="5"/>
  <c r="M553" i="5"/>
  <c r="L553" i="5"/>
  <c r="I553" i="5"/>
  <c r="H553" i="5"/>
  <c r="G553" i="5"/>
  <c r="E480" i="6"/>
  <c r="E553" i="5"/>
  <c r="AS552" i="5"/>
  <c r="AB552" i="5"/>
  <c r="X552" i="5"/>
  <c r="T552" i="5"/>
  <c r="P552" i="5"/>
  <c r="G552" i="5"/>
  <c r="AS551" i="5"/>
  <c r="AB551" i="5"/>
  <c r="X551" i="5"/>
  <c r="T551" i="5"/>
  <c r="P551" i="5"/>
  <c r="G551" i="5"/>
  <c r="AS550" i="5"/>
  <c r="AB550" i="5"/>
  <c r="X550" i="5"/>
  <c r="T550" i="5"/>
  <c r="P550" i="5"/>
  <c r="G550" i="5"/>
  <c r="AS549" i="5"/>
  <c r="AB549" i="5"/>
  <c r="X549" i="5"/>
  <c r="T549" i="5"/>
  <c r="P549" i="5"/>
  <c r="G549" i="5"/>
  <c r="AS548" i="5"/>
  <c r="AB548" i="5"/>
  <c r="X548" i="5"/>
  <c r="T548" i="5"/>
  <c r="P548" i="5"/>
  <c r="G548" i="5"/>
  <c r="AS547" i="5"/>
  <c r="AB547" i="5"/>
  <c r="X547" i="5"/>
  <c r="T547" i="5"/>
  <c r="P547" i="5"/>
  <c r="G547" i="5"/>
  <c r="AS546" i="5"/>
  <c r="AB546" i="5"/>
  <c r="X546" i="5"/>
  <c r="T546" i="5"/>
  <c r="P546" i="5"/>
  <c r="G546" i="5"/>
  <c r="AS545" i="5"/>
  <c r="AB545" i="5"/>
  <c r="X545" i="5"/>
  <c r="T545" i="5"/>
  <c r="P545" i="5"/>
  <c r="G545" i="5"/>
  <c r="AS544" i="5"/>
  <c r="AB544" i="5"/>
  <c r="X544" i="5"/>
  <c r="T544" i="5"/>
  <c r="P544" i="5"/>
  <c r="G544" i="5"/>
  <c r="AS543" i="5"/>
  <c r="AB543" i="5"/>
  <c r="X543" i="5"/>
  <c r="T543" i="5"/>
  <c r="P543" i="5"/>
  <c r="G543" i="5"/>
  <c r="AS542" i="5"/>
  <c r="AB542" i="5"/>
  <c r="X542" i="5"/>
  <c r="T542" i="5"/>
  <c r="P542" i="5"/>
  <c r="G542" i="5"/>
  <c r="AS541" i="5"/>
  <c r="AB541" i="5"/>
  <c r="X541" i="5"/>
  <c r="T541" i="5"/>
  <c r="P541" i="5"/>
  <c r="G541" i="5"/>
  <c r="AB540" i="5"/>
  <c r="X540" i="5"/>
  <c r="T540" i="5"/>
  <c r="P540" i="5"/>
  <c r="G540" i="5"/>
  <c r="AS539" i="5"/>
  <c r="AB539" i="5"/>
  <c r="X539" i="5"/>
  <c r="T539" i="5"/>
  <c r="P539" i="5"/>
  <c r="G539" i="5"/>
  <c r="AS538" i="5"/>
  <c r="AB538" i="5"/>
  <c r="X538" i="5"/>
  <c r="T538" i="5"/>
  <c r="P538" i="5"/>
  <c r="G538" i="5"/>
  <c r="AS537" i="5"/>
  <c r="AB537" i="5"/>
  <c r="X537" i="5"/>
  <c r="T537" i="5"/>
  <c r="P537" i="5"/>
  <c r="G537" i="5"/>
  <c r="AS536" i="5"/>
  <c r="AB536" i="5"/>
  <c r="X536" i="5"/>
  <c r="T536" i="5"/>
  <c r="P536" i="5"/>
  <c r="G536" i="5"/>
  <c r="AS535" i="5"/>
  <c r="AB535" i="5"/>
  <c r="X535" i="5"/>
  <c r="T535" i="5"/>
  <c r="P535" i="5"/>
  <c r="G535" i="5"/>
  <c r="AS534" i="5"/>
  <c r="AB534" i="5"/>
  <c r="X534" i="5"/>
  <c r="T534" i="5"/>
  <c r="P534" i="5"/>
  <c r="G534" i="5"/>
  <c r="AS533" i="5"/>
  <c r="AB533" i="5"/>
  <c r="X533" i="5"/>
  <c r="T533" i="5"/>
  <c r="P533" i="5"/>
  <c r="AS532" i="5"/>
  <c r="AB532" i="5"/>
  <c r="X532" i="5"/>
  <c r="T532" i="5"/>
  <c r="P532" i="5"/>
  <c r="G532" i="5"/>
  <c r="AR531" i="5"/>
  <c r="AQ531" i="5"/>
  <c r="AP531" i="5"/>
  <c r="AO531" i="5"/>
  <c r="AN531" i="5"/>
  <c r="AM531" i="5"/>
  <c r="AL531" i="5"/>
  <c r="AK531" i="5"/>
  <c r="AJ531" i="5"/>
  <c r="AI531" i="5"/>
  <c r="AH531" i="5"/>
  <c r="AG531" i="5"/>
  <c r="AA531" i="5"/>
  <c r="Z531" i="5"/>
  <c r="Z530" i="5" s="1"/>
  <c r="Y531" i="5"/>
  <c r="W531" i="5"/>
  <c r="W530" i="5" s="1"/>
  <c r="V531" i="5"/>
  <c r="U531" i="5"/>
  <c r="U530" i="5" s="1"/>
  <c r="S531" i="5"/>
  <c r="R531" i="5"/>
  <c r="R530" i="5" s="1"/>
  <c r="Q531" i="5"/>
  <c r="O531" i="5"/>
  <c r="O530" i="5" s="1"/>
  <c r="N531" i="5"/>
  <c r="M531" i="5"/>
  <c r="M530" i="5" s="1"/>
  <c r="L531" i="5"/>
  <c r="I531" i="5"/>
  <c r="I530" i="5" s="1"/>
  <c r="H531" i="5"/>
  <c r="E531" i="5"/>
  <c r="E530" i="5" s="1"/>
  <c r="AS529" i="5"/>
  <c r="AB529" i="5"/>
  <c r="X529" i="5"/>
  <c r="T529" i="5"/>
  <c r="P529" i="5"/>
  <c r="G529" i="5"/>
  <c r="AS528" i="5"/>
  <c r="AB528" i="5"/>
  <c r="X528" i="5"/>
  <c r="T528" i="5"/>
  <c r="P528" i="5"/>
  <c r="G528" i="5"/>
  <c r="AS527" i="5"/>
  <c r="AB527" i="5"/>
  <c r="X527" i="5"/>
  <c r="T527" i="5"/>
  <c r="P527" i="5"/>
  <c r="G527" i="5"/>
  <c r="AS526" i="5"/>
  <c r="AB526" i="5"/>
  <c r="X526" i="5"/>
  <c r="T526" i="5"/>
  <c r="P526" i="5"/>
  <c r="G526" i="5"/>
  <c r="AS525" i="5"/>
  <c r="AB525" i="5"/>
  <c r="X525" i="5"/>
  <c r="T525" i="5"/>
  <c r="P525" i="5"/>
  <c r="G525" i="5"/>
  <c r="AS524" i="5"/>
  <c r="AB524" i="5"/>
  <c r="X524" i="5"/>
  <c r="T524" i="5"/>
  <c r="P524" i="5"/>
  <c r="G524" i="5"/>
  <c r="AS523" i="5"/>
  <c r="AB523" i="5"/>
  <c r="X523" i="5"/>
  <c r="T523" i="5"/>
  <c r="P523" i="5"/>
  <c r="G523" i="5"/>
  <c r="AS522" i="5"/>
  <c r="AB522" i="5"/>
  <c r="X522" i="5"/>
  <c r="T522" i="5"/>
  <c r="P522" i="5"/>
  <c r="G522" i="5"/>
  <c r="AS521" i="5"/>
  <c r="AB521" i="5"/>
  <c r="X521" i="5"/>
  <c r="T521" i="5"/>
  <c r="P521" i="5"/>
  <c r="G521" i="5"/>
  <c r="AS520" i="5"/>
  <c r="AB520" i="5"/>
  <c r="X520" i="5"/>
  <c r="T520" i="5"/>
  <c r="P520" i="5"/>
  <c r="G520" i="5"/>
  <c r="AS519" i="5"/>
  <c r="AB519" i="5"/>
  <c r="X519" i="5"/>
  <c r="T519" i="5"/>
  <c r="P519" i="5"/>
  <c r="G519" i="5"/>
  <c r="AS518" i="5"/>
  <c r="AB518" i="5"/>
  <c r="X518" i="5"/>
  <c r="T518" i="5"/>
  <c r="P518" i="5"/>
  <c r="G518" i="5"/>
  <c r="AS517" i="5"/>
  <c r="AB517" i="5"/>
  <c r="X517" i="5"/>
  <c r="T517" i="5"/>
  <c r="P517" i="5"/>
  <c r="G517" i="5"/>
  <c r="AS516" i="5"/>
  <c r="AB516" i="5"/>
  <c r="X516" i="5"/>
  <c r="T516" i="5"/>
  <c r="P516" i="5"/>
  <c r="G516" i="5"/>
  <c r="AS515" i="5"/>
  <c r="AB515" i="5"/>
  <c r="X515" i="5"/>
  <c r="T515" i="5"/>
  <c r="P515" i="5"/>
  <c r="G515" i="5"/>
  <c r="AS514" i="5"/>
  <c r="AB514" i="5"/>
  <c r="X514" i="5"/>
  <c r="T514" i="5"/>
  <c r="P514" i="5"/>
  <c r="G514" i="5"/>
  <c r="AS513" i="5"/>
  <c r="AB513" i="5"/>
  <c r="X513" i="5"/>
  <c r="T513" i="5"/>
  <c r="P513" i="5"/>
  <c r="AR512" i="5"/>
  <c r="AR511" i="5" s="1"/>
  <c r="AQ512" i="5"/>
  <c r="AQ511" i="5" s="1"/>
  <c r="AP512" i="5"/>
  <c r="AP511" i="5" s="1"/>
  <c r="AO512" i="5"/>
  <c r="AO511" i="5" s="1"/>
  <c r="AN512" i="5"/>
  <c r="AN511" i="5" s="1"/>
  <c r="AM512" i="5"/>
  <c r="AM511" i="5" s="1"/>
  <c r="AL512" i="5"/>
  <c r="AL511" i="5" s="1"/>
  <c r="AK512" i="5"/>
  <c r="AK511" i="5" s="1"/>
  <c r="AJ512" i="5"/>
  <c r="AJ511" i="5" s="1"/>
  <c r="AI512" i="5"/>
  <c r="AI511" i="5" s="1"/>
  <c r="AH512" i="5"/>
  <c r="AH511" i="5" s="1"/>
  <c r="AA512" i="5"/>
  <c r="AA511" i="5" s="1"/>
  <c r="Z512" i="5"/>
  <c r="Z511" i="5" s="1"/>
  <c r="Y512" i="5"/>
  <c r="Y511" i="5" s="1"/>
  <c r="W512" i="5"/>
  <c r="W511" i="5" s="1"/>
  <c r="V512" i="5"/>
  <c r="V511" i="5" s="1"/>
  <c r="U512" i="5"/>
  <c r="U511" i="5" s="1"/>
  <c r="S512" i="5"/>
  <c r="S511" i="5" s="1"/>
  <c r="R512" i="5"/>
  <c r="R511" i="5" s="1"/>
  <c r="Q512" i="5"/>
  <c r="Q511" i="5" s="1"/>
  <c r="O512" i="5"/>
  <c r="O511" i="5" s="1"/>
  <c r="N512" i="5"/>
  <c r="N511" i="5" s="1"/>
  <c r="M512" i="5"/>
  <c r="M511" i="5" s="1"/>
  <c r="L512" i="5"/>
  <c r="L511" i="5" s="1"/>
  <c r="I512" i="5"/>
  <c r="I511" i="5" s="1"/>
  <c r="H512" i="5"/>
  <c r="H511" i="5" s="1"/>
  <c r="E512" i="5"/>
  <c r="E511" i="5" s="1"/>
  <c r="AG509" i="5"/>
  <c r="AB509" i="5"/>
  <c r="X509" i="5"/>
  <c r="T509" i="5"/>
  <c r="P509" i="5"/>
  <c r="G509" i="5"/>
  <c r="AB506" i="5"/>
  <c r="X506" i="5"/>
  <c r="T506" i="5"/>
  <c r="P506" i="5"/>
  <c r="G506" i="5"/>
  <c r="AB505" i="5"/>
  <c r="X505" i="5"/>
  <c r="T505" i="5"/>
  <c r="P505" i="5"/>
  <c r="AB504" i="5"/>
  <c r="X504" i="5"/>
  <c r="T504" i="5"/>
  <c r="P504" i="5"/>
  <c r="G504" i="5"/>
  <c r="AR503" i="5"/>
  <c r="AQ503" i="5"/>
  <c r="AP503" i="5"/>
  <c r="AO503" i="5"/>
  <c r="AN503" i="5"/>
  <c r="AM503" i="5"/>
  <c r="AL503" i="5"/>
  <c r="AK503" i="5"/>
  <c r="AJ503" i="5"/>
  <c r="AI503" i="5"/>
  <c r="AH503" i="5"/>
  <c r="AA503" i="5"/>
  <c r="Z503" i="5"/>
  <c r="Y503" i="5"/>
  <c r="W503" i="5"/>
  <c r="V503" i="5"/>
  <c r="U503" i="5"/>
  <c r="S503" i="5"/>
  <c r="R503" i="5"/>
  <c r="Q503" i="5"/>
  <c r="O503" i="5"/>
  <c r="N503" i="5"/>
  <c r="M503" i="5"/>
  <c r="L503" i="5"/>
  <c r="I503" i="5"/>
  <c r="H503" i="5"/>
  <c r="E503" i="5"/>
  <c r="AG501" i="5"/>
  <c r="AS501" i="5" s="1"/>
  <c r="AB501" i="5"/>
  <c r="X501" i="5"/>
  <c r="T501" i="5"/>
  <c r="P501" i="5"/>
  <c r="G501" i="5"/>
  <c r="AG500" i="5"/>
  <c r="AB500" i="5"/>
  <c r="X500" i="5"/>
  <c r="T500" i="5"/>
  <c r="P500" i="5"/>
  <c r="G500" i="5"/>
  <c r="AS499" i="5"/>
  <c r="AB499" i="5"/>
  <c r="X499" i="5"/>
  <c r="T499" i="5"/>
  <c r="P499" i="5"/>
  <c r="G499" i="5"/>
  <c r="AS498" i="5"/>
  <c r="AB498" i="5"/>
  <c r="X498" i="5"/>
  <c r="T498" i="5"/>
  <c r="P498" i="5"/>
  <c r="G498" i="5"/>
  <c r="AS497" i="5"/>
  <c r="AB497" i="5"/>
  <c r="X497" i="5"/>
  <c r="T497" i="5"/>
  <c r="P497" i="5"/>
  <c r="G497" i="5"/>
  <c r="AS496" i="5"/>
  <c r="AB496" i="5"/>
  <c r="X496" i="5"/>
  <c r="T496" i="5"/>
  <c r="P496" i="5"/>
  <c r="G496" i="5"/>
  <c r="AS495" i="5"/>
  <c r="AB495" i="5"/>
  <c r="X495" i="5"/>
  <c r="T495" i="5"/>
  <c r="P495" i="5"/>
  <c r="G495" i="5"/>
  <c r="AS494" i="5"/>
  <c r="AB494" i="5"/>
  <c r="X494" i="5"/>
  <c r="T494" i="5"/>
  <c r="P494" i="5"/>
  <c r="G494" i="5"/>
  <c r="AS493" i="5"/>
  <c r="AB493" i="5"/>
  <c r="X493" i="5"/>
  <c r="T493" i="5"/>
  <c r="P493" i="5"/>
  <c r="G493" i="5"/>
  <c r="AS492" i="5"/>
  <c r="AB492" i="5"/>
  <c r="X492" i="5"/>
  <c r="T492" i="5"/>
  <c r="P492" i="5"/>
  <c r="G492" i="5"/>
  <c r="AS491" i="5"/>
  <c r="AB491" i="5"/>
  <c r="X491" i="5"/>
  <c r="T491" i="5"/>
  <c r="P491" i="5"/>
  <c r="G491" i="5"/>
  <c r="AB490" i="5"/>
  <c r="X490" i="5"/>
  <c r="T490" i="5"/>
  <c r="P490" i="5"/>
  <c r="AS490" i="5"/>
  <c r="AB489" i="5"/>
  <c r="X489" i="5"/>
  <c r="T489" i="5"/>
  <c r="P489" i="5"/>
  <c r="AB488" i="5"/>
  <c r="X488" i="5"/>
  <c r="T488" i="5"/>
  <c r="P488" i="5"/>
  <c r="AG488" i="5"/>
  <c r="AS488" i="5" s="1"/>
  <c r="AB487" i="5"/>
  <c r="X487" i="5"/>
  <c r="T487" i="5"/>
  <c r="P487" i="5"/>
  <c r="G487" i="5"/>
  <c r="AB486" i="5"/>
  <c r="X486" i="5"/>
  <c r="T486" i="5"/>
  <c r="P486" i="5"/>
  <c r="AG486" i="5"/>
  <c r="AS486" i="5" s="1"/>
  <c r="AB485" i="5"/>
  <c r="X485" i="5"/>
  <c r="T485" i="5"/>
  <c r="P485" i="5"/>
  <c r="AB484" i="5"/>
  <c r="X484" i="5"/>
  <c r="T484" i="5"/>
  <c r="P484" i="5"/>
  <c r="AG484" i="5"/>
  <c r="AS484" i="5" s="1"/>
  <c r="AB483" i="5"/>
  <c r="X483" i="5"/>
  <c r="T483" i="5"/>
  <c r="P483" i="5"/>
  <c r="AG483" i="5"/>
  <c r="AR482" i="5"/>
  <c r="AQ482" i="5"/>
  <c r="AP482" i="5"/>
  <c r="AO482" i="5"/>
  <c r="AN482" i="5"/>
  <c r="AM482" i="5"/>
  <c r="AL482" i="5"/>
  <c r="AK482" i="5"/>
  <c r="AJ482" i="5"/>
  <c r="AI482" i="5"/>
  <c r="AH482" i="5"/>
  <c r="AA482" i="5"/>
  <c r="Z482" i="5"/>
  <c r="Z479" i="5" s="1"/>
  <c r="Y482" i="5"/>
  <c r="W482" i="5"/>
  <c r="W479" i="5" s="1"/>
  <c r="V482" i="5"/>
  <c r="U482" i="5"/>
  <c r="U479" i="5" s="1"/>
  <c r="S482" i="5"/>
  <c r="R482" i="5"/>
  <c r="R479" i="5" s="1"/>
  <c r="Q482" i="5"/>
  <c r="O482" i="5"/>
  <c r="O479" i="5" s="1"/>
  <c r="N482" i="5"/>
  <c r="M482" i="5"/>
  <c r="M479" i="5" s="1"/>
  <c r="L482" i="5"/>
  <c r="I482" i="5"/>
  <c r="I479" i="5" s="1"/>
  <c r="H482" i="5"/>
  <c r="E482" i="5"/>
  <c r="E479" i="5" s="1"/>
  <c r="AS478" i="5"/>
  <c r="AB478" i="5"/>
  <c r="X478" i="5"/>
  <c r="T478" i="5"/>
  <c r="P478" i="5"/>
  <c r="G478" i="5"/>
  <c r="AS477" i="5"/>
  <c r="AB477" i="5"/>
  <c r="X477" i="5"/>
  <c r="T477" i="5"/>
  <c r="P477" i="5"/>
  <c r="G477" i="5"/>
  <c r="AS476" i="5"/>
  <c r="AB476" i="5"/>
  <c r="X476" i="5"/>
  <c r="T476" i="5"/>
  <c r="P476" i="5"/>
  <c r="G476" i="5"/>
  <c r="AS475" i="5"/>
  <c r="AB475" i="5"/>
  <c r="X475" i="5"/>
  <c r="T475" i="5"/>
  <c r="P475" i="5"/>
  <c r="G475" i="5"/>
  <c r="AS474" i="5"/>
  <c r="AB474" i="5"/>
  <c r="X474" i="5"/>
  <c r="T474" i="5"/>
  <c r="P474" i="5"/>
  <c r="G474" i="5"/>
  <c r="AG473" i="5"/>
  <c r="AS473" i="5" s="1"/>
  <c r="AB473" i="5"/>
  <c r="X473" i="5"/>
  <c r="T473" i="5"/>
  <c r="P473" i="5"/>
  <c r="G473" i="5"/>
  <c r="AB472" i="5"/>
  <c r="X472" i="5"/>
  <c r="T472" i="5"/>
  <c r="P472" i="5"/>
  <c r="AG472" i="5"/>
  <c r="AS472" i="5" s="1"/>
  <c r="AR471" i="5"/>
  <c r="AQ471" i="5"/>
  <c r="AP471" i="5"/>
  <c r="AO471" i="5"/>
  <c r="AN471" i="5"/>
  <c r="AM471" i="5"/>
  <c r="AL471" i="5"/>
  <c r="AK471" i="5"/>
  <c r="AJ471" i="5"/>
  <c r="AI471" i="5"/>
  <c r="AH471" i="5"/>
  <c r="AA471" i="5"/>
  <c r="Z471" i="5"/>
  <c r="Y471" i="5"/>
  <c r="W471" i="5"/>
  <c r="V471" i="5"/>
  <c r="U471" i="5"/>
  <c r="S471" i="5"/>
  <c r="R471" i="5"/>
  <c r="Q471" i="5"/>
  <c r="O471" i="5"/>
  <c r="N471" i="5"/>
  <c r="M471" i="5"/>
  <c r="L471" i="5"/>
  <c r="I471" i="5"/>
  <c r="H471" i="5"/>
  <c r="E471" i="5"/>
  <c r="AS470" i="5"/>
  <c r="AB470" i="5"/>
  <c r="X470" i="5"/>
  <c r="T470" i="5"/>
  <c r="P470" i="5"/>
  <c r="G470" i="5"/>
  <c r="AS469" i="5"/>
  <c r="AB469" i="5"/>
  <c r="X469" i="5"/>
  <c r="T469" i="5"/>
  <c r="P469" i="5"/>
  <c r="G469" i="5"/>
  <c r="AS468" i="5"/>
  <c r="AB468" i="5"/>
  <c r="X468" i="5"/>
  <c r="T468" i="5"/>
  <c r="P468" i="5"/>
  <c r="G468" i="5"/>
  <c r="AS467" i="5"/>
  <c r="AB467" i="5"/>
  <c r="X467" i="5"/>
  <c r="T467" i="5"/>
  <c r="P467" i="5"/>
  <c r="G467" i="5"/>
  <c r="AS466" i="5"/>
  <c r="AB466" i="5"/>
  <c r="X466" i="5"/>
  <c r="T466" i="5"/>
  <c r="P466" i="5"/>
  <c r="G466" i="5"/>
  <c r="AB465" i="5"/>
  <c r="X465" i="5"/>
  <c r="T465" i="5"/>
  <c r="P465" i="5"/>
  <c r="AB464" i="5"/>
  <c r="X464" i="5"/>
  <c r="T464" i="5"/>
  <c r="P464" i="5"/>
  <c r="AG464" i="5"/>
  <c r="AS464" i="5" s="1"/>
  <c r="AB463" i="5"/>
  <c r="X463" i="5"/>
  <c r="T463" i="5"/>
  <c r="P463" i="5"/>
  <c r="AG463" i="5"/>
  <c r="AS463" i="5" s="1"/>
  <c r="T462" i="5"/>
  <c r="P462" i="5"/>
  <c r="G462" i="5"/>
  <c r="AB461" i="5"/>
  <c r="X461" i="5"/>
  <c r="T461" i="5"/>
  <c r="P461" i="5"/>
  <c r="AG461" i="5"/>
  <c r="AR460" i="5"/>
  <c r="AQ460" i="5"/>
  <c r="AP460" i="5"/>
  <c r="AO460" i="5"/>
  <c r="AN460" i="5"/>
  <c r="AM460" i="5"/>
  <c r="AL460" i="5"/>
  <c r="AK460" i="5"/>
  <c r="AJ460" i="5"/>
  <c r="AI460" i="5"/>
  <c r="AH460" i="5"/>
  <c r="AA460" i="5"/>
  <c r="Z460" i="5"/>
  <c r="Y460" i="5"/>
  <c r="W460" i="5"/>
  <c r="V460" i="5"/>
  <c r="U460" i="5"/>
  <c r="S460" i="5"/>
  <c r="R460" i="5"/>
  <c r="Q460" i="5"/>
  <c r="O460" i="5"/>
  <c r="N460" i="5"/>
  <c r="M460" i="5"/>
  <c r="L460" i="5"/>
  <c r="I460" i="5"/>
  <c r="H460" i="5"/>
  <c r="E460" i="5"/>
  <c r="AG458" i="5"/>
  <c r="AG457" i="5" s="1"/>
  <c r="AG456" i="5" s="1"/>
  <c r="AB458" i="5"/>
  <c r="AB457" i="5" s="1"/>
  <c r="AB456" i="5" s="1"/>
  <c r="X458" i="5"/>
  <c r="X457" i="5" s="1"/>
  <c r="X456" i="5" s="1"/>
  <c r="T458" i="5"/>
  <c r="T457" i="5" s="1"/>
  <c r="T456" i="5" s="1"/>
  <c r="P458" i="5"/>
  <c r="P457" i="5" s="1"/>
  <c r="P456" i="5" s="1"/>
  <c r="G458" i="5"/>
  <c r="AA457" i="5"/>
  <c r="AA456" i="5" s="1"/>
  <c r="Z457" i="5"/>
  <c r="Z456" i="5" s="1"/>
  <c r="Y457" i="5"/>
  <c r="Y456" i="5" s="1"/>
  <c r="W457" i="5"/>
  <c r="W456" i="5" s="1"/>
  <c r="V457" i="5"/>
  <c r="V456" i="5" s="1"/>
  <c r="U457" i="5"/>
  <c r="U456" i="5" s="1"/>
  <c r="S457" i="5"/>
  <c r="S456" i="5" s="1"/>
  <c r="R457" i="5"/>
  <c r="R456" i="5" s="1"/>
  <c r="Q457" i="5"/>
  <c r="Q456" i="5" s="1"/>
  <c r="O457" i="5"/>
  <c r="O456" i="5" s="1"/>
  <c r="N457" i="5"/>
  <c r="N456" i="5" s="1"/>
  <c r="M457" i="5"/>
  <c r="M456" i="5" s="1"/>
  <c r="L457" i="5"/>
  <c r="I457" i="5"/>
  <c r="I456" i="5" s="1"/>
  <c r="H457" i="5"/>
  <c r="H456" i="5" s="1"/>
  <c r="F457" i="5"/>
  <c r="F456" i="5" s="1"/>
  <c r="E457" i="5"/>
  <c r="E456" i="5" s="1"/>
  <c r="AS455" i="5"/>
  <c r="AB455" i="5"/>
  <c r="X455" i="5"/>
  <c r="T455" i="5"/>
  <c r="P455" i="5"/>
  <c r="G455" i="5"/>
  <c r="AS454" i="5"/>
  <c r="AB454" i="5"/>
  <c r="X454" i="5"/>
  <c r="T454" i="5"/>
  <c r="P454" i="5"/>
  <c r="G454" i="5"/>
  <c r="AS453" i="5"/>
  <c r="AB453" i="5"/>
  <c r="X453" i="5"/>
  <c r="T453" i="5"/>
  <c r="P453" i="5"/>
  <c r="G453" i="5"/>
  <c r="AS452" i="5"/>
  <c r="AB452" i="5"/>
  <c r="X452" i="5"/>
  <c r="T452" i="5"/>
  <c r="P452" i="5"/>
  <c r="G452" i="5"/>
  <c r="AS451" i="5"/>
  <c r="AB451" i="5"/>
  <c r="X451" i="5"/>
  <c r="T451" i="5"/>
  <c r="P451" i="5"/>
  <c r="G451" i="5"/>
  <c r="AG450" i="5"/>
  <c r="AS450" i="5" s="1"/>
  <c r="AB450" i="5"/>
  <c r="X450" i="5"/>
  <c r="T450" i="5"/>
  <c r="P450" i="5"/>
  <c r="G450" i="5"/>
  <c r="AG449" i="5"/>
  <c r="AS449" i="5" s="1"/>
  <c r="AB449" i="5"/>
  <c r="X449" i="5"/>
  <c r="T449" i="5"/>
  <c r="P449" i="5"/>
  <c r="G449" i="5"/>
  <c r="AG448" i="5"/>
  <c r="AS448" i="5" s="1"/>
  <c r="AB448" i="5"/>
  <c r="X448" i="5"/>
  <c r="T448" i="5"/>
  <c r="P448" i="5"/>
  <c r="G448" i="5"/>
  <c r="AG447" i="5"/>
  <c r="AS447" i="5" s="1"/>
  <c r="AB447" i="5"/>
  <c r="X447" i="5"/>
  <c r="T447" i="5"/>
  <c r="P447" i="5"/>
  <c r="AG446" i="5"/>
  <c r="AS446" i="5" s="1"/>
  <c r="AB446" i="5"/>
  <c r="X446" i="5"/>
  <c r="T446" i="5"/>
  <c r="P446" i="5"/>
  <c r="G446" i="5"/>
  <c r="AG445" i="5"/>
  <c r="AS445" i="5" s="1"/>
  <c r="AB445" i="5"/>
  <c r="X445" i="5"/>
  <c r="T445" i="5"/>
  <c r="P445" i="5"/>
  <c r="G445" i="5"/>
  <c r="AG444" i="5"/>
  <c r="AS444" i="5" s="1"/>
  <c r="AB444" i="5"/>
  <c r="X444" i="5"/>
  <c r="T444" i="5"/>
  <c r="P444" i="5"/>
  <c r="G444" i="5"/>
  <c r="AG443" i="5"/>
  <c r="AB443" i="5"/>
  <c r="X443" i="5"/>
  <c r="T443" i="5"/>
  <c r="P443" i="5"/>
  <c r="G443" i="5"/>
  <c r="AR442" i="5"/>
  <c r="AQ442" i="5"/>
  <c r="AQ441" i="5" s="1"/>
  <c r="AP442" i="5"/>
  <c r="AP441" i="5" s="1"/>
  <c r="AO442" i="5"/>
  <c r="AO441" i="5" s="1"/>
  <c r="AN442" i="5"/>
  <c r="AN441" i="5" s="1"/>
  <c r="AM442" i="5"/>
  <c r="AM441" i="5" s="1"/>
  <c r="AL442" i="5"/>
  <c r="AL441" i="5" s="1"/>
  <c r="AK442" i="5"/>
  <c r="AK441" i="5" s="1"/>
  <c r="AJ442" i="5"/>
  <c r="AJ441" i="5" s="1"/>
  <c r="AI442" i="5"/>
  <c r="AI441" i="5" s="1"/>
  <c r="AH442" i="5"/>
  <c r="AH441" i="5" s="1"/>
  <c r="AA442" i="5"/>
  <c r="AA441" i="5" s="1"/>
  <c r="Z442" i="5"/>
  <c r="Z441" i="5" s="1"/>
  <c r="Y442" i="5"/>
  <c r="Y441" i="5" s="1"/>
  <c r="W442" i="5"/>
  <c r="W441" i="5" s="1"/>
  <c r="V442" i="5"/>
  <c r="V441" i="5" s="1"/>
  <c r="U442" i="5"/>
  <c r="U441" i="5" s="1"/>
  <c r="S442" i="5"/>
  <c r="S441" i="5" s="1"/>
  <c r="R442" i="5"/>
  <c r="R441" i="5" s="1"/>
  <c r="Q442" i="5"/>
  <c r="Q441" i="5" s="1"/>
  <c r="O442" i="5"/>
  <c r="O441" i="5" s="1"/>
  <c r="N442" i="5"/>
  <c r="N441" i="5" s="1"/>
  <c r="M442" i="5"/>
  <c r="M441" i="5" s="1"/>
  <c r="L442" i="5"/>
  <c r="L441" i="5" s="1"/>
  <c r="I442" i="5"/>
  <c r="I441" i="5" s="1"/>
  <c r="H442" i="5"/>
  <c r="H441" i="5" s="1"/>
  <c r="F442" i="5"/>
  <c r="E442" i="5"/>
  <c r="E441" i="5" s="1"/>
  <c r="AR441" i="5"/>
  <c r="AS440" i="5"/>
  <c r="AB440" i="5"/>
  <c r="X440" i="5"/>
  <c r="T440" i="5"/>
  <c r="P440" i="5"/>
  <c r="G440" i="5"/>
  <c r="AS439" i="5"/>
  <c r="AB439" i="5"/>
  <c r="X439" i="5"/>
  <c r="T439" i="5"/>
  <c r="P439" i="5"/>
  <c r="G439" i="5"/>
  <c r="AS438" i="5"/>
  <c r="AB438" i="5"/>
  <c r="X438" i="5"/>
  <c r="T438" i="5"/>
  <c r="P438" i="5"/>
  <c r="G438" i="5"/>
  <c r="AB437" i="5"/>
  <c r="X437" i="5"/>
  <c r="T437" i="5"/>
  <c r="P437" i="5"/>
  <c r="G437" i="5"/>
  <c r="AB436" i="5"/>
  <c r="X436" i="5"/>
  <c r="T436" i="5"/>
  <c r="P436" i="5"/>
  <c r="G436" i="5"/>
  <c r="AB435" i="5"/>
  <c r="X435" i="5"/>
  <c r="T435" i="5"/>
  <c r="P435" i="5"/>
  <c r="G435" i="5"/>
  <c r="AR434" i="5"/>
  <c r="AR433" i="5" s="1"/>
  <c r="AQ434" i="5"/>
  <c r="AQ433" i="5" s="1"/>
  <c r="AP434" i="5"/>
  <c r="AP433" i="5" s="1"/>
  <c r="AO434" i="5"/>
  <c r="AO433" i="5" s="1"/>
  <c r="AN434" i="5"/>
  <c r="AN433" i="5" s="1"/>
  <c r="AM434" i="5"/>
  <c r="AL434" i="5"/>
  <c r="AL433" i="5" s="1"/>
  <c r="AK434" i="5"/>
  <c r="AK433" i="5" s="1"/>
  <c r="AJ434" i="5"/>
  <c r="AJ433" i="5" s="1"/>
  <c r="AI434" i="5"/>
  <c r="AI433" i="5" s="1"/>
  <c r="AH434" i="5"/>
  <c r="AH433" i="5" s="1"/>
  <c r="AG434" i="5"/>
  <c r="AG433" i="5" s="1"/>
  <c r="AA434" i="5"/>
  <c r="AA433" i="5" s="1"/>
  <c r="Z434" i="5"/>
  <c r="Z433" i="5" s="1"/>
  <c r="Y434" i="5"/>
  <c r="W434" i="5"/>
  <c r="W433" i="5" s="1"/>
  <c r="V434" i="5"/>
  <c r="V433" i="5" s="1"/>
  <c r="U434" i="5"/>
  <c r="U433" i="5" s="1"/>
  <c r="S434" i="5"/>
  <c r="S433" i="5" s="1"/>
  <c r="R434" i="5"/>
  <c r="R433" i="5" s="1"/>
  <c r="Q434" i="5"/>
  <c r="Q433" i="5" s="1"/>
  <c r="O434" i="5"/>
  <c r="O433" i="5" s="1"/>
  <c r="N434" i="5"/>
  <c r="N433" i="5" s="1"/>
  <c r="M434" i="5"/>
  <c r="M433" i="5" s="1"/>
  <c r="L434" i="5"/>
  <c r="I434" i="5"/>
  <c r="I433" i="5" s="1"/>
  <c r="H434" i="5"/>
  <c r="H433" i="5" s="1"/>
  <c r="F434" i="5"/>
  <c r="E434" i="5"/>
  <c r="E433" i="5" s="1"/>
  <c r="AM433" i="5"/>
  <c r="Y433" i="5"/>
  <c r="AB432" i="5"/>
  <c r="X432" i="5"/>
  <c r="T432" i="5"/>
  <c r="P432" i="5"/>
  <c r="G432" i="5"/>
  <c r="AR431" i="5"/>
  <c r="AQ431" i="5"/>
  <c r="AP431" i="5"/>
  <c r="AO431" i="5"/>
  <c r="AN431" i="5"/>
  <c r="AM431" i="5"/>
  <c r="AL431" i="5"/>
  <c r="AK431" i="5"/>
  <c r="AJ431" i="5"/>
  <c r="AI431" i="5"/>
  <c r="AH431" i="5"/>
  <c r="AA431" i="5"/>
  <c r="Z431" i="5"/>
  <c r="Y431" i="5"/>
  <c r="W431" i="5"/>
  <c r="V431" i="5"/>
  <c r="U431" i="5"/>
  <c r="S431" i="5"/>
  <c r="R431" i="5"/>
  <c r="Q431" i="5"/>
  <c r="O431" i="5"/>
  <c r="N431" i="5"/>
  <c r="M431" i="5"/>
  <c r="L431" i="5"/>
  <c r="I431" i="5"/>
  <c r="H431" i="5"/>
  <c r="E431" i="5"/>
  <c r="AS421" i="5"/>
  <c r="AB421" i="5"/>
  <c r="X421" i="5"/>
  <c r="T421" i="5"/>
  <c r="P421" i="5"/>
  <c r="G421" i="5"/>
  <c r="AS420" i="5"/>
  <c r="AB420" i="5"/>
  <c r="X420" i="5"/>
  <c r="T420" i="5"/>
  <c r="P420" i="5"/>
  <c r="G420" i="5"/>
  <c r="AS419" i="5"/>
  <c r="AB419" i="5"/>
  <c r="X419" i="5"/>
  <c r="T419" i="5"/>
  <c r="P419" i="5"/>
  <c r="G419" i="5"/>
  <c r="AS418" i="5"/>
  <c r="AB418" i="5"/>
  <c r="X418" i="5"/>
  <c r="T418" i="5"/>
  <c r="P418" i="5"/>
  <c r="G418" i="5"/>
  <c r="AS417" i="5"/>
  <c r="AB417" i="5"/>
  <c r="X417" i="5"/>
  <c r="T417" i="5"/>
  <c r="P417" i="5"/>
  <c r="G417" i="5"/>
  <c r="AS416" i="5"/>
  <c r="AB416" i="5"/>
  <c r="X416" i="5"/>
  <c r="T416" i="5"/>
  <c r="P416" i="5"/>
  <c r="G416" i="5"/>
  <c r="AS415" i="5"/>
  <c r="AB415" i="5"/>
  <c r="X415" i="5"/>
  <c r="T415" i="5"/>
  <c r="P415" i="5"/>
  <c r="G415" i="5"/>
  <c r="AS414" i="5"/>
  <c r="AB414" i="5"/>
  <c r="X414" i="5"/>
  <c r="T414" i="5"/>
  <c r="P414" i="5"/>
  <c r="G414" i="5"/>
  <c r="AS413" i="5"/>
  <c r="AB413" i="5"/>
  <c r="X413" i="5"/>
  <c r="T413" i="5"/>
  <c r="P413" i="5"/>
  <c r="G413" i="5"/>
  <c r="AG412" i="5"/>
  <c r="AS412" i="5" s="1"/>
  <c r="AB412" i="5"/>
  <c r="X412" i="5"/>
  <c r="T412" i="5"/>
  <c r="P412" i="5"/>
  <c r="G412" i="5"/>
  <c r="AG411" i="5"/>
  <c r="AB411" i="5"/>
  <c r="X411" i="5"/>
  <c r="T411" i="5"/>
  <c r="P411" i="5"/>
  <c r="G411" i="5"/>
  <c r="AG410" i="5"/>
  <c r="AS410" i="5" s="1"/>
  <c r="AB410" i="5"/>
  <c r="X410" i="5"/>
  <c r="T410" i="5"/>
  <c r="P410" i="5"/>
  <c r="G410" i="5"/>
  <c r="AG409" i="5"/>
  <c r="AS409" i="5" s="1"/>
  <c r="AB409" i="5"/>
  <c r="X409" i="5"/>
  <c r="T409" i="5"/>
  <c r="P409" i="5"/>
  <c r="G409" i="5"/>
  <c r="AG408" i="5"/>
  <c r="AS408" i="5" s="1"/>
  <c r="AB408" i="5"/>
  <c r="X408" i="5"/>
  <c r="T408" i="5"/>
  <c r="P408" i="5"/>
  <c r="G408" i="5"/>
  <c r="AS405" i="5"/>
  <c r="AB405" i="5"/>
  <c r="X405" i="5"/>
  <c r="T405" i="5"/>
  <c r="P405" i="5"/>
  <c r="G405" i="5"/>
  <c r="AS404" i="5"/>
  <c r="AB404" i="5"/>
  <c r="X404" i="5"/>
  <c r="T404" i="5"/>
  <c r="P404" i="5"/>
  <c r="G404" i="5"/>
  <c r="AS403" i="5"/>
  <c r="AB403" i="5"/>
  <c r="X403" i="5"/>
  <c r="T403" i="5"/>
  <c r="P403" i="5"/>
  <c r="G403" i="5"/>
  <c r="AS402" i="5"/>
  <c r="AB402" i="5"/>
  <c r="X402" i="5"/>
  <c r="T402" i="5"/>
  <c r="P402" i="5"/>
  <c r="G402" i="5"/>
  <c r="AS401" i="5"/>
  <c r="AB401" i="5"/>
  <c r="X401" i="5"/>
  <c r="T401" i="5"/>
  <c r="P401" i="5"/>
  <c r="G401" i="5"/>
  <c r="AS400" i="5"/>
  <c r="AB400" i="5"/>
  <c r="X400" i="5"/>
  <c r="T400" i="5"/>
  <c r="P400" i="5"/>
  <c r="G400" i="5"/>
  <c r="AS399" i="5"/>
  <c r="AB399" i="5"/>
  <c r="X399" i="5"/>
  <c r="T399" i="5"/>
  <c r="P399" i="5"/>
  <c r="G399" i="5"/>
  <c r="AS398" i="5"/>
  <c r="AB398" i="5"/>
  <c r="X398" i="5"/>
  <c r="T398" i="5"/>
  <c r="P398" i="5"/>
  <c r="G398" i="5"/>
  <c r="AS397" i="5"/>
  <c r="AB397" i="5"/>
  <c r="X397" i="5"/>
  <c r="T397" i="5"/>
  <c r="P397" i="5"/>
  <c r="G397" i="5"/>
  <c r="AS396" i="5"/>
  <c r="AB396" i="5"/>
  <c r="X396" i="5"/>
  <c r="T396" i="5"/>
  <c r="P396" i="5"/>
  <c r="G396" i="5"/>
  <c r="AG395" i="5"/>
  <c r="AS395" i="5" s="1"/>
  <c r="AB395" i="5"/>
  <c r="X395" i="5"/>
  <c r="T395" i="5"/>
  <c r="P395" i="5"/>
  <c r="G395" i="5"/>
  <c r="AG394" i="5"/>
  <c r="AS394" i="5" s="1"/>
  <c r="AB394" i="5"/>
  <c r="X394" i="5"/>
  <c r="T394" i="5"/>
  <c r="P394" i="5"/>
  <c r="G394" i="5"/>
  <c r="AG393" i="5"/>
  <c r="AB393" i="5"/>
  <c r="X393" i="5"/>
  <c r="T393" i="5"/>
  <c r="P393" i="5"/>
  <c r="G393" i="5"/>
  <c r="AG392" i="5"/>
  <c r="AS392" i="5" s="1"/>
  <c r="AB392" i="5"/>
  <c r="X392" i="5"/>
  <c r="T392" i="5"/>
  <c r="P392" i="5"/>
  <c r="G392" i="5"/>
  <c r="AR391" i="5"/>
  <c r="AQ391" i="5"/>
  <c r="AP391" i="5"/>
  <c r="AP390" i="5" s="1"/>
  <c r="AO391" i="5"/>
  <c r="AO390" i="5" s="1"/>
  <c r="AN391" i="5"/>
  <c r="AN390" i="5" s="1"/>
  <c r="AM391" i="5"/>
  <c r="AM390" i="5" s="1"/>
  <c r="AL391" i="5"/>
  <c r="AL390" i="5" s="1"/>
  <c r="AK391" i="5"/>
  <c r="AK390" i="5" s="1"/>
  <c r="AJ391" i="5"/>
  <c r="AJ390" i="5" s="1"/>
  <c r="AI391" i="5"/>
  <c r="AI390" i="5" s="1"/>
  <c r="AH391" i="5"/>
  <c r="AH390" i="5" s="1"/>
  <c r="AA391" i="5"/>
  <c r="AA390" i="5" s="1"/>
  <c r="Z391" i="5"/>
  <c r="Z390" i="5" s="1"/>
  <c r="Y391" i="5"/>
  <c r="Y390" i="5" s="1"/>
  <c r="W391" i="5"/>
  <c r="W390" i="5" s="1"/>
  <c r="V391" i="5"/>
  <c r="V390" i="5" s="1"/>
  <c r="U391" i="5"/>
  <c r="U390" i="5" s="1"/>
  <c r="S391" i="5"/>
  <c r="S390" i="5" s="1"/>
  <c r="R391" i="5"/>
  <c r="R390" i="5" s="1"/>
  <c r="Q391" i="5"/>
  <c r="Q390" i="5" s="1"/>
  <c r="O391" i="5"/>
  <c r="O390" i="5" s="1"/>
  <c r="N391" i="5"/>
  <c r="N390" i="5" s="1"/>
  <c r="M391" i="5"/>
  <c r="M390" i="5" s="1"/>
  <c r="L391" i="5"/>
  <c r="L390" i="5" s="1"/>
  <c r="I391" i="5"/>
  <c r="I390" i="5" s="1"/>
  <c r="H391" i="5"/>
  <c r="H390" i="5" s="1"/>
  <c r="H389" i="5" s="1"/>
  <c r="F391" i="5"/>
  <c r="E391" i="5"/>
  <c r="E390" i="5" s="1"/>
  <c r="AR390" i="5"/>
  <c r="AQ390" i="5"/>
  <c r="AG388" i="5"/>
  <c r="AG387" i="5" s="1"/>
  <c r="AB388" i="5"/>
  <c r="X388" i="5"/>
  <c r="X387" i="5" s="1"/>
  <c r="T388" i="5"/>
  <c r="T387" i="5" s="1"/>
  <c r="P388" i="5"/>
  <c r="P387" i="5" s="1"/>
  <c r="G388" i="5"/>
  <c r="AR387" i="5"/>
  <c r="AQ387" i="5"/>
  <c r="AP387" i="5"/>
  <c r="AO387" i="5"/>
  <c r="AN387" i="5"/>
  <c r="AM387" i="5"/>
  <c r="AL387" i="5"/>
  <c r="AK387" i="5"/>
  <c r="AJ387" i="5"/>
  <c r="AI387" i="5"/>
  <c r="AH387" i="5"/>
  <c r="AB387" i="5"/>
  <c r="AA387" i="5"/>
  <c r="Z387" i="5"/>
  <c r="Y387" i="5"/>
  <c r="W387" i="5"/>
  <c r="V387" i="5"/>
  <c r="U387" i="5"/>
  <c r="S387" i="5"/>
  <c r="R387" i="5"/>
  <c r="Q387" i="5"/>
  <c r="O387" i="5"/>
  <c r="N387" i="5"/>
  <c r="M387" i="5"/>
  <c r="L387" i="5"/>
  <c r="I387" i="5"/>
  <c r="H387" i="5"/>
  <c r="G387" i="5"/>
  <c r="F387" i="5"/>
  <c r="E387" i="5"/>
  <c r="AG386" i="5"/>
  <c r="AG385" i="5" s="1"/>
  <c r="AB386" i="5"/>
  <c r="AB385" i="5" s="1"/>
  <c r="X386" i="5"/>
  <c r="X385" i="5" s="1"/>
  <c r="T386" i="5"/>
  <c r="T385" i="5" s="1"/>
  <c r="P386" i="5"/>
  <c r="G386" i="5"/>
  <c r="G385" i="5" s="1"/>
  <c r="AA385" i="5"/>
  <c r="Z385" i="5"/>
  <c r="Y385" i="5"/>
  <c r="W385" i="5"/>
  <c r="V385" i="5"/>
  <c r="U385" i="5"/>
  <c r="S385" i="5"/>
  <c r="R385" i="5"/>
  <c r="Q385" i="5"/>
  <c r="O385" i="5"/>
  <c r="N385" i="5"/>
  <c r="M385" i="5"/>
  <c r="L385" i="5"/>
  <c r="I385" i="5"/>
  <c r="H385" i="5"/>
  <c r="F385" i="5"/>
  <c r="E385" i="5"/>
  <c r="AG384" i="5"/>
  <c r="AG383" i="5" s="1"/>
  <c r="AB384" i="5"/>
  <c r="AB383" i="5" s="1"/>
  <c r="X384" i="5"/>
  <c r="X383" i="5" s="1"/>
  <c r="T384" i="5"/>
  <c r="P384" i="5"/>
  <c r="P383" i="5" s="1"/>
  <c r="G384" i="5"/>
  <c r="AA383" i="5"/>
  <c r="Z383" i="5"/>
  <c r="Y383" i="5"/>
  <c r="W383" i="5"/>
  <c r="V383" i="5"/>
  <c r="U383" i="5"/>
  <c r="S383" i="5"/>
  <c r="R383" i="5"/>
  <c r="Q383" i="5"/>
  <c r="O383" i="5"/>
  <c r="N383" i="5"/>
  <c r="M383" i="5"/>
  <c r="L383" i="5"/>
  <c r="I383" i="5"/>
  <c r="H383" i="5"/>
  <c r="F383" i="5"/>
  <c r="E383" i="5"/>
  <c r="AG382" i="5"/>
  <c r="AG381" i="5" s="1"/>
  <c r="AB382" i="5"/>
  <c r="AB381" i="5" s="1"/>
  <c r="X382" i="5"/>
  <c r="T382" i="5"/>
  <c r="T381" i="5" s="1"/>
  <c r="P382" i="5"/>
  <c r="P381" i="5" s="1"/>
  <c r="G382" i="5"/>
  <c r="AA381" i="5"/>
  <c r="Z381" i="5"/>
  <c r="Y381" i="5"/>
  <c r="W381" i="5"/>
  <c r="V381" i="5"/>
  <c r="U381" i="5"/>
  <c r="S381" i="5"/>
  <c r="R381" i="5"/>
  <c r="Q381" i="5"/>
  <c r="O381" i="5"/>
  <c r="N381" i="5"/>
  <c r="M381" i="5"/>
  <c r="L381" i="5"/>
  <c r="I381" i="5"/>
  <c r="H381" i="5"/>
  <c r="F381" i="5"/>
  <c r="E381" i="5"/>
  <c r="AB378" i="5"/>
  <c r="X378" i="5"/>
  <c r="T378" i="5"/>
  <c r="P378" i="5"/>
  <c r="G378" i="5"/>
  <c r="AB377" i="5"/>
  <c r="X377" i="5"/>
  <c r="T377" i="5"/>
  <c r="P377" i="5"/>
  <c r="G377" i="5"/>
  <c r="AB376" i="5"/>
  <c r="X376" i="5"/>
  <c r="T376" i="5"/>
  <c r="P376" i="5"/>
  <c r="AG376" i="5"/>
  <c r="AR375" i="5"/>
  <c r="AQ375" i="5"/>
  <c r="AP375" i="5"/>
  <c r="AO375" i="5"/>
  <c r="AN375" i="5"/>
  <c r="AM375" i="5"/>
  <c r="AL375" i="5"/>
  <c r="AK375" i="5"/>
  <c r="AJ375" i="5"/>
  <c r="AI375" i="5"/>
  <c r="AH375" i="5"/>
  <c r="AA375" i="5"/>
  <c r="Z375" i="5"/>
  <c r="Y375" i="5"/>
  <c r="W375" i="5"/>
  <c r="V375" i="5"/>
  <c r="U375" i="5"/>
  <c r="S375" i="5"/>
  <c r="R375" i="5"/>
  <c r="Q375" i="5"/>
  <c r="O375" i="5"/>
  <c r="N375" i="5"/>
  <c r="M375" i="5"/>
  <c r="L375" i="5"/>
  <c r="I375" i="5"/>
  <c r="H375" i="5"/>
  <c r="E375" i="5"/>
  <c r="AG374" i="5"/>
  <c r="AS374" i="5" s="1"/>
  <c r="AB374" i="5"/>
  <c r="X374" i="5"/>
  <c r="T374" i="5"/>
  <c r="P374" i="5"/>
  <c r="G374" i="5"/>
  <c r="AG373" i="5"/>
  <c r="AB373" i="5"/>
  <c r="X373" i="5"/>
  <c r="T373" i="5"/>
  <c r="P373" i="5"/>
  <c r="G373" i="5"/>
  <c r="AS372" i="5"/>
  <c r="AB372" i="5"/>
  <c r="X372" i="5"/>
  <c r="T372" i="5"/>
  <c r="P372" i="5"/>
  <c r="G372" i="5"/>
  <c r="AS371" i="5"/>
  <c r="AB371" i="5"/>
  <c r="X371" i="5"/>
  <c r="T371" i="5"/>
  <c r="P371" i="5"/>
  <c r="G371" i="5"/>
  <c r="AS370" i="5"/>
  <c r="AB370" i="5"/>
  <c r="X370" i="5"/>
  <c r="T370" i="5"/>
  <c r="P370" i="5"/>
  <c r="G370" i="5"/>
  <c r="AS369" i="5"/>
  <c r="AB369" i="5"/>
  <c r="X369" i="5"/>
  <c r="T369" i="5"/>
  <c r="P369" i="5"/>
  <c r="G369" i="5"/>
  <c r="AS368" i="5"/>
  <c r="AB368" i="5"/>
  <c r="X368" i="5"/>
  <c r="T368" i="5"/>
  <c r="P368" i="5"/>
  <c r="G368" i="5"/>
  <c r="AS367" i="5"/>
  <c r="AB367" i="5"/>
  <c r="X367" i="5"/>
  <c r="T367" i="5"/>
  <c r="P367" i="5"/>
  <c r="G367" i="5"/>
  <c r="AS366" i="5"/>
  <c r="AB366" i="5"/>
  <c r="X366" i="5"/>
  <c r="T366" i="5"/>
  <c r="P366" i="5"/>
  <c r="G366" i="5"/>
  <c r="AS365" i="5"/>
  <c r="AB365" i="5"/>
  <c r="X365" i="5"/>
  <c r="T365" i="5"/>
  <c r="P365" i="5"/>
  <c r="G365" i="5"/>
  <c r="AS364" i="5"/>
  <c r="AB364" i="5"/>
  <c r="X364" i="5"/>
  <c r="T364" i="5"/>
  <c r="P364" i="5"/>
  <c r="G364" i="5"/>
  <c r="AS363" i="5"/>
  <c r="AB363" i="5"/>
  <c r="X363" i="5"/>
  <c r="T363" i="5"/>
  <c r="P363" i="5"/>
  <c r="G363" i="5"/>
  <c r="AB362" i="5"/>
  <c r="X362" i="5"/>
  <c r="T362" i="5"/>
  <c r="P362" i="5"/>
  <c r="AG362" i="5"/>
  <c r="AS362" i="5" s="1"/>
  <c r="AB361" i="5"/>
  <c r="X361" i="5"/>
  <c r="T361" i="5"/>
  <c r="P361" i="5"/>
  <c r="G361" i="5"/>
  <c r="AB360" i="5"/>
  <c r="X360" i="5"/>
  <c r="T360" i="5"/>
  <c r="P360" i="5"/>
  <c r="AG360" i="5"/>
  <c r="AS360" i="5" s="1"/>
  <c r="AB359" i="5"/>
  <c r="X359" i="5"/>
  <c r="T359" i="5"/>
  <c r="P359" i="5"/>
  <c r="G359" i="5"/>
  <c r="AB358" i="5"/>
  <c r="X358" i="5"/>
  <c r="T358" i="5"/>
  <c r="P358" i="5"/>
  <c r="AG358" i="5"/>
  <c r="AS358" i="5" s="1"/>
  <c r="AB357" i="5"/>
  <c r="X357" i="5"/>
  <c r="T357" i="5"/>
  <c r="P357" i="5"/>
  <c r="G357" i="5"/>
  <c r="AR356" i="5"/>
  <c r="AQ356" i="5"/>
  <c r="AP356" i="5"/>
  <c r="AO356" i="5"/>
  <c r="AN356" i="5"/>
  <c r="AM356" i="5"/>
  <c r="AL356" i="5"/>
  <c r="AK356" i="5"/>
  <c r="AJ356" i="5"/>
  <c r="AI356" i="5"/>
  <c r="AH356" i="5"/>
  <c r="AA356" i="5"/>
  <c r="Z356" i="5"/>
  <c r="Y356" i="5"/>
  <c r="W356" i="5"/>
  <c r="V356" i="5"/>
  <c r="U356" i="5"/>
  <c r="S356" i="5"/>
  <c r="R356" i="5"/>
  <c r="Q356" i="5"/>
  <c r="O356" i="5"/>
  <c r="N356" i="5"/>
  <c r="M356" i="5"/>
  <c r="L356" i="5"/>
  <c r="I356" i="5"/>
  <c r="H356" i="5"/>
  <c r="E356" i="5"/>
  <c r="AS352" i="5"/>
  <c r="AB352" i="5"/>
  <c r="X352" i="5"/>
  <c r="T352" i="5"/>
  <c r="P352" i="5"/>
  <c r="G352" i="5"/>
  <c r="AS351" i="5"/>
  <c r="AB351" i="5"/>
  <c r="X351" i="5"/>
  <c r="T351" i="5"/>
  <c r="P351" i="5"/>
  <c r="G351" i="5"/>
  <c r="AS350" i="5"/>
  <c r="AB350" i="5"/>
  <c r="X350" i="5"/>
  <c r="T350" i="5"/>
  <c r="P350" i="5"/>
  <c r="G350" i="5"/>
  <c r="AS349" i="5"/>
  <c r="AB349" i="5"/>
  <c r="X349" i="5"/>
  <c r="T349" i="5"/>
  <c r="P349" i="5"/>
  <c r="G349" i="5"/>
  <c r="AS348" i="5"/>
  <c r="AB348" i="5"/>
  <c r="X348" i="5"/>
  <c r="T348" i="5"/>
  <c r="P348" i="5"/>
  <c r="G348" i="5"/>
  <c r="AG347" i="5"/>
  <c r="AS347" i="5" s="1"/>
  <c r="AB347" i="5"/>
  <c r="X347" i="5"/>
  <c r="T347" i="5"/>
  <c r="P347" i="5"/>
  <c r="G347" i="5"/>
  <c r="AB346" i="5"/>
  <c r="X346" i="5"/>
  <c r="T346" i="5"/>
  <c r="P346" i="5"/>
  <c r="G346" i="5"/>
  <c r="AR345" i="5"/>
  <c r="AQ345" i="5"/>
  <c r="AP345" i="5"/>
  <c r="AO345" i="5"/>
  <c r="AN345" i="5"/>
  <c r="AM345" i="5"/>
  <c r="AL345" i="5"/>
  <c r="AK345" i="5"/>
  <c r="AJ345" i="5"/>
  <c r="AI345" i="5"/>
  <c r="AH345" i="5"/>
  <c r="AA345" i="5"/>
  <c r="Z345" i="5"/>
  <c r="Y345" i="5"/>
  <c r="W345" i="5"/>
  <c r="V345" i="5"/>
  <c r="U345" i="5"/>
  <c r="S345" i="5"/>
  <c r="R345" i="5"/>
  <c r="Q345" i="5"/>
  <c r="O345" i="5"/>
  <c r="N345" i="5"/>
  <c r="M345" i="5"/>
  <c r="L345" i="5"/>
  <c r="I345" i="5"/>
  <c r="H345" i="5"/>
  <c r="E345" i="5"/>
  <c r="AS344" i="5"/>
  <c r="AB344" i="5"/>
  <c r="X344" i="5"/>
  <c r="T344" i="5"/>
  <c r="P344" i="5"/>
  <c r="G344" i="5"/>
  <c r="AS343" i="5"/>
  <c r="AB343" i="5"/>
  <c r="X343" i="5"/>
  <c r="T343" i="5"/>
  <c r="P343" i="5"/>
  <c r="G343" i="5"/>
  <c r="AS342" i="5"/>
  <c r="AB342" i="5"/>
  <c r="X342" i="5"/>
  <c r="T342" i="5"/>
  <c r="P342" i="5"/>
  <c r="G342" i="5"/>
  <c r="AS341" i="5"/>
  <c r="AB341" i="5"/>
  <c r="X341" i="5"/>
  <c r="T341" i="5"/>
  <c r="P341" i="5"/>
  <c r="G341" i="5"/>
  <c r="AS340" i="5"/>
  <c r="AB340" i="5"/>
  <c r="X340" i="5"/>
  <c r="T340" i="5"/>
  <c r="P340" i="5"/>
  <c r="G340" i="5"/>
  <c r="AG339" i="5"/>
  <c r="AS339" i="5" s="1"/>
  <c r="AB339" i="5"/>
  <c r="X339" i="5"/>
  <c r="T339" i="5"/>
  <c r="P339" i="5"/>
  <c r="G339" i="5"/>
  <c r="AB338" i="5"/>
  <c r="X338" i="5"/>
  <c r="T338" i="5"/>
  <c r="P338" i="5"/>
  <c r="G338" i="5"/>
  <c r="AR337" i="5"/>
  <c r="AQ337" i="5"/>
  <c r="AP337" i="5"/>
  <c r="AP336" i="5" s="1"/>
  <c r="AO337" i="5"/>
  <c r="AO336" i="5" s="1"/>
  <c r="AN337" i="5"/>
  <c r="AM337" i="5"/>
  <c r="AL337" i="5"/>
  <c r="AL336" i="5" s="1"/>
  <c r="AK337" i="5"/>
  <c r="AK336" i="5" s="1"/>
  <c r="AJ337" i="5"/>
  <c r="AI337" i="5"/>
  <c r="AI336" i="5" s="1"/>
  <c r="AH337" i="5"/>
  <c r="AH336" i="5" s="1"/>
  <c r="AA337" i="5"/>
  <c r="AA336" i="5" s="1"/>
  <c r="Z337" i="5"/>
  <c r="Y337" i="5"/>
  <c r="W337" i="5"/>
  <c r="W336" i="5" s="1"/>
  <c r="V337" i="5"/>
  <c r="V336" i="5" s="1"/>
  <c r="U337" i="5"/>
  <c r="S337" i="5"/>
  <c r="R337" i="5"/>
  <c r="R336" i="5" s="1"/>
  <c r="Q337" i="5"/>
  <c r="Q336" i="5" s="1"/>
  <c r="O337" i="5"/>
  <c r="N337" i="5"/>
  <c r="M337" i="5"/>
  <c r="M336" i="5" s="1"/>
  <c r="L337" i="5"/>
  <c r="L336" i="5" s="1"/>
  <c r="I337" i="5"/>
  <c r="H337" i="5"/>
  <c r="E337" i="5"/>
  <c r="E336" i="5" s="1"/>
  <c r="AG335" i="5"/>
  <c r="AG334" i="5" s="1"/>
  <c r="AG333" i="5" s="1"/>
  <c r="AB335" i="5"/>
  <c r="AB334" i="5" s="1"/>
  <c r="AB333" i="5" s="1"/>
  <c r="X335" i="5"/>
  <c r="T335" i="5"/>
  <c r="T334" i="5" s="1"/>
  <c r="T333" i="5" s="1"/>
  <c r="P335" i="5"/>
  <c r="P334" i="5" s="1"/>
  <c r="P333" i="5" s="1"/>
  <c r="G335" i="5"/>
  <c r="AA334" i="5"/>
  <c r="AA333" i="5" s="1"/>
  <c r="Z334" i="5"/>
  <c r="Z333" i="5" s="1"/>
  <c r="Y334" i="5"/>
  <c r="Y333" i="5" s="1"/>
  <c r="W334" i="5"/>
  <c r="W333" i="5" s="1"/>
  <c r="V334" i="5"/>
  <c r="V333" i="5" s="1"/>
  <c r="U334" i="5"/>
  <c r="U333" i="5" s="1"/>
  <c r="S334" i="5"/>
  <c r="S333" i="5" s="1"/>
  <c r="R334" i="5"/>
  <c r="R333" i="5" s="1"/>
  <c r="Q334" i="5"/>
  <c r="Q333" i="5" s="1"/>
  <c r="O334" i="5"/>
  <c r="O333" i="5" s="1"/>
  <c r="N334" i="5"/>
  <c r="N333" i="5" s="1"/>
  <c r="M334" i="5"/>
  <c r="M333" i="5" s="1"/>
  <c r="L334" i="5"/>
  <c r="L333" i="5" s="1"/>
  <c r="I334" i="5"/>
  <c r="I333" i="5" s="1"/>
  <c r="H334" i="5"/>
  <c r="H333" i="5" s="1"/>
  <c r="G334" i="5"/>
  <c r="G333" i="5" s="1"/>
  <c r="F334" i="5"/>
  <c r="F333" i="5" s="1"/>
  <c r="E334" i="5"/>
  <c r="E333" i="5" s="1"/>
  <c r="AR333" i="5"/>
  <c r="AQ333" i="5"/>
  <c r="AP333" i="5"/>
  <c r="AO333" i="5"/>
  <c r="AN333" i="5"/>
  <c r="AM333" i="5"/>
  <c r="AL333" i="5"/>
  <c r="AK333" i="5"/>
  <c r="AJ333" i="5"/>
  <c r="AI333" i="5"/>
  <c r="AH333" i="5"/>
  <c r="AS332" i="5"/>
  <c r="AB332" i="5"/>
  <c r="X332" i="5"/>
  <c r="T332" i="5"/>
  <c r="P332" i="5"/>
  <c r="G332" i="5"/>
  <c r="AS331" i="5"/>
  <c r="AB331" i="5"/>
  <c r="X331" i="5"/>
  <c r="T331" i="5"/>
  <c r="P331" i="5"/>
  <c r="G331" i="5"/>
  <c r="AS330" i="5"/>
  <c r="AB330" i="5"/>
  <c r="X330" i="5"/>
  <c r="T330" i="5"/>
  <c r="P330" i="5"/>
  <c r="G330" i="5"/>
  <c r="AS329" i="5"/>
  <c r="AB329" i="5"/>
  <c r="X329" i="5"/>
  <c r="T329" i="5"/>
  <c r="P329" i="5"/>
  <c r="G329" i="5"/>
  <c r="AS328" i="5"/>
  <c r="AB328" i="5"/>
  <c r="X328" i="5"/>
  <c r="T328" i="5"/>
  <c r="P328" i="5"/>
  <c r="G328" i="5"/>
  <c r="AG327" i="5"/>
  <c r="AB327" i="5"/>
  <c r="X327" i="5"/>
  <c r="T327" i="5"/>
  <c r="P327" i="5"/>
  <c r="G327" i="5"/>
  <c r="AG326" i="5"/>
  <c r="AS326" i="5" s="1"/>
  <c r="AB326" i="5"/>
  <c r="X326" i="5"/>
  <c r="T326" i="5"/>
  <c r="P326" i="5"/>
  <c r="G326" i="5"/>
  <c r="AR325" i="5"/>
  <c r="AQ325" i="5"/>
  <c r="AP325" i="5"/>
  <c r="AP324" i="5" s="1"/>
  <c r="AO325" i="5"/>
  <c r="AO324" i="5" s="1"/>
  <c r="AN325" i="5"/>
  <c r="AN324" i="5" s="1"/>
  <c r="AM325" i="5"/>
  <c r="AM324" i="5" s="1"/>
  <c r="AL325" i="5"/>
  <c r="AL324" i="5" s="1"/>
  <c r="AK325" i="5"/>
  <c r="AK324" i="5" s="1"/>
  <c r="AJ325" i="5"/>
  <c r="AJ324" i="5" s="1"/>
  <c r="AI325" i="5"/>
  <c r="AI324" i="5" s="1"/>
  <c r="AH325" i="5"/>
  <c r="AH324" i="5" s="1"/>
  <c r="AA325" i="5"/>
  <c r="AA324" i="5" s="1"/>
  <c r="Z325" i="5"/>
  <c r="Z324" i="5" s="1"/>
  <c r="Y325" i="5"/>
  <c r="Y324" i="5" s="1"/>
  <c r="W325" i="5"/>
  <c r="W324" i="5" s="1"/>
  <c r="V325" i="5"/>
  <c r="V324" i="5" s="1"/>
  <c r="U325" i="5"/>
  <c r="U324" i="5" s="1"/>
  <c r="S325" i="5"/>
  <c r="S324" i="5" s="1"/>
  <c r="R325" i="5"/>
  <c r="R324" i="5" s="1"/>
  <c r="Q325" i="5"/>
  <c r="Q324" i="5" s="1"/>
  <c r="O325" i="5"/>
  <c r="O324" i="5" s="1"/>
  <c r="N325" i="5"/>
  <c r="N324" i="5" s="1"/>
  <c r="M325" i="5"/>
  <c r="M324" i="5" s="1"/>
  <c r="L325" i="5"/>
  <c r="L324" i="5" s="1"/>
  <c r="I325" i="5"/>
  <c r="I324" i="5" s="1"/>
  <c r="H325" i="5"/>
  <c r="H324" i="5" s="1"/>
  <c r="F325" i="5"/>
  <c r="F324" i="5" s="1"/>
  <c r="E325" i="5"/>
  <c r="E324" i="5" s="1"/>
  <c r="AR324" i="5"/>
  <c r="AQ324" i="5"/>
  <c r="AS323" i="5"/>
  <c r="AB323" i="5"/>
  <c r="X323" i="5"/>
  <c r="T323" i="5"/>
  <c r="P323" i="5"/>
  <c r="G323" i="5"/>
  <c r="AS322" i="5"/>
  <c r="AB322" i="5"/>
  <c r="X322" i="5"/>
  <c r="T322" i="5"/>
  <c r="P322" i="5"/>
  <c r="G322" i="5"/>
  <c r="AS321" i="5"/>
  <c r="AB321" i="5"/>
  <c r="X321" i="5"/>
  <c r="T321" i="5"/>
  <c r="P321" i="5"/>
  <c r="G321" i="5"/>
  <c r="AS320" i="5"/>
  <c r="AB320" i="5"/>
  <c r="X320" i="5"/>
  <c r="T320" i="5"/>
  <c r="P320" i="5"/>
  <c r="G320" i="5"/>
  <c r="AS319" i="5"/>
  <c r="AB319" i="5"/>
  <c r="X319" i="5"/>
  <c r="T319" i="5"/>
  <c r="P319" i="5"/>
  <c r="G319" i="5"/>
  <c r="AG318" i="5"/>
  <c r="AS318" i="5" s="1"/>
  <c r="AB318" i="5"/>
  <c r="X318" i="5"/>
  <c r="T318" i="5"/>
  <c r="P318" i="5"/>
  <c r="G318" i="5"/>
  <c r="AB317" i="5"/>
  <c r="X317" i="5"/>
  <c r="T317" i="5"/>
  <c r="P317" i="5"/>
  <c r="AG317" i="5"/>
  <c r="AS317" i="5" s="1"/>
  <c r="AB316" i="5"/>
  <c r="X316" i="5"/>
  <c r="T316" i="5"/>
  <c r="P316" i="5"/>
  <c r="G316" i="5"/>
  <c r="AB315" i="5"/>
  <c r="X315" i="5"/>
  <c r="T315" i="5"/>
  <c r="P315" i="5"/>
  <c r="AG315" i="5"/>
  <c r="AS315" i="5" s="1"/>
  <c r="AB314" i="5"/>
  <c r="X314" i="5"/>
  <c r="T314" i="5"/>
  <c r="P314" i="5"/>
  <c r="G314" i="5"/>
  <c r="AB313" i="5"/>
  <c r="X313" i="5"/>
  <c r="T313" i="5"/>
  <c r="P313" i="5"/>
  <c r="AG313" i="5"/>
  <c r="AS313" i="5" s="1"/>
  <c r="AB312" i="5"/>
  <c r="X312" i="5"/>
  <c r="T312" i="5"/>
  <c r="P312" i="5"/>
  <c r="AB311" i="5"/>
  <c r="X311" i="5"/>
  <c r="T311" i="5"/>
  <c r="P311" i="5"/>
  <c r="AB310" i="5"/>
  <c r="X310" i="5"/>
  <c r="T310" i="5"/>
  <c r="P310" i="5"/>
  <c r="G310" i="5"/>
  <c r="AB309" i="5"/>
  <c r="X309" i="5"/>
  <c r="T309" i="5"/>
  <c r="P309" i="5"/>
  <c r="AG309" i="5"/>
  <c r="AS309" i="5" s="1"/>
  <c r="AR308" i="5"/>
  <c r="AR307" i="5" s="1"/>
  <c r="AQ308" i="5"/>
  <c r="AQ307" i="5" s="1"/>
  <c r="AP308" i="5"/>
  <c r="AP307" i="5" s="1"/>
  <c r="AO308" i="5"/>
  <c r="AO307" i="5" s="1"/>
  <c r="AN308" i="5"/>
  <c r="AN307" i="5" s="1"/>
  <c r="AM308" i="5"/>
  <c r="AM307" i="5" s="1"/>
  <c r="AL308" i="5"/>
  <c r="AL307" i="5" s="1"/>
  <c r="AK308" i="5"/>
  <c r="AK307" i="5" s="1"/>
  <c r="AJ308" i="5"/>
  <c r="AJ307" i="5" s="1"/>
  <c r="AI308" i="5"/>
  <c r="AI307" i="5" s="1"/>
  <c r="AH308" i="5"/>
  <c r="AH307" i="5" s="1"/>
  <c r="AA308" i="5"/>
  <c r="AA307" i="5" s="1"/>
  <c r="Z308" i="5"/>
  <c r="Z307" i="5" s="1"/>
  <c r="Y308" i="5"/>
  <c r="Y307" i="5" s="1"/>
  <c r="W308" i="5"/>
  <c r="W307" i="5" s="1"/>
  <c r="V308" i="5"/>
  <c r="V307" i="5" s="1"/>
  <c r="U308" i="5"/>
  <c r="U307" i="5" s="1"/>
  <c r="S308" i="5"/>
  <c r="S307" i="5" s="1"/>
  <c r="R308" i="5"/>
  <c r="R307" i="5" s="1"/>
  <c r="Q308" i="5"/>
  <c r="Q307" i="5" s="1"/>
  <c r="O308" i="5"/>
  <c r="O307" i="5" s="1"/>
  <c r="N308" i="5"/>
  <c r="N307" i="5" s="1"/>
  <c r="M308" i="5"/>
  <c r="M307" i="5" s="1"/>
  <c r="L308" i="5"/>
  <c r="L307" i="5" s="1"/>
  <c r="I308" i="5"/>
  <c r="I307" i="5" s="1"/>
  <c r="H308" i="5"/>
  <c r="H307" i="5" s="1"/>
  <c r="E308" i="5"/>
  <c r="E307" i="5" s="1"/>
  <c r="AB306" i="5"/>
  <c r="X306" i="5"/>
  <c r="T306" i="5"/>
  <c r="P306" i="5"/>
  <c r="AG306" i="5"/>
  <c r="AR305" i="5"/>
  <c r="AQ305" i="5"/>
  <c r="AP305" i="5"/>
  <c r="AO305" i="5"/>
  <c r="AN305" i="5"/>
  <c r="AM305" i="5"/>
  <c r="AL305" i="5"/>
  <c r="AK305" i="5"/>
  <c r="AJ305" i="5"/>
  <c r="AI305" i="5"/>
  <c r="AH305" i="5"/>
  <c r="AA305" i="5"/>
  <c r="Z305" i="5"/>
  <c r="Y305" i="5"/>
  <c r="W305" i="5"/>
  <c r="V305" i="5"/>
  <c r="U305" i="5"/>
  <c r="S305" i="5"/>
  <c r="R305" i="5"/>
  <c r="Q305" i="5"/>
  <c r="O305" i="5"/>
  <c r="N305" i="5"/>
  <c r="M305" i="5"/>
  <c r="L305" i="5"/>
  <c r="I305" i="5"/>
  <c r="H305" i="5"/>
  <c r="E305" i="5"/>
  <c r="AG291" i="5"/>
  <c r="AB291" i="5"/>
  <c r="X291" i="5"/>
  <c r="T291" i="5"/>
  <c r="P291" i="5"/>
  <c r="G291" i="5"/>
  <c r="AG290" i="5"/>
  <c r="AB290" i="5"/>
  <c r="X290" i="5"/>
  <c r="T290" i="5"/>
  <c r="P290" i="5"/>
  <c r="G290" i="5"/>
  <c r="AG289" i="5"/>
  <c r="AB289" i="5"/>
  <c r="X289" i="5"/>
  <c r="T289" i="5"/>
  <c r="P289" i="5"/>
  <c r="G289" i="5"/>
  <c r="AG288" i="5"/>
  <c r="AB288" i="5"/>
  <c r="X288" i="5"/>
  <c r="T288" i="5"/>
  <c r="P288" i="5"/>
  <c r="G288" i="5"/>
  <c r="AG287" i="5"/>
  <c r="AB287" i="5"/>
  <c r="X287" i="5"/>
  <c r="T287" i="5"/>
  <c r="P287" i="5"/>
  <c r="G287" i="5"/>
  <c r="AG286" i="5"/>
  <c r="AB286" i="5"/>
  <c r="X286" i="5"/>
  <c r="T286" i="5"/>
  <c r="P286" i="5"/>
  <c r="G286" i="5"/>
  <c r="AG285" i="5"/>
  <c r="AB285" i="5"/>
  <c r="X285" i="5"/>
  <c r="T285" i="5"/>
  <c r="P285" i="5"/>
  <c r="G285" i="5"/>
  <c r="AG284" i="5"/>
  <c r="AB284" i="5"/>
  <c r="X284" i="5"/>
  <c r="T284" i="5"/>
  <c r="P284" i="5"/>
  <c r="G284" i="5"/>
  <c r="AB283" i="5"/>
  <c r="X283" i="5"/>
  <c r="T283" i="5"/>
  <c r="P283" i="5"/>
  <c r="G283" i="5"/>
  <c r="AB282" i="5"/>
  <c r="X282" i="5"/>
  <c r="T282" i="5"/>
  <c r="P282" i="5"/>
  <c r="AG282" i="5"/>
  <c r="AS282" i="5" s="1"/>
  <c r="AB281" i="5"/>
  <c r="X281" i="5"/>
  <c r="T281" i="5"/>
  <c r="P281" i="5"/>
  <c r="G281" i="5"/>
  <c r="AB280" i="5"/>
  <c r="X280" i="5"/>
  <c r="T280" i="5"/>
  <c r="P280" i="5"/>
  <c r="AG280" i="5"/>
  <c r="AS280" i="5" s="1"/>
  <c r="AR279" i="5"/>
  <c r="AQ279" i="5"/>
  <c r="AP279" i="5"/>
  <c r="AO279" i="5"/>
  <c r="AN279" i="5"/>
  <c r="AM279" i="5"/>
  <c r="AL279" i="5"/>
  <c r="AK279" i="5"/>
  <c r="AJ279" i="5"/>
  <c r="AI279" i="5"/>
  <c r="AH279" i="5"/>
  <c r="AA279" i="5"/>
  <c r="Z279" i="5"/>
  <c r="Y279" i="5"/>
  <c r="W279" i="5"/>
  <c r="V279" i="5"/>
  <c r="U279" i="5"/>
  <c r="S279" i="5"/>
  <c r="R279" i="5"/>
  <c r="Q279" i="5"/>
  <c r="O279" i="5"/>
  <c r="N279" i="5"/>
  <c r="M279" i="5"/>
  <c r="L279" i="5"/>
  <c r="I279" i="5"/>
  <c r="H279" i="5"/>
  <c r="E279" i="5"/>
  <c r="AG278" i="5"/>
  <c r="AB278" i="5"/>
  <c r="X278" i="5"/>
  <c r="T278" i="5"/>
  <c r="P278" i="5"/>
  <c r="G278" i="5"/>
  <c r="AG277" i="5"/>
  <c r="AS277" i="5" s="1"/>
  <c r="AB277" i="5"/>
  <c r="X277" i="5"/>
  <c r="T277" i="5"/>
  <c r="P277" i="5"/>
  <c r="G277" i="5"/>
  <c r="AB276" i="5"/>
  <c r="X276" i="5"/>
  <c r="T276" i="5"/>
  <c r="P276" i="5"/>
  <c r="G276" i="5"/>
  <c r="AB275" i="5"/>
  <c r="X275" i="5"/>
  <c r="T275" i="5"/>
  <c r="P275" i="5"/>
  <c r="G275" i="5"/>
  <c r="AB274" i="5"/>
  <c r="X274" i="5"/>
  <c r="T274" i="5"/>
  <c r="P274" i="5"/>
  <c r="G274" i="5"/>
  <c r="AB273" i="5"/>
  <c r="X273" i="5"/>
  <c r="T273" i="5"/>
  <c r="P273" i="5"/>
  <c r="G273" i="5"/>
  <c r="AB272" i="5"/>
  <c r="X272" i="5"/>
  <c r="T272" i="5"/>
  <c r="P272" i="5"/>
  <c r="G272" i="5"/>
  <c r="AB271" i="5"/>
  <c r="X271" i="5"/>
  <c r="T271" i="5"/>
  <c r="P271" i="5"/>
  <c r="G271" i="5"/>
  <c r="AB270" i="5"/>
  <c r="X270" i="5"/>
  <c r="T270" i="5"/>
  <c r="P270" i="5"/>
  <c r="G270" i="5"/>
  <c r="AB269" i="5"/>
  <c r="X269" i="5"/>
  <c r="T269" i="5"/>
  <c r="P269" i="5"/>
  <c r="G269" i="5"/>
  <c r="AB268" i="5"/>
  <c r="X268" i="5"/>
  <c r="T268" i="5"/>
  <c r="P268" i="5"/>
  <c r="G268" i="5"/>
  <c r="AB267" i="5"/>
  <c r="X267" i="5"/>
  <c r="T267" i="5"/>
  <c r="P267" i="5"/>
  <c r="G267" i="5"/>
  <c r="AB266" i="5"/>
  <c r="X266" i="5"/>
  <c r="T266" i="5"/>
  <c r="P266" i="5"/>
  <c r="G266" i="5"/>
  <c r="AB265" i="5"/>
  <c r="X265" i="5"/>
  <c r="T265" i="5"/>
  <c r="P265" i="5"/>
  <c r="G265" i="5"/>
  <c r="AB264" i="5"/>
  <c r="X264" i="5"/>
  <c r="T264" i="5"/>
  <c r="P264" i="5"/>
  <c r="G264" i="5"/>
  <c r="AB263" i="5"/>
  <c r="X263" i="5"/>
  <c r="T263" i="5"/>
  <c r="P263" i="5"/>
  <c r="G263" i="5"/>
  <c r="AS262" i="5"/>
  <c r="AB262" i="5"/>
  <c r="X262" i="5"/>
  <c r="T262" i="5"/>
  <c r="P262" i="5"/>
  <c r="G262" i="5"/>
  <c r="AS261" i="5"/>
  <c r="AB261" i="5"/>
  <c r="X261" i="5"/>
  <c r="T261" i="5"/>
  <c r="P261" i="5"/>
  <c r="G261" i="5"/>
  <c r="AS260" i="5"/>
  <c r="AB260" i="5"/>
  <c r="X260" i="5"/>
  <c r="T260" i="5"/>
  <c r="P260" i="5"/>
  <c r="G260" i="5"/>
  <c r="AS259" i="5"/>
  <c r="AB259" i="5"/>
  <c r="X259" i="5"/>
  <c r="T259" i="5"/>
  <c r="P259" i="5"/>
  <c r="G259" i="5"/>
  <c r="AS258" i="5"/>
  <c r="AB258" i="5"/>
  <c r="X258" i="5"/>
  <c r="T258" i="5"/>
  <c r="P258" i="5"/>
  <c r="G258" i="5"/>
  <c r="AS257" i="5"/>
  <c r="AB257" i="5"/>
  <c r="X257" i="5"/>
  <c r="T257" i="5"/>
  <c r="P257" i="5"/>
  <c r="G257" i="5"/>
  <c r="AS256" i="5"/>
  <c r="AB256" i="5"/>
  <c r="X256" i="5"/>
  <c r="T256" i="5"/>
  <c r="P256" i="5"/>
  <c r="G256" i="5"/>
  <c r="AS255" i="5"/>
  <c r="AB255" i="5"/>
  <c r="X255" i="5"/>
  <c r="T255" i="5"/>
  <c r="P255" i="5"/>
  <c r="AS254" i="5"/>
  <c r="AB254" i="5"/>
  <c r="X254" i="5"/>
  <c r="T254" i="5"/>
  <c r="P254" i="5"/>
  <c r="G254" i="5"/>
  <c r="AR253" i="5"/>
  <c r="AR252" i="5" s="1"/>
  <c r="AQ253" i="5"/>
  <c r="AP253" i="5"/>
  <c r="AO253" i="5"/>
  <c r="AN253" i="5"/>
  <c r="AN252" i="5" s="1"/>
  <c r="AM253" i="5"/>
  <c r="AL253" i="5"/>
  <c r="AK253" i="5"/>
  <c r="AJ253" i="5"/>
  <c r="AJ252" i="5" s="1"/>
  <c r="AI253" i="5"/>
  <c r="AH253" i="5"/>
  <c r="AA253" i="5"/>
  <c r="Z253" i="5"/>
  <c r="Z252" i="5" s="1"/>
  <c r="Y253" i="5"/>
  <c r="Y252" i="5" s="1"/>
  <c r="W253" i="5"/>
  <c r="V253" i="5"/>
  <c r="U253" i="5"/>
  <c r="U252" i="5" s="1"/>
  <c r="S253" i="5"/>
  <c r="S252" i="5" s="1"/>
  <c r="R253" i="5"/>
  <c r="Q253" i="5"/>
  <c r="O253" i="5"/>
  <c r="O252" i="5" s="1"/>
  <c r="N253" i="5"/>
  <c r="N252" i="5" s="1"/>
  <c r="M253" i="5"/>
  <c r="L253" i="5"/>
  <c r="I253" i="5"/>
  <c r="I252" i="5" s="1"/>
  <c r="H253" i="5"/>
  <c r="H252" i="5" s="1"/>
  <c r="E253" i="5"/>
  <c r="AG251" i="5"/>
  <c r="AB251" i="5"/>
  <c r="X251" i="5"/>
  <c r="T251" i="5"/>
  <c r="P251" i="5"/>
  <c r="G251" i="5"/>
  <c r="AG250" i="5"/>
  <c r="AB250" i="5"/>
  <c r="X250" i="5"/>
  <c r="T250" i="5"/>
  <c r="P250" i="5"/>
  <c r="G250" i="5"/>
  <c r="AG249" i="5"/>
  <c r="AB249" i="5"/>
  <c r="X249" i="5"/>
  <c r="T249" i="5"/>
  <c r="P249" i="5"/>
  <c r="G249" i="5"/>
  <c r="AG248" i="5"/>
  <c r="AB248" i="5"/>
  <c r="X248" i="5"/>
  <c r="T248" i="5"/>
  <c r="P248" i="5"/>
  <c r="G248" i="5"/>
  <c r="AG247" i="5"/>
  <c r="AB247" i="5"/>
  <c r="X247" i="5"/>
  <c r="T247" i="5"/>
  <c r="P247" i="5"/>
  <c r="G247" i="5"/>
  <c r="AG246" i="5"/>
  <c r="AB246" i="5"/>
  <c r="X246" i="5"/>
  <c r="T246" i="5"/>
  <c r="P246" i="5"/>
  <c r="G246" i="5"/>
  <c r="AG245" i="5"/>
  <c r="AB245" i="5"/>
  <c r="X245" i="5"/>
  <c r="T245" i="5"/>
  <c r="P245" i="5"/>
  <c r="G245" i="5"/>
  <c r="AG244" i="5"/>
  <c r="AB244" i="5"/>
  <c r="X244" i="5"/>
  <c r="T244" i="5"/>
  <c r="P244" i="5"/>
  <c r="G244" i="5"/>
  <c r="AG243" i="5"/>
  <c r="AB243" i="5"/>
  <c r="X243" i="5"/>
  <c r="T243" i="5"/>
  <c r="P243" i="5"/>
  <c r="G243" i="5"/>
  <c r="AG242" i="5"/>
  <c r="AB242" i="5"/>
  <c r="X242" i="5"/>
  <c r="T242" i="5"/>
  <c r="P242" i="5"/>
  <c r="G242" i="5"/>
  <c r="AG241" i="5"/>
  <c r="AS241" i="5" s="1"/>
  <c r="AB241" i="5"/>
  <c r="X241" i="5"/>
  <c r="T241" i="5"/>
  <c r="P241" i="5"/>
  <c r="G241" i="5"/>
  <c r="AG240" i="5"/>
  <c r="AS240" i="5" s="1"/>
  <c r="AB240" i="5"/>
  <c r="X240" i="5"/>
  <c r="T240" i="5"/>
  <c r="P240" i="5"/>
  <c r="G240" i="5"/>
  <c r="AG239" i="5"/>
  <c r="AS239" i="5" s="1"/>
  <c r="AB239" i="5"/>
  <c r="X239" i="5"/>
  <c r="T239" i="5"/>
  <c r="P239" i="5"/>
  <c r="G239" i="5"/>
  <c r="AB238" i="5"/>
  <c r="X238" i="5"/>
  <c r="T238" i="5"/>
  <c r="P238" i="5"/>
  <c r="G238" i="5"/>
  <c r="AB237" i="5"/>
  <c r="X237" i="5"/>
  <c r="T237" i="5"/>
  <c r="P237" i="5"/>
  <c r="AG237" i="5"/>
  <c r="AS237" i="5" s="1"/>
  <c r="AB236" i="5"/>
  <c r="X236" i="5"/>
  <c r="T236" i="5"/>
  <c r="P236" i="5"/>
  <c r="G236" i="5"/>
  <c r="AB235" i="5"/>
  <c r="X235" i="5"/>
  <c r="T235" i="5"/>
  <c r="P235" i="5"/>
  <c r="AG235" i="5"/>
  <c r="AS235" i="5" s="1"/>
  <c r="AB234" i="5"/>
  <c r="X234" i="5"/>
  <c r="T234" i="5"/>
  <c r="P234" i="5"/>
  <c r="G234" i="5"/>
  <c r="AB233" i="5"/>
  <c r="X233" i="5"/>
  <c r="T233" i="5"/>
  <c r="P233" i="5"/>
  <c r="G233" i="5"/>
  <c r="AB232" i="5"/>
  <c r="X232" i="5"/>
  <c r="T232" i="5"/>
  <c r="P232" i="5"/>
  <c r="G232" i="5"/>
  <c r="AB231" i="5"/>
  <c r="X231" i="5"/>
  <c r="T231" i="5"/>
  <c r="P231" i="5"/>
  <c r="G231" i="5"/>
  <c r="AB230" i="5"/>
  <c r="X230" i="5"/>
  <c r="T230" i="5"/>
  <c r="P230" i="5"/>
  <c r="AB229" i="5"/>
  <c r="X229" i="5"/>
  <c r="T229" i="5"/>
  <c r="P229" i="5"/>
  <c r="AB228" i="5"/>
  <c r="X228" i="5"/>
  <c r="T228" i="5"/>
  <c r="P228" i="5"/>
  <c r="G228" i="5"/>
  <c r="AB227" i="5"/>
  <c r="X227" i="5"/>
  <c r="T227" i="5"/>
  <c r="P227" i="5"/>
  <c r="G227" i="5"/>
  <c r="AB226" i="5"/>
  <c r="X226" i="5"/>
  <c r="T226" i="5"/>
  <c r="P226" i="5"/>
  <c r="G226" i="5"/>
  <c r="AB225" i="5"/>
  <c r="X225" i="5"/>
  <c r="T225" i="5"/>
  <c r="P225" i="5"/>
  <c r="G225" i="5"/>
  <c r="AR224" i="5"/>
  <c r="AR223" i="5" s="1"/>
  <c r="AQ224" i="5"/>
  <c r="AQ223" i="5" s="1"/>
  <c r="AP224" i="5"/>
  <c r="AP223" i="5" s="1"/>
  <c r="AO224" i="5"/>
  <c r="AO223" i="5" s="1"/>
  <c r="AN224" i="5"/>
  <c r="AN223" i="5" s="1"/>
  <c r="AM224" i="5"/>
  <c r="AM223" i="5" s="1"/>
  <c r="AL224" i="5"/>
  <c r="AL223" i="5" s="1"/>
  <c r="AK224" i="5"/>
  <c r="AK223" i="5" s="1"/>
  <c r="AJ224" i="5"/>
  <c r="AJ223" i="5" s="1"/>
  <c r="AI224" i="5"/>
  <c r="AI223" i="5" s="1"/>
  <c r="AH224" i="5"/>
  <c r="AH223" i="5" s="1"/>
  <c r="AA224" i="5"/>
  <c r="AA223" i="5" s="1"/>
  <c r="Z224" i="5"/>
  <c r="Z223" i="5" s="1"/>
  <c r="Y224" i="5"/>
  <c r="Y223" i="5" s="1"/>
  <c r="W224" i="5"/>
  <c r="W223" i="5" s="1"/>
  <c r="V224" i="5"/>
  <c r="V223" i="5" s="1"/>
  <c r="U224" i="5"/>
  <c r="U223" i="5" s="1"/>
  <c r="S224" i="5"/>
  <c r="S223" i="5" s="1"/>
  <c r="R224" i="5"/>
  <c r="R223" i="5" s="1"/>
  <c r="Q224" i="5"/>
  <c r="Q223" i="5" s="1"/>
  <c r="O224" i="5"/>
  <c r="O223" i="5" s="1"/>
  <c r="N224" i="5"/>
  <c r="N223" i="5" s="1"/>
  <c r="M224" i="5"/>
  <c r="M223" i="5" s="1"/>
  <c r="L224" i="5"/>
  <c r="I224" i="5"/>
  <c r="I223" i="5" s="1"/>
  <c r="H224" i="5"/>
  <c r="H223" i="5" s="1"/>
  <c r="E224" i="5"/>
  <c r="E223" i="5" s="1"/>
  <c r="AG221" i="5"/>
  <c r="AG220" i="5" s="1"/>
  <c r="AB221" i="5"/>
  <c r="AB220" i="5" s="1"/>
  <c r="X221" i="5"/>
  <c r="X220" i="5" s="1"/>
  <c r="T221" i="5"/>
  <c r="T220" i="5" s="1"/>
  <c r="P221" i="5"/>
  <c r="P220" i="5" s="1"/>
  <c r="G221" i="5"/>
  <c r="G220" i="5" s="1"/>
  <c r="AG219" i="5"/>
  <c r="AG218" i="5" s="1"/>
  <c r="AB219" i="5"/>
  <c r="AB218" i="5" s="1"/>
  <c r="X219" i="5"/>
  <c r="T219" i="5"/>
  <c r="T218" i="5" s="1"/>
  <c r="P219" i="5"/>
  <c r="P218" i="5" s="1"/>
  <c r="G219" i="5"/>
  <c r="G218" i="5" s="1"/>
  <c r="AA218" i="5"/>
  <c r="Z218" i="5"/>
  <c r="Y218" i="5"/>
  <c r="W218" i="5"/>
  <c r="V218" i="5"/>
  <c r="U218" i="5"/>
  <c r="S218" i="5"/>
  <c r="R218" i="5"/>
  <c r="Q218" i="5"/>
  <c r="O218" i="5"/>
  <c r="N218" i="5"/>
  <c r="M218" i="5"/>
  <c r="L218" i="5"/>
  <c r="I218" i="5"/>
  <c r="H218" i="5"/>
  <c r="F218" i="5"/>
  <c r="E218" i="5"/>
  <c r="AG217" i="5"/>
  <c r="AG216" i="5" s="1"/>
  <c r="AB217" i="5"/>
  <c r="AB216" i="5" s="1"/>
  <c r="X217" i="5"/>
  <c r="X216" i="5" s="1"/>
  <c r="T217" i="5"/>
  <c r="T216" i="5" s="1"/>
  <c r="P217" i="5"/>
  <c r="P216" i="5" s="1"/>
  <c r="G217" i="5"/>
  <c r="AA216" i="5"/>
  <c r="Z216" i="5"/>
  <c r="Y216" i="5"/>
  <c r="W216" i="5"/>
  <c r="V216" i="5"/>
  <c r="U216" i="5"/>
  <c r="S216" i="5"/>
  <c r="R216" i="5"/>
  <c r="Q216" i="5"/>
  <c r="O216" i="5"/>
  <c r="N216" i="5"/>
  <c r="M216" i="5"/>
  <c r="L216" i="5"/>
  <c r="I216" i="5"/>
  <c r="H216" i="5"/>
  <c r="F216" i="5"/>
  <c r="E216" i="5"/>
  <c r="AG215" i="5"/>
  <c r="AG214" i="5" s="1"/>
  <c r="AB215" i="5"/>
  <c r="AB214" i="5" s="1"/>
  <c r="X215" i="5"/>
  <c r="X214" i="5" s="1"/>
  <c r="T215" i="5"/>
  <c r="T214" i="5" s="1"/>
  <c r="P215" i="5"/>
  <c r="G215" i="5"/>
  <c r="AA214" i="5"/>
  <c r="Z214" i="5"/>
  <c r="Y214" i="5"/>
  <c r="W214" i="5"/>
  <c r="V214" i="5"/>
  <c r="U214" i="5"/>
  <c r="S214" i="5"/>
  <c r="R214" i="5"/>
  <c r="Q214" i="5"/>
  <c r="O214" i="5"/>
  <c r="N214" i="5"/>
  <c r="M214" i="5"/>
  <c r="L214" i="5"/>
  <c r="I214" i="5"/>
  <c r="H214" i="5"/>
  <c r="F214" i="5"/>
  <c r="E214" i="5"/>
  <c r="AG213" i="5"/>
  <c r="AG212" i="5" s="1"/>
  <c r="AG211" i="5" s="1"/>
  <c r="AB213" i="5"/>
  <c r="AB212" i="5" s="1"/>
  <c r="AB211" i="5" s="1"/>
  <c r="X213" i="5"/>
  <c r="X212" i="5" s="1"/>
  <c r="X211" i="5" s="1"/>
  <c r="T213" i="5"/>
  <c r="P213" i="5"/>
  <c r="P212" i="5" s="1"/>
  <c r="P211" i="5" s="1"/>
  <c r="G213" i="5"/>
  <c r="AA212" i="5"/>
  <c r="Z212" i="5"/>
  <c r="Y212" i="5"/>
  <c r="W212" i="5"/>
  <c r="V212" i="5"/>
  <c r="U212" i="5"/>
  <c r="S212" i="5"/>
  <c r="R212" i="5"/>
  <c r="Q212" i="5"/>
  <c r="O212" i="5"/>
  <c r="N212" i="5"/>
  <c r="M212" i="5"/>
  <c r="L212" i="5"/>
  <c r="I212" i="5"/>
  <c r="H212" i="5"/>
  <c r="F212" i="5"/>
  <c r="F211" i="5" s="1"/>
  <c r="E212" i="5"/>
  <c r="AG208" i="5"/>
  <c r="AB208" i="5"/>
  <c r="X208" i="5"/>
  <c r="T208" i="5"/>
  <c r="P208" i="5"/>
  <c r="G208" i="5"/>
  <c r="AB207" i="5"/>
  <c r="X207" i="5"/>
  <c r="T207" i="5"/>
  <c r="P207" i="5"/>
  <c r="AG207" i="5"/>
  <c r="AG204" i="5" s="1"/>
  <c r="AB206" i="5"/>
  <c r="X206" i="5"/>
  <c r="T206" i="5"/>
  <c r="P206" i="5"/>
  <c r="G206" i="5"/>
  <c r="AB205" i="5"/>
  <c r="X205" i="5"/>
  <c r="T205" i="5"/>
  <c r="P205" i="5"/>
  <c r="G205" i="5"/>
  <c r="AR204" i="5"/>
  <c r="AQ204" i="5"/>
  <c r="AP204" i="5"/>
  <c r="AO204" i="5"/>
  <c r="AN204" i="5"/>
  <c r="AM204" i="5"/>
  <c r="AL204" i="5"/>
  <c r="AK204" i="5"/>
  <c r="AJ204" i="5"/>
  <c r="AI204" i="5"/>
  <c r="AH204" i="5"/>
  <c r="AA204" i="5"/>
  <c r="Z204" i="5"/>
  <c r="Y204" i="5"/>
  <c r="W204" i="5"/>
  <c r="V204" i="5"/>
  <c r="U204" i="5"/>
  <c r="S204" i="5"/>
  <c r="R204" i="5"/>
  <c r="Q204" i="5"/>
  <c r="O204" i="5"/>
  <c r="N204" i="5"/>
  <c r="M204" i="5"/>
  <c r="L204" i="5"/>
  <c r="I204" i="5"/>
  <c r="H204" i="5"/>
  <c r="E204" i="5"/>
  <c r="AG202" i="5"/>
  <c r="AS202" i="5" s="1"/>
  <c r="AB202" i="5"/>
  <c r="X202" i="5"/>
  <c r="T202" i="5"/>
  <c r="P202" i="5"/>
  <c r="G202" i="5"/>
  <c r="AG201" i="5"/>
  <c r="AB201" i="5"/>
  <c r="X201" i="5"/>
  <c r="T201" i="5"/>
  <c r="P201" i="5"/>
  <c r="G201" i="5"/>
  <c r="AG200" i="5"/>
  <c r="AB200" i="5"/>
  <c r="X200" i="5"/>
  <c r="T200" i="5"/>
  <c r="P200" i="5"/>
  <c r="G200" i="5"/>
  <c r="AG199" i="5"/>
  <c r="AB199" i="5"/>
  <c r="X199" i="5"/>
  <c r="T199" i="5"/>
  <c r="P199" i="5"/>
  <c r="G199" i="5"/>
  <c r="AG198" i="5"/>
  <c r="AB198" i="5"/>
  <c r="X198" i="5"/>
  <c r="T198" i="5"/>
  <c r="P198" i="5"/>
  <c r="G198" i="5"/>
  <c r="AG197" i="5"/>
  <c r="AB197" i="5"/>
  <c r="X197" i="5"/>
  <c r="T197" i="5"/>
  <c r="P197" i="5"/>
  <c r="G197" i="5"/>
  <c r="AG196" i="5"/>
  <c r="AB196" i="5"/>
  <c r="X196" i="5"/>
  <c r="T196" i="5"/>
  <c r="P196" i="5"/>
  <c r="G196" i="5"/>
  <c r="AG195" i="5"/>
  <c r="AB195" i="5"/>
  <c r="X195" i="5"/>
  <c r="T195" i="5"/>
  <c r="P195" i="5"/>
  <c r="G195" i="5"/>
  <c r="AG194" i="5"/>
  <c r="AB194" i="5"/>
  <c r="X194" i="5"/>
  <c r="T194" i="5"/>
  <c r="P194" i="5"/>
  <c r="G194" i="5"/>
  <c r="AG193" i="5"/>
  <c r="AB193" i="5"/>
  <c r="X193" i="5"/>
  <c r="T193" i="5"/>
  <c r="P193" i="5"/>
  <c r="G193" i="5"/>
  <c r="AG192" i="5"/>
  <c r="AB192" i="5"/>
  <c r="X192" i="5"/>
  <c r="T192" i="5"/>
  <c r="P192" i="5"/>
  <c r="G192" i="5"/>
  <c r="AB191" i="5"/>
  <c r="X191" i="5"/>
  <c r="T191" i="5"/>
  <c r="P191" i="5"/>
  <c r="AG191" i="5"/>
  <c r="AS191" i="5" s="1"/>
  <c r="AB190" i="5"/>
  <c r="X190" i="5"/>
  <c r="T190" i="5"/>
  <c r="P190" i="5"/>
  <c r="AB189" i="5"/>
  <c r="X189" i="5"/>
  <c r="T189" i="5"/>
  <c r="P189" i="5"/>
  <c r="AG189" i="5"/>
  <c r="AS189" i="5" s="1"/>
  <c r="AB188" i="5"/>
  <c r="X188" i="5"/>
  <c r="T188" i="5"/>
  <c r="P188" i="5"/>
  <c r="AB187" i="5"/>
  <c r="X187" i="5"/>
  <c r="T187" i="5"/>
  <c r="P187" i="5"/>
  <c r="AG187" i="5"/>
  <c r="AS187" i="5" s="1"/>
  <c r="AB186" i="5"/>
  <c r="X186" i="5"/>
  <c r="T186" i="5"/>
  <c r="P186" i="5"/>
  <c r="AB185" i="5"/>
  <c r="X185" i="5"/>
  <c r="T185" i="5"/>
  <c r="P185" i="5"/>
  <c r="AG185" i="5"/>
  <c r="AS185" i="5" s="1"/>
  <c r="AB184" i="5"/>
  <c r="X184" i="5"/>
  <c r="T184" i="5"/>
  <c r="P184" i="5"/>
  <c r="AB183" i="5"/>
  <c r="X183" i="5"/>
  <c r="T183" i="5"/>
  <c r="P183" i="5"/>
  <c r="AG183" i="5"/>
  <c r="AS183" i="5" s="1"/>
  <c r="AB182" i="5"/>
  <c r="X182" i="5"/>
  <c r="T182" i="5"/>
  <c r="P182" i="5"/>
  <c r="AB181" i="5"/>
  <c r="X181" i="5"/>
  <c r="T181" i="5"/>
  <c r="P181" i="5"/>
  <c r="AG181" i="5"/>
  <c r="AS181" i="5" s="1"/>
  <c r="AB180" i="5"/>
  <c r="X180" i="5"/>
  <c r="T180" i="5"/>
  <c r="P180" i="5"/>
  <c r="AB179" i="5"/>
  <c r="X179" i="5"/>
  <c r="T179" i="5"/>
  <c r="P179" i="5"/>
  <c r="AG179" i="5"/>
  <c r="AS179" i="5" s="1"/>
  <c r="AB178" i="5"/>
  <c r="X178" i="5"/>
  <c r="T178" i="5"/>
  <c r="P178" i="5"/>
  <c r="AB177" i="5"/>
  <c r="X177" i="5"/>
  <c r="T177" i="5"/>
  <c r="P177" i="5"/>
  <c r="AG177" i="5"/>
  <c r="AS177" i="5" s="1"/>
  <c r="AB176" i="5"/>
  <c r="X176" i="5"/>
  <c r="T176" i="5"/>
  <c r="P176" i="5"/>
  <c r="AB175" i="5"/>
  <c r="X175" i="5"/>
  <c r="T175" i="5"/>
  <c r="P175" i="5"/>
  <c r="AG175" i="5"/>
  <c r="AS175" i="5" s="1"/>
  <c r="AB174" i="5"/>
  <c r="X174" i="5"/>
  <c r="T174" i="5"/>
  <c r="P174" i="5"/>
  <c r="AB173" i="5"/>
  <c r="X173" i="5"/>
  <c r="T173" i="5"/>
  <c r="P173" i="5"/>
  <c r="AG173" i="5"/>
  <c r="AS173" i="5" s="1"/>
  <c r="AB172" i="5"/>
  <c r="X172" i="5"/>
  <c r="T172" i="5"/>
  <c r="P172" i="5"/>
  <c r="AB171" i="5"/>
  <c r="X171" i="5"/>
  <c r="T171" i="5"/>
  <c r="P171" i="5"/>
  <c r="AG171" i="5"/>
  <c r="AS171" i="5" s="1"/>
  <c r="AB170" i="5"/>
  <c r="X170" i="5"/>
  <c r="T170" i="5"/>
  <c r="P170" i="5"/>
  <c r="AG170" i="5"/>
  <c r="AS170" i="5" s="1"/>
  <c r="AB169" i="5"/>
  <c r="X169" i="5"/>
  <c r="T169" i="5"/>
  <c r="P169" i="5"/>
  <c r="AG169" i="5"/>
  <c r="AS169" i="5" s="1"/>
  <c r="AB168" i="5"/>
  <c r="X168" i="5"/>
  <c r="T168" i="5"/>
  <c r="P168" i="5"/>
  <c r="AB167" i="5"/>
  <c r="X167" i="5"/>
  <c r="T167" i="5"/>
  <c r="P167" i="5"/>
  <c r="AG167" i="5"/>
  <c r="AS167" i="5" s="1"/>
  <c r="AB166" i="5"/>
  <c r="X166" i="5"/>
  <c r="T166" i="5"/>
  <c r="P166" i="5"/>
  <c r="AG166" i="5"/>
  <c r="AS166" i="5" s="1"/>
  <c r="AB165" i="5"/>
  <c r="X165" i="5"/>
  <c r="T165" i="5"/>
  <c r="P165" i="5"/>
  <c r="AG165" i="5"/>
  <c r="AS165" i="5" s="1"/>
  <c r="AR164" i="5"/>
  <c r="AQ164" i="5"/>
  <c r="AP164" i="5"/>
  <c r="AO164" i="5"/>
  <c r="AN164" i="5"/>
  <c r="AM164" i="5"/>
  <c r="AL164" i="5"/>
  <c r="AK164" i="5"/>
  <c r="AJ164" i="5"/>
  <c r="AI164" i="5"/>
  <c r="AH164" i="5"/>
  <c r="AA164" i="5"/>
  <c r="Z164" i="5"/>
  <c r="Y164" i="5"/>
  <c r="W164" i="5"/>
  <c r="V164" i="5"/>
  <c r="U164" i="5"/>
  <c r="S164" i="5"/>
  <c r="R164" i="5"/>
  <c r="Q164" i="5"/>
  <c r="O164" i="5"/>
  <c r="N164" i="5"/>
  <c r="M164" i="5"/>
  <c r="L164" i="5"/>
  <c r="I164" i="5"/>
  <c r="H164" i="5"/>
  <c r="E164" i="5"/>
  <c r="AG163" i="5"/>
  <c r="AB163" i="5"/>
  <c r="X163" i="5"/>
  <c r="T163" i="5"/>
  <c r="P163" i="5"/>
  <c r="G163" i="5"/>
  <c r="AG162" i="5"/>
  <c r="AB162" i="5"/>
  <c r="X162" i="5"/>
  <c r="T162" i="5"/>
  <c r="P162" i="5"/>
  <c r="G162" i="5"/>
  <c r="AG161" i="5"/>
  <c r="AB161" i="5"/>
  <c r="X161" i="5"/>
  <c r="T161" i="5"/>
  <c r="P161" i="5"/>
  <c r="G161" i="5"/>
  <c r="AG160" i="5"/>
  <c r="AB160" i="5"/>
  <c r="X160" i="5"/>
  <c r="T160" i="5"/>
  <c r="P160" i="5"/>
  <c r="G160" i="5"/>
  <c r="AG159" i="5"/>
  <c r="AB159" i="5"/>
  <c r="X159" i="5"/>
  <c r="T159" i="5"/>
  <c r="P159" i="5"/>
  <c r="G159" i="5"/>
  <c r="AG158" i="5"/>
  <c r="AB158" i="5"/>
  <c r="X158" i="5"/>
  <c r="T158" i="5"/>
  <c r="P158" i="5"/>
  <c r="G158" i="5"/>
  <c r="AB157" i="5"/>
  <c r="X157" i="5"/>
  <c r="T157" i="5"/>
  <c r="P157" i="5"/>
  <c r="AG157" i="5"/>
  <c r="AS157" i="5" s="1"/>
  <c r="AB156" i="5"/>
  <c r="X156" i="5"/>
  <c r="T156" i="5"/>
  <c r="P156" i="5"/>
  <c r="AG156" i="5"/>
  <c r="AS156" i="5" s="1"/>
  <c r="AB155" i="5"/>
  <c r="X155" i="5"/>
  <c r="T155" i="5"/>
  <c r="P155" i="5"/>
  <c r="AG155" i="5"/>
  <c r="AS155" i="5" s="1"/>
  <c r="AB154" i="5"/>
  <c r="X154" i="5"/>
  <c r="T154" i="5"/>
  <c r="P154" i="5"/>
  <c r="G154" i="5"/>
  <c r="AB153" i="5"/>
  <c r="X153" i="5"/>
  <c r="T153" i="5"/>
  <c r="P153" i="5"/>
  <c r="AG153" i="5"/>
  <c r="AS153" i="5" s="1"/>
  <c r="AR152" i="5"/>
  <c r="AQ152" i="5"/>
  <c r="AP152" i="5"/>
  <c r="AO152" i="5"/>
  <c r="AN152" i="5"/>
  <c r="AM152" i="5"/>
  <c r="AL152" i="5"/>
  <c r="AK152" i="5"/>
  <c r="AJ152" i="5"/>
  <c r="AI152" i="5"/>
  <c r="AH152" i="5"/>
  <c r="AA152" i="5"/>
  <c r="Z152" i="5"/>
  <c r="Y152" i="5"/>
  <c r="W152" i="5"/>
  <c r="V152" i="5"/>
  <c r="U152" i="5"/>
  <c r="S152" i="5"/>
  <c r="R152" i="5"/>
  <c r="Q152" i="5"/>
  <c r="O152" i="5"/>
  <c r="N152" i="5"/>
  <c r="M152" i="5"/>
  <c r="L152" i="5"/>
  <c r="I152" i="5"/>
  <c r="H152" i="5"/>
  <c r="E152" i="5"/>
  <c r="AG148" i="5"/>
  <c r="AB148" i="5"/>
  <c r="X148" i="5"/>
  <c r="T148" i="5"/>
  <c r="P148" i="5"/>
  <c r="G148" i="5"/>
  <c r="AG147" i="5"/>
  <c r="AB147" i="5"/>
  <c r="X147" i="5"/>
  <c r="T147" i="5"/>
  <c r="P147" i="5"/>
  <c r="G147" i="5"/>
  <c r="AG146" i="5"/>
  <c r="AB146" i="5"/>
  <c r="X146" i="5"/>
  <c r="T146" i="5"/>
  <c r="P146" i="5"/>
  <c r="G146" i="5"/>
  <c r="AG145" i="5"/>
  <c r="AB145" i="5"/>
  <c r="X145" i="5"/>
  <c r="T145" i="5"/>
  <c r="P145" i="5"/>
  <c r="G145" i="5"/>
  <c r="AG144" i="5"/>
  <c r="AB144" i="5"/>
  <c r="X144" i="5"/>
  <c r="T144" i="5"/>
  <c r="P144" i="5"/>
  <c r="G144" i="5"/>
  <c r="AG143" i="5"/>
  <c r="AB143" i="5"/>
  <c r="X143" i="5"/>
  <c r="T143" i="5"/>
  <c r="P143" i="5"/>
  <c r="G143" i="5"/>
  <c r="AG142" i="5"/>
  <c r="AB142" i="5"/>
  <c r="X142" i="5"/>
  <c r="T142" i="5"/>
  <c r="P142" i="5"/>
  <c r="G142" i="5"/>
  <c r="AG141" i="5"/>
  <c r="AB141" i="5"/>
  <c r="X141" i="5"/>
  <c r="T141" i="5"/>
  <c r="P141" i="5"/>
  <c r="G141" i="5"/>
  <c r="AG140" i="5"/>
  <c r="AB140" i="5"/>
  <c r="X140" i="5"/>
  <c r="T140" i="5"/>
  <c r="P140" i="5"/>
  <c r="G140" i="5"/>
  <c r="AB139" i="5"/>
  <c r="X139" i="5"/>
  <c r="T139" i="5"/>
  <c r="P139" i="5"/>
  <c r="G139" i="5"/>
  <c r="AB138" i="5"/>
  <c r="X138" i="5"/>
  <c r="T138" i="5"/>
  <c r="P138" i="5"/>
  <c r="G138" i="5"/>
  <c r="AB137" i="5"/>
  <c r="X137" i="5"/>
  <c r="T137" i="5"/>
  <c r="P137" i="5"/>
  <c r="G137" i="5"/>
  <c r="AB136" i="5"/>
  <c r="X136" i="5"/>
  <c r="T136" i="5"/>
  <c r="P136" i="5"/>
  <c r="AG136" i="5"/>
  <c r="AS136" i="5" s="1"/>
  <c r="AB135" i="5"/>
  <c r="X135" i="5"/>
  <c r="T135" i="5"/>
  <c r="P135" i="5"/>
  <c r="AB134" i="5"/>
  <c r="X134" i="5"/>
  <c r="T134" i="5"/>
  <c r="P134" i="5"/>
  <c r="AG134" i="5"/>
  <c r="AB133" i="5"/>
  <c r="X133" i="5"/>
  <c r="T133" i="5"/>
  <c r="P133" i="5"/>
  <c r="AG133" i="5"/>
  <c r="AS133" i="5" s="1"/>
  <c r="AB132" i="5"/>
  <c r="X132" i="5"/>
  <c r="T132" i="5"/>
  <c r="P132" i="5"/>
  <c r="G132" i="5"/>
  <c r="AB131" i="5"/>
  <c r="X131" i="5"/>
  <c r="T131" i="5"/>
  <c r="P131" i="5"/>
  <c r="AG131" i="5"/>
  <c r="AS131" i="5" s="1"/>
  <c r="AB130" i="5"/>
  <c r="X130" i="5"/>
  <c r="T130" i="5"/>
  <c r="P130" i="5"/>
  <c r="AG130" i="5"/>
  <c r="AS130" i="5" s="1"/>
  <c r="AB129" i="5"/>
  <c r="X129" i="5"/>
  <c r="T129" i="5"/>
  <c r="P129" i="5"/>
  <c r="AG129" i="5"/>
  <c r="AS129" i="5" s="1"/>
  <c r="AB128" i="5"/>
  <c r="X128" i="5"/>
  <c r="T128" i="5"/>
  <c r="P128" i="5"/>
  <c r="AG128" i="5"/>
  <c r="AB127" i="5"/>
  <c r="X127" i="5"/>
  <c r="T127" i="5"/>
  <c r="P127" i="5"/>
  <c r="G127" i="5"/>
  <c r="AB126" i="5"/>
  <c r="X126" i="5"/>
  <c r="T126" i="5"/>
  <c r="P126" i="5"/>
  <c r="AG126" i="5"/>
  <c r="AS126" i="5" s="1"/>
  <c r="AB125" i="5"/>
  <c r="X125" i="5"/>
  <c r="T125" i="5"/>
  <c r="P125" i="5"/>
  <c r="AG125" i="5"/>
  <c r="AS125" i="5" s="1"/>
  <c r="AB124" i="5"/>
  <c r="X124" i="5"/>
  <c r="T124" i="5"/>
  <c r="P124" i="5"/>
  <c r="AG124" i="5"/>
  <c r="AS124" i="5" s="1"/>
  <c r="AB123" i="5"/>
  <c r="X123" i="5"/>
  <c r="T123" i="5"/>
  <c r="P123" i="5"/>
  <c r="AG123" i="5"/>
  <c r="AS123" i="5" s="1"/>
  <c r="AB122" i="5"/>
  <c r="X122" i="5"/>
  <c r="T122" i="5"/>
  <c r="P122" i="5"/>
  <c r="AG122" i="5"/>
  <c r="AA121" i="5"/>
  <c r="Z121" i="5"/>
  <c r="Y121" i="5"/>
  <c r="W121" i="5"/>
  <c r="V121" i="5"/>
  <c r="U121" i="5"/>
  <c r="S121" i="5"/>
  <c r="R121" i="5"/>
  <c r="Q121" i="5"/>
  <c r="O121" i="5"/>
  <c r="N121" i="5"/>
  <c r="M121" i="5"/>
  <c r="L121" i="5"/>
  <c r="I121" i="5"/>
  <c r="H121" i="5"/>
  <c r="E121" i="5"/>
  <c r="AG120" i="5"/>
  <c r="AB120" i="5"/>
  <c r="X120" i="5"/>
  <c r="T120" i="5"/>
  <c r="P120" i="5"/>
  <c r="G120" i="5"/>
  <c r="AG119" i="5"/>
  <c r="AB119" i="5"/>
  <c r="X119" i="5"/>
  <c r="T119" i="5"/>
  <c r="P119" i="5"/>
  <c r="G119" i="5"/>
  <c r="AG118" i="5"/>
  <c r="AB118" i="5"/>
  <c r="X118" i="5"/>
  <c r="T118" i="5"/>
  <c r="P118" i="5"/>
  <c r="G118" i="5"/>
  <c r="AG117" i="5"/>
  <c r="AB117" i="5"/>
  <c r="X117" i="5"/>
  <c r="T117" i="5"/>
  <c r="P117" i="5"/>
  <c r="G117" i="5"/>
  <c r="AG116" i="5"/>
  <c r="AB116" i="5"/>
  <c r="X116" i="5"/>
  <c r="T116" i="5"/>
  <c r="P116" i="5"/>
  <c r="G116" i="5"/>
  <c r="AG115" i="5"/>
  <c r="AB115" i="5"/>
  <c r="X115" i="5"/>
  <c r="T115" i="5"/>
  <c r="P115" i="5"/>
  <c r="G115" i="5"/>
  <c r="AG114" i="5"/>
  <c r="AB114" i="5"/>
  <c r="X114" i="5"/>
  <c r="T114" i="5"/>
  <c r="P114" i="5"/>
  <c r="G114" i="5"/>
  <c r="AG113" i="5"/>
  <c r="AB113" i="5"/>
  <c r="X113" i="5"/>
  <c r="T113" i="5"/>
  <c r="P113" i="5"/>
  <c r="G113" i="5"/>
  <c r="AG112" i="5"/>
  <c r="AB112" i="5"/>
  <c r="X112" i="5"/>
  <c r="T112" i="5"/>
  <c r="P112" i="5"/>
  <c r="G112" i="5"/>
  <c r="AG111" i="5"/>
  <c r="AB111" i="5"/>
  <c r="X111" i="5"/>
  <c r="T111" i="5"/>
  <c r="P111" i="5"/>
  <c r="G111" i="5"/>
  <c r="AG110" i="5"/>
  <c r="AB110" i="5"/>
  <c r="X110" i="5"/>
  <c r="T110" i="5"/>
  <c r="P110" i="5"/>
  <c r="G110" i="5"/>
  <c r="AG109" i="5"/>
  <c r="AB109" i="5"/>
  <c r="X109" i="5"/>
  <c r="T109" i="5"/>
  <c r="P109" i="5"/>
  <c r="G109" i="5"/>
  <c r="AG108" i="5"/>
  <c r="AB108" i="5"/>
  <c r="X108" i="5"/>
  <c r="T108" i="5"/>
  <c r="P108" i="5"/>
  <c r="G108" i="5"/>
  <c r="AG107" i="5"/>
  <c r="AB107" i="5"/>
  <c r="X107" i="5"/>
  <c r="T107" i="5"/>
  <c r="P107" i="5"/>
  <c r="G107" i="5"/>
  <c r="AG106" i="5"/>
  <c r="AB106" i="5"/>
  <c r="X106" i="5"/>
  <c r="T106" i="5"/>
  <c r="P106" i="5"/>
  <c r="G106" i="5"/>
  <c r="AA105" i="5"/>
  <c r="Z105" i="5"/>
  <c r="Y105" i="5"/>
  <c r="W105" i="5"/>
  <c r="V105" i="5"/>
  <c r="U105" i="5"/>
  <c r="S105" i="5"/>
  <c r="R105" i="5"/>
  <c r="Q105" i="5"/>
  <c r="O105" i="5"/>
  <c r="N105" i="5"/>
  <c r="M105" i="5"/>
  <c r="L105" i="5"/>
  <c r="I105" i="5"/>
  <c r="H105" i="5"/>
  <c r="F105" i="5"/>
  <c r="E93" i="6" s="1"/>
  <c r="E105" i="5"/>
  <c r="AG104" i="5"/>
  <c r="AB104" i="5"/>
  <c r="X104" i="5"/>
  <c r="T104" i="5"/>
  <c r="P104" i="5"/>
  <c r="G104" i="5"/>
  <c r="AG103" i="5"/>
  <c r="AB103" i="5"/>
  <c r="X103" i="5"/>
  <c r="T103" i="5"/>
  <c r="P103" i="5"/>
  <c r="G103" i="5"/>
  <c r="AG102" i="5"/>
  <c r="AB102" i="5"/>
  <c r="X102" i="5"/>
  <c r="T102" i="5"/>
  <c r="P102" i="5"/>
  <c r="G102" i="5"/>
  <c r="AG101" i="5"/>
  <c r="AB101" i="5"/>
  <c r="X101" i="5"/>
  <c r="T101" i="5"/>
  <c r="P101" i="5"/>
  <c r="G101" i="5"/>
  <c r="AG100" i="5"/>
  <c r="AB100" i="5"/>
  <c r="X100" i="5"/>
  <c r="T100" i="5"/>
  <c r="P100" i="5"/>
  <c r="G100" i="5"/>
  <c r="AG99" i="5"/>
  <c r="AB99" i="5"/>
  <c r="X99" i="5"/>
  <c r="T99" i="5"/>
  <c r="P99" i="5"/>
  <c r="G99" i="5"/>
  <c r="AG98" i="5"/>
  <c r="AB98" i="5"/>
  <c r="X98" i="5"/>
  <c r="T98" i="5"/>
  <c r="P98" i="5"/>
  <c r="G98" i="5"/>
  <c r="AG97" i="5"/>
  <c r="AB97" i="5"/>
  <c r="X97" i="5"/>
  <c r="T97" i="5"/>
  <c r="P97" i="5"/>
  <c r="G97" i="5"/>
  <c r="AG96" i="5"/>
  <c r="AB96" i="5"/>
  <c r="X96" i="5"/>
  <c r="T96" i="5"/>
  <c r="P96" i="5"/>
  <c r="G96" i="5"/>
  <c r="AG95" i="5"/>
  <c r="AB95" i="5"/>
  <c r="X95" i="5"/>
  <c r="T95" i="5"/>
  <c r="P95" i="5"/>
  <c r="G95" i="5"/>
  <c r="AB94" i="5"/>
  <c r="X94" i="5"/>
  <c r="T94" i="5"/>
  <c r="P94" i="5"/>
  <c r="AG94" i="5"/>
  <c r="AS94" i="5" s="1"/>
  <c r="AB93" i="5"/>
  <c r="X93" i="5"/>
  <c r="T93" i="5"/>
  <c r="P93" i="5"/>
  <c r="AG93" i="5"/>
  <c r="AB92" i="5"/>
  <c r="X92" i="5"/>
  <c r="T92" i="5"/>
  <c r="P92" i="5"/>
  <c r="G92" i="5"/>
  <c r="AB91" i="5"/>
  <c r="X91" i="5"/>
  <c r="T91" i="5"/>
  <c r="P91" i="5"/>
  <c r="AG91" i="5"/>
  <c r="AB90" i="5"/>
  <c r="X90" i="5"/>
  <c r="T90" i="5"/>
  <c r="P90" i="5"/>
  <c r="AG90" i="5"/>
  <c r="AA89" i="5"/>
  <c r="Z89" i="5"/>
  <c r="Y89" i="5"/>
  <c r="W89" i="5"/>
  <c r="V89" i="5"/>
  <c r="U89" i="5"/>
  <c r="S89" i="5"/>
  <c r="R89" i="5"/>
  <c r="Q89" i="5"/>
  <c r="O89" i="5"/>
  <c r="N89" i="5"/>
  <c r="M89" i="5"/>
  <c r="L89" i="5"/>
  <c r="I89" i="5"/>
  <c r="H89" i="5"/>
  <c r="E89" i="5"/>
  <c r="AG88" i="5"/>
  <c r="AB88" i="5"/>
  <c r="X88" i="5"/>
  <c r="T88" i="5"/>
  <c r="P88" i="5"/>
  <c r="G88" i="5"/>
  <c r="AG87" i="5"/>
  <c r="AB87" i="5"/>
  <c r="X87" i="5"/>
  <c r="T87" i="5"/>
  <c r="P87" i="5"/>
  <c r="G87" i="5"/>
  <c r="AG86" i="5"/>
  <c r="AB86" i="5"/>
  <c r="X86" i="5"/>
  <c r="T86" i="5"/>
  <c r="P86" i="5"/>
  <c r="G86" i="5"/>
  <c r="AG85" i="5"/>
  <c r="AB85" i="5"/>
  <c r="X85" i="5"/>
  <c r="T85" i="5"/>
  <c r="P85" i="5"/>
  <c r="G85" i="5"/>
  <c r="AG84" i="5"/>
  <c r="AB84" i="5"/>
  <c r="X84" i="5"/>
  <c r="T84" i="5"/>
  <c r="P84" i="5"/>
  <c r="G84" i="5"/>
  <c r="AB83" i="5"/>
  <c r="X83" i="5"/>
  <c r="T83" i="5"/>
  <c r="P83" i="5"/>
  <c r="G83" i="5"/>
  <c r="AB82" i="5"/>
  <c r="X82" i="5"/>
  <c r="T82" i="5"/>
  <c r="P82" i="5"/>
  <c r="AG82" i="5"/>
  <c r="AS82" i="5" s="1"/>
  <c r="AB81" i="5"/>
  <c r="X81" i="5"/>
  <c r="T81" i="5"/>
  <c r="P81" i="5"/>
  <c r="G81" i="5"/>
  <c r="AB80" i="5"/>
  <c r="X80" i="5"/>
  <c r="T80" i="5"/>
  <c r="P80" i="5"/>
  <c r="G80" i="5"/>
  <c r="AB79" i="5"/>
  <c r="X79" i="5"/>
  <c r="T79" i="5"/>
  <c r="P79" i="5"/>
  <c r="G79" i="5"/>
  <c r="AB78" i="5"/>
  <c r="X78" i="5"/>
  <c r="T78" i="5"/>
  <c r="P78" i="5"/>
  <c r="AG78" i="5"/>
  <c r="AB77" i="5"/>
  <c r="X77" i="5"/>
  <c r="T77" i="5"/>
  <c r="P77" i="5"/>
  <c r="AG77" i="5"/>
  <c r="AG76" i="5"/>
  <c r="AB76" i="5"/>
  <c r="X76" i="5"/>
  <c r="T76" i="5"/>
  <c r="P76" i="5"/>
  <c r="G76" i="5"/>
  <c r="AG75" i="5"/>
  <c r="AB75" i="5"/>
  <c r="X75" i="5"/>
  <c r="T75" i="5"/>
  <c r="P75" i="5"/>
  <c r="G75" i="5"/>
  <c r="AG74" i="5"/>
  <c r="AB74" i="5"/>
  <c r="X74" i="5"/>
  <c r="T74" i="5"/>
  <c r="P74" i="5"/>
  <c r="G74" i="5"/>
  <c r="AB73" i="5"/>
  <c r="X73" i="5"/>
  <c r="T73" i="5"/>
  <c r="P73" i="5"/>
  <c r="AG73" i="5"/>
  <c r="AB72" i="5"/>
  <c r="X72" i="5"/>
  <c r="T72" i="5"/>
  <c r="P72" i="5"/>
  <c r="AG72" i="5"/>
  <c r="AB71" i="5"/>
  <c r="X71" i="5"/>
  <c r="T71" i="5"/>
  <c r="P71" i="5"/>
  <c r="G71" i="5"/>
  <c r="AB70" i="5"/>
  <c r="X70" i="5"/>
  <c r="T70" i="5"/>
  <c r="P70" i="5"/>
  <c r="G70" i="5"/>
  <c r="AB69" i="5"/>
  <c r="X69" i="5"/>
  <c r="T69" i="5"/>
  <c r="P69" i="5"/>
  <c r="AG69" i="5"/>
  <c r="AA68" i="5"/>
  <c r="Z68" i="5"/>
  <c r="Y68" i="5"/>
  <c r="W68" i="5"/>
  <c r="V68" i="5"/>
  <c r="U68" i="5"/>
  <c r="S68" i="5"/>
  <c r="R68" i="5"/>
  <c r="Q68" i="5"/>
  <c r="O68" i="5"/>
  <c r="N68" i="5"/>
  <c r="M68" i="5"/>
  <c r="L68" i="5"/>
  <c r="I68" i="5"/>
  <c r="H68" i="5"/>
  <c r="E68" i="5"/>
  <c r="AG66" i="5"/>
  <c r="AG65" i="5" s="1"/>
  <c r="AB66" i="5"/>
  <c r="AB65" i="5" s="1"/>
  <c r="X66" i="5"/>
  <c r="X65" i="5" s="1"/>
  <c r="T66" i="5"/>
  <c r="T65" i="5" s="1"/>
  <c r="P66" i="5"/>
  <c r="G66" i="5"/>
  <c r="AR65" i="5"/>
  <c r="AQ65" i="5"/>
  <c r="AP65" i="5"/>
  <c r="AO65" i="5"/>
  <c r="AN65" i="5"/>
  <c r="AM65" i="5"/>
  <c r="AL65" i="5"/>
  <c r="AK65" i="5"/>
  <c r="AJ65" i="5"/>
  <c r="AI65" i="5"/>
  <c r="AH65" i="5"/>
  <c r="AA65" i="5"/>
  <c r="Z65" i="5"/>
  <c r="Y65" i="5"/>
  <c r="W65" i="5"/>
  <c r="V65" i="5"/>
  <c r="U65" i="5"/>
  <c r="S65" i="5"/>
  <c r="R65" i="5"/>
  <c r="Q65" i="5"/>
  <c r="O65" i="5"/>
  <c r="N65" i="5"/>
  <c r="M65" i="5"/>
  <c r="L65" i="5"/>
  <c r="I65" i="5"/>
  <c r="H65" i="5"/>
  <c r="F65" i="5"/>
  <c r="E65" i="5"/>
  <c r="AB64" i="5"/>
  <c r="X64" i="5"/>
  <c r="T64" i="5"/>
  <c r="P64" i="5"/>
  <c r="AB63" i="5"/>
  <c r="X63" i="5"/>
  <c r="T63" i="5"/>
  <c r="P63" i="5"/>
  <c r="AB62" i="5"/>
  <c r="X62" i="5"/>
  <c r="T62" i="5"/>
  <c r="P62" i="5"/>
  <c r="AG62" i="5"/>
  <c r="AB61" i="5"/>
  <c r="X61" i="5"/>
  <c r="T61" i="5"/>
  <c r="P61" i="5"/>
  <c r="AA60" i="5"/>
  <c r="Z60" i="5"/>
  <c r="Y60" i="5"/>
  <c r="W60" i="5"/>
  <c r="V60" i="5"/>
  <c r="U60" i="5"/>
  <c r="S60" i="5"/>
  <c r="R60" i="5"/>
  <c r="Q60" i="5"/>
  <c r="O60" i="5"/>
  <c r="N60" i="5"/>
  <c r="M60" i="5"/>
  <c r="L60" i="5"/>
  <c r="I60" i="5"/>
  <c r="H60" i="5"/>
  <c r="E60" i="5"/>
  <c r="AG59" i="5"/>
  <c r="AB59" i="5"/>
  <c r="X59" i="5"/>
  <c r="T59" i="5"/>
  <c r="P59" i="5"/>
  <c r="G59" i="5"/>
  <c r="AG58" i="5"/>
  <c r="AB58" i="5"/>
  <c r="X58" i="5"/>
  <c r="T58" i="5"/>
  <c r="P58" i="5"/>
  <c r="G58" i="5"/>
  <c r="AA57" i="5"/>
  <c r="Z57" i="5"/>
  <c r="Y57" i="5"/>
  <c r="W57" i="5"/>
  <c r="V57" i="5"/>
  <c r="U57" i="5"/>
  <c r="S57" i="5"/>
  <c r="R57" i="5"/>
  <c r="Q57" i="5"/>
  <c r="O57" i="5"/>
  <c r="N57" i="5"/>
  <c r="M57" i="5"/>
  <c r="L57" i="5"/>
  <c r="I57" i="5"/>
  <c r="H57" i="5"/>
  <c r="F57" i="5"/>
  <c r="E57" i="5"/>
  <c r="AG56" i="5"/>
  <c r="AB56" i="5"/>
  <c r="X56" i="5"/>
  <c r="T56" i="5"/>
  <c r="P56" i="5"/>
  <c r="G56" i="5"/>
  <c r="AG55" i="5"/>
  <c r="AB55" i="5"/>
  <c r="X55" i="5"/>
  <c r="T55" i="5"/>
  <c r="P55" i="5"/>
  <c r="G55" i="5"/>
  <c r="AG54" i="5"/>
  <c r="AB54" i="5"/>
  <c r="X54" i="5"/>
  <c r="T54" i="5"/>
  <c r="P54" i="5"/>
  <c r="G54" i="5"/>
  <c r="AG53" i="5"/>
  <c r="AB53" i="5"/>
  <c r="X53" i="5"/>
  <c r="T53" i="5"/>
  <c r="P53" i="5"/>
  <c r="G53" i="5"/>
  <c r="AG52" i="5"/>
  <c r="AB52" i="5"/>
  <c r="X52" i="5"/>
  <c r="T52" i="5"/>
  <c r="P52" i="5"/>
  <c r="G52" i="5"/>
  <c r="AG51" i="5"/>
  <c r="AB51" i="5"/>
  <c r="X51" i="5"/>
  <c r="T51" i="5"/>
  <c r="P51" i="5"/>
  <c r="G51" i="5"/>
  <c r="AG50" i="5"/>
  <c r="AB50" i="5"/>
  <c r="X50" i="5"/>
  <c r="T50" i="5"/>
  <c r="P50" i="5"/>
  <c r="G50" i="5"/>
  <c r="AG49" i="5"/>
  <c r="AB49" i="5"/>
  <c r="X49" i="5"/>
  <c r="T49" i="5"/>
  <c r="P49" i="5"/>
  <c r="G49" i="5"/>
  <c r="AG48" i="5"/>
  <c r="AB48" i="5"/>
  <c r="X48" i="5"/>
  <c r="T48" i="5"/>
  <c r="P48" i="5"/>
  <c r="G48" i="5"/>
  <c r="AG47" i="5"/>
  <c r="AB47" i="5"/>
  <c r="X47" i="5"/>
  <c r="T47" i="5"/>
  <c r="P47" i="5"/>
  <c r="G47" i="5"/>
  <c r="AG46" i="5"/>
  <c r="AB46" i="5"/>
  <c r="X46" i="5"/>
  <c r="T46" i="5"/>
  <c r="P46" i="5"/>
  <c r="G46" i="5"/>
  <c r="AG45" i="5"/>
  <c r="AB45" i="5"/>
  <c r="X45" i="5"/>
  <c r="T45" i="5"/>
  <c r="P45" i="5"/>
  <c r="G45" i="5"/>
  <c r="AG44" i="5"/>
  <c r="AB44" i="5"/>
  <c r="X44" i="5"/>
  <c r="T44" i="5"/>
  <c r="P44" i="5"/>
  <c r="G44" i="5"/>
  <c r="AG43" i="5"/>
  <c r="AB43" i="5"/>
  <c r="X43" i="5"/>
  <c r="T43" i="5"/>
  <c r="P43" i="5"/>
  <c r="G43" i="5"/>
  <c r="AG42" i="5"/>
  <c r="AB42" i="5"/>
  <c r="X42" i="5"/>
  <c r="T42" i="5"/>
  <c r="P42" i="5"/>
  <c r="G42" i="5"/>
  <c r="AG41" i="5"/>
  <c r="AB41" i="5"/>
  <c r="X41" i="5"/>
  <c r="T41" i="5"/>
  <c r="P41" i="5"/>
  <c r="G41" i="5"/>
  <c r="AA40" i="5"/>
  <c r="AA39" i="5" s="1"/>
  <c r="Z40" i="5"/>
  <c r="Z39" i="5" s="1"/>
  <c r="Y40" i="5"/>
  <c r="Y39" i="5" s="1"/>
  <c r="W40" i="5"/>
  <c r="W39" i="5" s="1"/>
  <c r="V40" i="5"/>
  <c r="V39" i="5" s="1"/>
  <c r="U40" i="5"/>
  <c r="U39" i="5" s="1"/>
  <c r="S40" i="5"/>
  <c r="S39" i="5" s="1"/>
  <c r="R40" i="5"/>
  <c r="R39" i="5" s="1"/>
  <c r="Q40" i="5"/>
  <c r="Q39" i="5" s="1"/>
  <c r="O40" i="5"/>
  <c r="O39" i="5" s="1"/>
  <c r="N40" i="5"/>
  <c r="N39" i="5" s="1"/>
  <c r="M40" i="5"/>
  <c r="M39" i="5" s="1"/>
  <c r="L40" i="5"/>
  <c r="L39" i="5" s="1"/>
  <c r="I40" i="5"/>
  <c r="I39" i="5" s="1"/>
  <c r="H40" i="5"/>
  <c r="H39" i="5" s="1"/>
  <c r="F40" i="5"/>
  <c r="E40" i="5"/>
  <c r="E39" i="5" s="1"/>
  <c r="AG38" i="5"/>
  <c r="AB38" i="5"/>
  <c r="X38" i="5"/>
  <c r="T38" i="5"/>
  <c r="P38" i="5"/>
  <c r="G38" i="5"/>
  <c r="AA37" i="5"/>
  <c r="Z37" i="5"/>
  <c r="Y37" i="5"/>
  <c r="W37" i="5"/>
  <c r="V37" i="5"/>
  <c r="U37" i="5"/>
  <c r="S37" i="5"/>
  <c r="R37" i="5"/>
  <c r="Q37" i="5"/>
  <c r="O37" i="5"/>
  <c r="N37" i="5"/>
  <c r="M37" i="5"/>
  <c r="L37" i="5"/>
  <c r="I37" i="5"/>
  <c r="H37" i="5"/>
  <c r="F37" i="5"/>
  <c r="E37" i="5"/>
  <c r="H479" i="5" l="1"/>
  <c r="N479" i="5"/>
  <c r="S479" i="5"/>
  <c r="Y479" i="5"/>
  <c r="L530" i="5"/>
  <c r="Q530" i="5"/>
  <c r="V530" i="5"/>
  <c r="AA530" i="5"/>
  <c r="L624" i="5"/>
  <c r="P624" i="5"/>
  <c r="T624" i="5"/>
  <c r="X624" i="5"/>
  <c r="U624" i="5"/>
  <c r="J668" i="5"/>
  <c r="L252" i="5"/>
  <c r="Q252" i="5"/>
  <c r="V252" i="5"/>
  <c r="AA252" i="5"/>
  <c r="E363" i="6"/>
  <c r="M149" i="5"/>
  <c r="R149" i="5"/>
  <c r="W149" i="5"/>
  <c r="E252" i="5"/>
  <c r="M252" i="5"/>
  <c r="R252" i="5"/>
  <c r="W252" i="5"/>
  <c r="AL252" i="5"/>
  <c r="H530" i="5"/>
  <c r="H510" i="5" s="1"/>
  <c r="N530" i="5"/>
  <c r="N510" i="5" s="1"/>
  <c r="S530" i="5"/>
  <c r="Y530" i="5"/>
  <c r="Y510" i="5" s="1"/>
  <c r="F390" i="5"/>
  <c r="E357" i="6"/>
  <c r="AG530" i="5"/>
  <c r="I149" i="5"/>
  <c r="O149" i="5"/>
  <c r="U149" i="5"/>
  <c r="Z149" i="5"/>
  <c r="L149" i="5"/>
  <c r="Q149" i="5"/>
  <c r="V149" i="5"/>
  <c r="AA149" i="5"/>
  <c r="L479" i="5"/>
  <c r="Q479" i="5"/>
  <c r="V479" i="5"/>
  <c r="AA479" i="5"/>
  <c r="H149" i="5"/>
  <c r="N149" i="5"/>
  <c r="S149" i="5"/>
  <c r="Y149" i="5"/>
  <c r="Y668" i="5"/>
  <c r="Y665" i="5" s="1"/>
  <c r="J645" i="5"/>
  <c r="H566" i="5"/>
  <c r="H565" i="5" s="1"/>
  <c r="Y645" i="5"/>
  <c r="L353" i="5"/>
  <c r="L304" i="5" s="1"/>
  <c r="L303" i="5" s="1"/>
  <c r="Q353" i="5"/>
  <c r="V353" i="5"/>
  <c r="V304" i="5" s="1"/>
  <c r="V303" i="5" s="1"/>
  <c r="AA353" i="5"/>
  <c r="H353" i="5"/>
  <c r="N353" i="5"/>
  <c r="S353" i="5"/>
  <c r="Y353" i="5"/>
  <c r="U510" i="5"/>
  <c r="E353" i="5"/>
  <c r="E304" i="5" s="1"/>
  <c r="E303" i="5" s="1"/>
  <c r="M353" i="5"/>
  <c r="M304" i="5" s="1"/>
  <c r="M303" i="5" s="1"/>
  <c r="R353" i="5"/>
  <c r="R304" i="5" s="1"/>
  <c r="R303" i="5" s="1"/>
  <c r="W353" i="5"/>
  <c r="W304" i="5" s="1"/>
  <c r="W303" i="5" s="1"/>
  <c r="L566" i="5"/>
  <c r="L565" i="5" s="1"/>
  <c r="I353" i="5"/>
  <c r="O353" i="5"/>
  <c r="U353" i="5"/>
  <c r="Z353" i="5"/>
  <c r="E149" i="5"/>
  <c r="K566" i="5"/>
  <c r="K565" i="5" s="1"/>
  <c r="I566" i="5"/>
  <c r="I565" i="5" s="1"/>
  <c r="AA665" i="5"/>
  <c r="AA624" i="5" s="1"/>
  <c r="AE665" i="5"/>
  <c r="AE624" i="5" s="1"/>
  <c r="J566" i="5"/>
  <c r="J565" i="5" s="1"/>
  <c r="U459" i="5"/>
  <c r="U428" i="5" s="1"/>
  <c r="Z459" i="5"/>
  <c r="Z430" i="5" s="1"/>
  <c r="Z429" i="5" s="1"/>
  <c r="AJ459" i="5"/>
  <c r="AN459" i="5"/>
  <c r="AR459" i="5"/>
  <c r="R510" i="5"/>
  <c r="AK530" i="5"/>
  <c r="AO530" i="5"/>
  <c r="AO510" i="5" s="1"/>
  <c r="M665" i="5"/>
  <c r="M624" i="5" s="1"/>
  <c r="Q665" i="5"/>
  <c r="G632" i="5"/>
  <c r="G631" i="5" s="1"/>
  <c r="I665" i="5"/>
  <c r="I624" i="5" s="1"/>
  <c r="Q304" i="5"/>
  <c r="Q303" i="5" s="1"/>
  <c r="G636" i="5"/>
  <c r="K665" i="5"/>
  <c r="K624" i="5" s="1"/>
  <c r="S665" i="5"/>
  <c r="S624" i="5" s="1"/>
  <c r="G670" i="5"/>
  <c r="G672" i="5"/>
  <c r="E459" i="5"/>
  <c r="M459" i="5"/>
  <c r="R459" i="5"/>
  <c r="AP459" i="5"/>
  <c r="M211" i="5"/>
  <c r="R211" i="5"/>
  <c r="W211" i="5"/>
  <c r="H211" i="5"/>
  <c r="N211" i="5"/>
  <c r="S211" i="5"/>
  <c r="Y211" i="5"/>
  <c r="I211" i="5"/>
  <c r="O211" i="5"/>
  <c r="U211" i="5"/>
  <c r="Z211" i="5"/>
  <c r="E211" i="5"/>
  <c r="L211" i="5"/>
  <c r="Q211" i="5"/>
  <c r="V211" i="5"/>
  <c r="AA211" i="5"/>
  <c r="F26" i="1"/>
  <c r="F26" i="2" s="1"/>
  <c r="N459" i="5"/>
  <c r="P626" i="5"/>
  <c r="V626" i="5"/>
  <c r="V625" i="5" s="1"/>
  <c r="N665" i="5"/>
  <c r="N624" i="5" s="1"/>
  <c r="R665" i="5"/>
  <c r="R624" i="5" s="1"/>
  <c r="V665" i="5"/>
  <c r="V624" i="5" s="1"/>
  <c r="AI665" i="5"/>
  <c r="AI624" i="5" s="1"/>
  <c r="AG665" i="5"/>
  <c r="AG624" i="5" s="1"/>
  <c r="V459" i="5"/>
  <c r="V430" i="5" s="1"/>
  <c r="V429" i="5" s="1"/>
  <c r="G654" i="5"/>
  <c r="Y659" i="5"/>
  <c r="W665" i="5"/>
  <c r="W624" i="5" s="1"/>
  <c r="AB665" i="5"/>
  <c r="AB624" i="5" s="1"/>
  <c r="AF665" i="5"/>
  <c r="AF624" i="5" s="1"/>
  <c r="AJ665" i="5"/>
  <c r="AJ624" i="5" s="1"/>
  <c r="G641" i="5"/>
  <c r="G667" i="5"/>
  <c r="G666" i="5" s="1"/>
  <c r="G658" i="5"/>
  <c r="G657" i="5" s="1"/>
  <c r="G656" i="5" s="1"/>
  <c r="H30" i="1"/>
  <c r="G381" i="5"/>
  <c r="F25" i="1"/>
  <c r="F433" i="5"/>
  <c r="E381" i="6"/>
  <c r="Q459" i="5"/>
  <c r="AK459" i="5"/>
  <c r="AO459" i="5"/>
  <c r="L510" i="5"/>
  <c r="I626" i="5"/>
  <c r="R626" i="5"/>
  <c r="R625" i="5" s="1"/>
  <c r="AA626" i="5"/>
  <c r="AA625" i="5" s="1"/>
  <c r="AE626" i="5"/>
  <c r="AE625" i="5" s="1"/>
  <c r="AI626" i="5"/>
  <c r="AI625" i="5" s="1"/>
  <c r="N626" i="5"/>
  <c r="N625" i="5" s="1"/>
  <c r="Y640" i="5"/>
  <c r="G652" i="5"/>
  <c r="F441" i="5"/>
  <c r="E389" i="6"/>
  <c r="Y631" i="5"/>
  <c r="G642" i="5"/>
  <c r="H28" i="2"/>
  <c r="H28" i="3"/>
  <c r="F39" i="5"/>
  <c r="E28" i="6"/>
  <c r="F28" i="6" s="1"/>
  <c r="E28" i="3"/>
  <c r="E28" i="2"/>
  <c r="F626" i="5"/>
  <c r="F625" i="5" s="1"/>
  <c r="L626" i="5"/>
  <c r="L625" i="5" s="1"/>
  <c r="L623" i="5" s="1"/>
  <c r="T626" i="5"/>
  <c r="X626" i="5"/>
  <c r="X625" i="5" s="1"/>
  <c r="X623" i="5" s="1"/>
  <c r="AC626" i="5"/>
  <c r="AC625" i="5" s="1"/>
  <c r="AG626" i="5"/>
  <c r="AG625" i="5" s="1"/>
  <c r="F665" i="5"/>
  <c r="F624" i="5" s="1"/>
  <c r="Z626" i="5"/>
  <c r="Z625" i="5" s="1"/>
  <c r="AD626" i="5"/>
  <c r="AD625" i="5" s="1"/>
  <c r="AH626" i="5"/>
  <c r="AH625" i="5" s="1"/>
  <c r="S626" i="5"/>
  <c r="S625" i="5" s="1"/>
  <c r="W626" i="5"/>
  <c r="W625" i="5" s="1"/>
  <c r="AJ626" i="5"/>
  <c r="AJ625" i="5" s="1"/>
  <c r="J627" i="5"/>
  <c r="G637" i="5"/>
  <c r="G639" i="5"/>
  <c r="G638" i="5" s="1"/>
  <c r="G655" i="5"/>
  <c r="G661" i="5"/>
  <c r="H665" i="5"/>
  <c r="H624" i="5" s="1"/>
  <c r="AC665" i="5"/>
  <c r="AC624" i="5" s="1"/>
  <c r="G669" i="5"/>
  <c r="H626" i="5"/>
  <c r="H625" i="5" s="1"/>
  <c r="U626" i="5"/>
  <c r="G634" i="5"/>
  <c r="G643" i="5"/>
  <c r="Z665" i="5"/>
  <c r="Z624" i="5" s="1"/>
  <c r="AH665" i="5"/>
  <c r="AH624" i="5" s="1"/>
  <c r="G630" i="5"/>
  <c r="G629" i="5" s="1"/>
  <c r="J633" i="5"/>
  <c r="G660" i="5"/>
  <c r="O665" i="5"/>
  <c r="O624" i="5" s="1"/>
  <c r="K626" i="5"/>
  <c r="G628" i="5"/>
  <c r="G627" i="5" s="1"/>
  <c r="AD665" i="5"/>
  <c r="AD624" i="5" s="1"/>
  <c r="G671" i="5"/>
  <c r="Y657" i="5"/>
  <c r="AB626" i="5"/>
  <c r="AF626" i="5"/>
  <c r="AF625" i="5" s="1"/>
  <c r="G650" i="5"/>
  <c r="J665" i="5"/>
  <c r="J659" i="5"/>
  <c r="G648" i="5"/>
  <c r="G651" i="5"/>
  <c r="G635" i="5"/>
  <c r="O626" i="5"/>
  <c r="O625" i="5" s="1"/>
  <c r="G644" i="5"/>
  <c r="J640" i="5"/>
  <c r="G649" i="5"/>
  <c r="Q640" i="5"/>
  <c r="Q626" i="5" s="1"/>
  <c r="Y627" i="5"/>
  <c r="Y629" i="5"/>
  <c r="Y633" i="5"/>
  <c r="K517" i="5"/>
  <c r="J517" i="5" s="1"/>
  <c r="AG512" i="5"/>
  <c r="AG511" i="5" s="1"/>
  <c r="AR530" i="5"/>
  <c r="AR510" i="5" s="1"/>
  <c r="AG57" i="5"/>
  <c r="K338" i="5"/>
  <c r="J338" i="5" s="1"/>
  <c r="AB503" i="5"/>
  <c r="X37" i="5"/>
  <c r="T503" i="5"/>
  <c r="K153" i="5"/>
  <c r="J153" i="5" s="1"/>
  <c r="X204" i="5"/>
  <c r="K487" i="5"/>
  <c r="J487" i="5" s="1"/>
  <c r="K491" i="5"/>
  <c r="J491" i="5" s="1"/>
  <c r="G605" i="5"/>
  <c r="I607" i="5"/>
  <c r="I564" i="5" s="1"/>
  <c r="J607" i="5"/>
  <c r="J564" i="5" s="1"/>
  <c r="O222" i="5"/>
  <c r="U222" i="5"/>
  <c r="AJ222" i="5"/>
  <c r="AN222" i="5"/>
  <c r="AR222" i="5"/>
  <c r="AL389" i="5"/>
  <c r="AB434" i="5"/>
  <c r="AB433" i="5" s="1"/>
  <c r="AB431" i="5"/>
  <c r="M222" i="5"/>
  <c r="K394" i="5"/>
  <c r="J394" i="5" s="1"/>
  <c r="M67" i="5"/>
  <c r="M34" i="5" s="1"/>
  <c r="K132" i="5"/>
  <c r="J132" i="5" s="1"/>
  <c r="K514" i="5"/>
  <c r="J514" i="5" s="1"/>
  <c r="AI530" i="5"/>
  <c r="AI510" i="5" s="1"/>
  <c r="AM530" i="5"/>
  <c r="AM510" i="5" s="1"/>
  <c r="AQ530" i="5"/>
  <c r="AQ510" i="5" s="1"/>
  <c r="J542" i="5"/>
  <c r="G567" i="5"/>
  <c r="P40" i="5"/>
  <c r="P39" i="5" s="1"/>
  <c r="K278" i="5"/>
  <c r="J278" i="5" s="1"/>
  <c r="Q222" i="5"/>
  <c r="AK252" i="5"/>
  <c r="AK222" i="5" s="1"/>
  <c r="K281" i="5"/>
  <c r="J281" i="5" s="1"/>
  <c r="K282" i="5"/>
  <c r="K314" i="5"/>
  <c r="J314" i="5" s="1"/>
  <c r="X375" i="5"/>
  <c r="K449" i="5"/>
  <c r="J449" i="5" s="1"/>
  <c r="K534" i="5"/>
  <c r="J534" i="5" s="1"/>
  <c r="K539" i="5"/>
  <c r="K555" i="5"/>
  <c r="J555" i="5" s="1"/>
  <c r="H607" i="5"/>
  <c r="H564" i="5" s="1"/>
  <c r="L607" i="5"/>
  <c r="L563" i="5" s="1"/>
  <c r="K548" i="5"/>
  <c r="J548" i="5" s="1"/>
  <c r="K551" i="5"/>
  <c r="J551" i="5" s="1"/>
  <c r="K546" i="5"/>
  <c r="J546" i="5" s="1"/>
  <c r="V510" i="5"/>
  <c r="AH530" i="5"/>
  <c r="AH510" i="5" s="1"/>
  <c r="AL530" i="5"/>
  <c r="AL510" i="5" s="1"/>
  <c r="AP530" i="5"/>
  <c r="AP510" i="5" s="1"/>
  <c r="AH459" i="5"/>
  <c r="AL459" i="5"/>
  <c r="K469" i="5"/>
  <c r="J469" i="5" s="1"/>
  <c r="K475" i="5"/>
  <c r="J475" i="5" s="1"/>
  <c r="K416" i="5"/>
  <c r="J416" i="5" s="1"/>
  <c r="K319" i="5"/>
  <c r="J319" i="5" s="1"/>
  <c r="K322" i="5"/>
  <c r="J322" i="5" s="1"/>
  <c r="AN336" i="5"/>
  <c r="K458" i="5"/>
  <c r="J458" i="5" s="1"/>
  <c r="O459" i="5"/>
  <c r="O430" i="5" s="1"/>
  <c r="O429" i="5" s="1"/>
  <c r="T37" i="5"/>
  <c r="T204" i="5"/>
  <c r="V222" i="5"/>
  <c r="K283" i="5"/>
  <c r="J283" i="5" s="1"/>
  <c r="K286" i="5"/>
  <c r="J286" i="5" s="1"/>
  <c r="K288" i="5"/>
  <c r="J288" i="5" s="1"/>
  <c r="K290" i="5"/>
  <c r="J290" i="5" s="1"/>
  <c r="X308" i="5"/>
  <c r="X307" i="5" s="1"/>
  <c r="H336" i="5"/>
  <c r="H304" i="5" s="1"/>
  <c r="H303" i="5" s="1"/>
  <c r="H301" i="5" s="1"/>
  <c r="N336" i="5"/>
  <c r="N304" i="5" s="1"/>
  <c r="N303" i="5" s="1"/>
  <c r="S336" i="5"/>
  <c r="S304" i="5" s="1"/>
  <c r="S303" i="5" s="1"/>
  <c r="AM336" i="5"/>
  <c r="AQ336" i="5"/>
  <c r="AB356" i="5"/>
  <c r="S389" i="5"/>
  <c r="S302" i="5" s="1"/>
  <c r="AI389" i="5"/>
  <c r="T431" i="5"/>
  <c r="P431" i="5"/>
  <c r="K440" i="5"/>
  <c r="J440" i="5" s="1"/>
  <c r="K444" i="5"/>
  <c r="J444" i="5" s="1"/>
  <c r="K467" i="5"/>
  <c r="J467" i="5" s="1"/>
  <c r="S459" i="5"/>
  <c r="Y459" i="5"/>
  <c r="AI459" i="5"/>
  <c r="AM459" i="5"/>
  <c r="AQ459" i="5"/>
  <c r="K477" i="5"/>
  <c r="J477" i="5" s="1"/>
  <c r="K500" i="5"/>
  <c r="J500" i="5" s="1"/>
  <c r="K547" i="5"/>
  <c r="J547" i="5" s="1"/>
  <c r="G580" i="5"/>
  <c r="Z336" i="5"/>
  <c r="Z304" i="5" s="1"/>
  <c r="Z303" i="5" s="1"/>
  <c r="AR336" i="5"/>
  <c r="I459" i="5"/>
  <c r="I430" i="5" s="1"/>
  <c r="I429" i="5" s="1"/>
  <c r="K118" i="5"/>
  <c r="J118" i="5" s="1"/>
  <c r="AB164" i="5"/>
  <c r="P164" i="5"/>
  <c r="K174" i="5"/>
  <c r="K178" i="5"/>
  <c r="K184" i="5"/>
  <c r="K188" i="5"/>
  <c r="K208" i="5"/>
  <c r="J208" i="5" s="1"/>
  <c r="K256" i="5"/>
  <c r="J256" i="5" s="1"/>
  <c r="K316" i="5"/>
  <c r="J316" i="5" s="1"/>
  <c r="K330" i="5"/>
  <c r="J330" i="5" s="1"/>
  <c r="U389" i="5"/>
  <c r="AJ389" i="5"/>
  <c r="AR389" i="5"/>
  <c r="K468" i="5"/>
  <c r="J468" i="5" s="1"/>
  <c r="K474" i="5"/>
  <c r="K484" i="5"/>
  <c r="K486" i="5"/>
  <c r="K490" i="5"/>
  <c r="K521" i="5"/>
  <c r="J521" i="5" s="1"/>
  <c r="K525" i="5"/>
  <c r="J525" i="5" s="1"/>
  <c r="K527" i="5"/>
  <c r="J527" i="5" s="1"/>
  <c r="K529" i="5"/>
  <c r="J529" i="5" s="1"/>
  <c r="K532" i="5"/>
  <c r="J532" i="5" s="1"/>
  <c r="AB531" i="5"/>
  <c r="AB530" i="5" s="1"/>
  <c r="K543" i="5"/>
  <c r="J543" i="5" s="1"/>
  <c r="K545" i="5"/>
  <c r="J545" i="5" s="1"/>
  <c r="E222" i="5"/>
  <c r="O336" i="5"/>
  <c r="AJ336" i="5"/>
  <c r="AS433" i="5"/>
  <c r="AB37" i="5"/>
  <c r="K78" i="5"/>
  <c r="K110" i="5"/>
  <c r="J110" i="5" s="1"/>
  <c r="K165" i="5"/>
  <c r="K205" i="5"/>
  <c r="K312" i="5"/>
  <c r="K313" i="5"/>
  <c r="K447" i="5"/>
  <c r="J447" i="5" s="1"/>
  <c r="O510" i="5"/>
  <c r="Z510" i="5"/>
  <c r="Z428" i="5" s="1"/>
  <c r="K540" i="5"/>
  <c r="J540" i="5" s="1"/>
  <c r="K550" i="5"/>
  <c r="J550" i="5" s="1"/>
  <c r="E510" i="5"/>
  <c r="K607" i="5"/>
  <c r="K564" i="5" s="1"/>
  <c r="G488" i="5"/>
  <c r="G483" i="5"/>
  <c r="G486" i="5"/>
  <c r="F375" i="5"/>
  <c r="G463" i="5"/>
  <c r="F345" i="5"/>
  <c r="E315" i="6" s="1"/>
  <c r="AG487" i="5"/>
  <c r="AS487" i="5" s="1"/>
  <c r="G490" i="5"/>
  <c r="K167" i="5"/>
  <c r="AG489" i="5"/>
  <c r="G489" i="5"/>
  <c r="P553" i="5"/>
  <c r="K553" i="5" s="1"/>
  <c r="J553" i="5" s="1"/>
  <c r="K554" i="5"/>
  <c r="J554" i="5" s="1"/>
  <c r="G40" i="5"/>
  <c r="G39" i="5" s="1"/>
  <c r="K44" i="5"/>
  <c r="J44" i="5" s="1"/>
  <c r="K56" i="5"/>
  <c r="J56" i="5" s="1"/>
  <c r="K82" i="5"/>
  <c r="E67" i="5"/>
  <c r="E34" i="5" s="1"/>
  <c r="K113" i="5"/>
  <c r="J113" i="5" s="1"/>
  <c r="AB121" i="5"/>
  <c r="AB204" i="5"/>
  <c r="K239" i="5"/>
  <c r="J239" i="5" s="1"/>
  <c r="K264" i="5"/>
  <c r="J264" i="5" s="1"/>
  <c r="AG253" i="5"/>
  <c r="K266" i="5"/>
  <c r="J266" i="5" s="1"/>
  <c r="K268" i="5"/>
  <c r="J268" i="5" s="1"/>
  <c r="K270" i="5"/>
  <c r="J270" i="5" s="1"/>
  <c r="K272" i="5"/>
  <c r="J272" i="5" s="1"/>
  <c r="K274" i="5"/>
  <c r="J274" i="5" s="1"/>
  <c r="K276" i="5"/>
  <c r="J276" i="5" s="1"/>
  <c r="K310" i="5"/>
  <c r="J310" i="5" s="1"/>
  <c r="K315" i="5"/>
  <c r="K328" i="5"/>
  <c r="J328" i="5" s="1"/>
  <c r="K329" i="5"/>
  <c r="J329" i="5" s="1"/>
  <c r="T434" i="5"/>
  <c r="T433" i="5" s="1"/>
  <c r="K61" i="5"/>
  <c r="J61" i="5" s="1"/>
  <c r="R67" i="5"/>
  <c r="R34" i="5" s="1"/>
  <c r="W67" i="5"/>
  <c r="W36" i="5" s="1"/>
  <c r="W35" i="5" s="1"/>
  <c r="Q67" i="5"/>
  <c r="Q34" i="5" s="1"/>
  <c r="K90" i="5"/>
  <c r="K92" i="5"/>
  <c r="J92" i="5" s="1"/>
  <c r="K106" i="5"/>
  <c r="J106" i="5" s="1"/>
  <c r="K108" i="5"/>
  <c r="J108" i="5" s="1"/>
  <c r="K114" i="5"/>
  <c r="J114" i="5" s="1"/>
  <c r="K116" i="5"/>
  <c r="J116" i="5" s="1"/>
  <c r="K143" i="5"/>
  <c r="J143" i="5" s="1"/>
  <c r="X164" i="5"/>
  <c r="N222" i="5"/>
  <c r="K233" i="5"/>
  <c r="J233" i="5" s="1"/>
  <c r="K235" i="5"/>
  <c r="R222" i="5"/>
  <c r="AH252" i="5"/>
  <c r="AH222" i="5" s="1"/>
  <c r="AP252" i="5"/>
  <c r="AP222" i="5" s="1"/>
  <c r="K311" i="5"/>
  <c r="AB337" i="5"/>
  <c r="T375" i="5"/>
  <c r="AN389" i="5"/>
  <c r="K461" i="5"/>
  <c r="T460" i="5"/>
  <c r="G465" i="5"/>
  <c r="AS465" i="5"/>
  <c r="AG485" i="5"/>
  <c r="AS485" i="5" s="1"/>
  <c r="G485" i="5"/>
  <c r="P503" i="5"/>
  <c r="K505" i="5"/>
  <c r="AB57" i="5"/>
  <c r="H67" i="5"/>
  <c r="H36" i="5" s="1"/>
  <c r="H35" i="5" s="1"/>
  <c r="N67" i="5"/>
  <c r="N34" i="5" s="1"/>
  <c r="S67" i="5"/>
  <c r="S36" i="5" s="1"/>
  <c r="S35" i="5" s="1"/>
  <c r="Y67" i="5"/>
  <c r="Y36" i="5" s="1"/>
  <c r="Y35" i="5" s="1"/>
  <c r="Y33" i="5" s="1"/>
  <c r="K69" i="5"/>
  <c r="K73" i="5"/>
  <c r="K81" i="5"/>
  <c r="J81" i="5" s="1"/>
  <c r="K124" i="5"/>
  <c r="K126" i="5"/>
  <c r="K134" i="5"/>
  <c r="K157" i="5"/>
  <c r="K221" i="5"/>
  <c r="J221" i="5" s="1"/>
  <c r="H222" i="5"/>
  <c r="Y222" i="5"/>
  <c r="K226" i="5"/>
  <c r="J226" i="5" s="1"/>
  <c r="AL222" i="5"/>
  <c r="AO252" i="5"/>
  <c r="AO222" i="5" s="1"/>
  <c r="T305" i="5"/>
  <c r="K323" i="5"/>
  <c r="J323" i="5" s="1"/>
  <c r="K331" i="5"/>
  <c r="J331" i="5" s="1"/>
  <c r="X325" i="5"/>
  <c r="X324" i="5" s="1"/>
  <c r="X356" i="5"/>
  <c r="K360" i="5"/>
  <c r="K373" i="5"/>
  <c r="J373" i="5" s="1"/>
  <c r="P375" i="5"/>
  <c r="AB375" i="5"/>
  <c r="AQ389" i="5"/>
  <c r="N389" i="5"/>
  <c r="N302" i="5" s="1"/>
  <c r="AB391" i="5"/>
  <c r="AB390" i="5" s="1"/>
  <c r="G431" i="5"/>
  <c r="AS443" i="5"/>
  <c r="AG442" i="5"/>
  <c r="AG441" i="5" s="1"/>
  <c r="AP389" i="5"/>
  <c r="G434" i="5"/>
  <c r="G433" i="5" s="1"/>
  <c r="K436" i="5"/>
  <c r="J436" i="5" s="1"/>
  <c r="K445" i="5"/>
  <c r="J445" i="5" s="1"/>
  <c r="K451" i="5"/>
  <c r="J451" i="5" s="1"/>
  <c r="K453" i="5"/>
  <c r="J453" i="5" s="1"/>
  <c r="K455" i="5"/>
  <c r="J455" i="5" s="1"/>
  <c r="K466" i="5"/>
  <c r="J466" i="5" s="1"/>
  <c r="F471" i="5"/>
  <c r="E418" i="6" s="1"/>
  <c r="W459" i="5"/>
  <c r="G472" i="5"/>
  <c r="G471" i="5" s="1"/>
  <c r="T471" i="5"/>
  <c r="S510" i="5"/>
  <c r="K535" i="5"/>
  <c r="J535" i="5" s="1"/>
  <c r="K537" i="5"/>
  <c r="J537" i="5" s="1"/>
  <c r="T531" i="5"/>
  <c r="T530" i="5" s="1"/>
  <c r="K549" i="5"/>
  <c r="J549" i="5" s="1"/>
  <c r="K552" i="5"/>
  <c r="J552" i="5" s="1"/>
  <c r="E389" i="5"/>
  <c r="E302" i="5" s="1"/>
  <c r="Q389" i="5"/>
  <c r="Q302" i="5" s="1"/>
  <c r="K435" i="5"/>
  <c r="J435" i="5" s="1"/>
  <c r="X434" i="5"/>
  <c r="X433" i="5" s="1"/>
  <c r="K452" i="5"/>
  <c r="J452" i="5" s="1"/>
  <c r="K454" i="5"/>
  <c r="J454" i="5" s="1"/>
  <c r="K470" i="5"/>
  <c r="J470" i="5" s="1"/>
  <c r="K476" i="5"/>
  <c r="J476" i="5" s="1"/>
  <c r="K495" i="5"/>
  <c r="J495" i="5" s="1"/>
  <c r="T512" i="5"/>
  <c r="T511" i="5" s="1"/>
  <c r="AA510" i="5"/>
  <c r="K538" i="5"/>
  <c r="J538" i="5" s="1"/>
  <c r="K408" i="5"/>
  <c r="J408" i="5" s="1"/>
  <c r="X431" i="5"/>
  <c r="K439" i="5"/>
  <c r="J439" i="5" s="1"/>
  <c r="X442" i="5"/>
  <c r="X441" i="5" s="1"/>
  <c r="AB442" i="5"/>
  <c r="AB441" i="5" s="1"/>
  <c r="K446" i="5"/>
  <c r="J446" i="5" s="1"/>
  <c r="K448" i="5"/>
  <c r="J448" i="5" s="1"/>
  <c r="H459" i="5"/>
  <c r="H430" i="5" s="1"/>
  <c r="AB460" i="5"/>
  <c r="AA459" i="5"/>
  <c r="X471" i="5"/>
  <c r="K478" i="5"/>
  <c r="J478" i="5" s="1"/>
  <c r="T482" i="5"/>
  <c r="T479" i="5" s="1"/>
  <c r="G484" i="5"/>
  <c r="K485" i="5"/>
  <c r="K488" i="5"/>
  <c r="K489" i="5"/>
  <c r="K501" i="5"/>
  <c r="J501" i="5" s="1"/>
  <c r="K504" i="5"/>
  <c r="J504" i="5" s="1"/>
  <c r="K509" i="5"/>
  <c r="J509" i="5" s="1"/>
  <c r="I510" i="5"/>
  <c r="K518" i="5"/>
  <c r="J518" i="5" s="1"/>
  <c r="K522" i="5"/>
  <c r="J522" i="5" s="1"/>
  <c r="W510" i="5"/>
  <c r="AS531" i="5"/>
  <c r="X531" i="5"/>
  <c r="X530" i="5" s="1"/>
  <c r="K544" i="5"/>
  <c r="J544" i="5" s="1"/>
  <c r="L433" i="5"/>
  <c r="K443" i="5"/>
  <c r="J443" i="5" s="1"/>
  <c r="P442" i="5"/>
  <c r="T442" i="5"/>
  <c r="T441" i="5" s="1"/>
  <c r="K432" i="5"/>
  <c r="J432" i="5" s="1"/>
  <c r="AG432" i="5"/>
  <c r="AS434" i="5"/>
  <c r="K437" i="5"/>
  <c r="J437" i="5" s="1"/>
  <c r="K450" i="5"/>
  <c r="J450" i="5" s="1"/>
  <c r="AS461" i="5"/>
  <c r="AS483" i="5"/>
  <c r="K465" i="5"/>
  <c r="P460" i="5"/>
  <c r="X503" i="5"/>
  <c r="K506" i="5"/>
  <c r="J506" i="5" s="1"/>
  <c r="F431" i="5"/>
  <c r="K457" i="5"/>
  <c r="L456" i="5"/>
  <c r="K456" i="5" s="1"/>
  <c r="X460" i="5"/>
  <c r="K464" i="5"/>
  <c r="K473" i="5"/>
  <c r="J473" i="5" s="1"/>
  <c r="P471" i="5"/>
  <c r="AB471" i="5"/>
  <c r="P434" i="5"/>
  <c r="P433" i="5" s="1"/>
  <c r="K438" i="5"/>
  <c r="J438" i="5" s="1"/>
  <c r="G442" i="5"/>
  <c r="G457" i="5"/>
  <c r="AG462" i="5"/>
  <c r="AS462" i="5" s="1"/>
  <c r="F460" i="5"/>
  <c r="E407" i="6" s="1"/>
  <c r="AG471" i="5"/>
  <c r="AS471" i="5" s="1"/>
  <c r="F482" i="5"/>
  <c r="E429" i="6" s="1"/>
  <c r="P482" i="5"/>
  <c r="P479" i="5" s="1"/>
  <c r="K483" i="5"/>
  <c r="X482" i="5"/>
  <c r="X479" i="5" s="1"/>
  <c r="K492" i="5"/>
  <c r="J492" i="5" s="1"/>
  <c r="G513" i="5"/>
  <c r="F512" i="5"/>
  <c r="E454" i="6" s="1"/>
  <c r="F454" i="6" s="1"/>
  <c r="K515" i="5"/>
  <c r="J515" i="5" s="1"/>
  <c r="J539" i="5"/>
  <c r="K541" i="5"/>
  <c r="J541" i="5" s="1"/>
  <c r="K462" i="5"/>
  <c r="J462" i="5" s="1"/>
  <c r="K463" i="5"/>
  <c r="K496" i="5"/>
  <c r="J496" i="5" s="1"/>
  <c r="G505" i="5"/>
  <c r="F503" i="5"/>
  <c r="E446" i="6" s="1"/>
  <c r="F446" i="6" s="1"/>
  <c r="AG505" i="5"/>
  <c r="P531" i="5"/>
  <c r="P530" i="5" s="1"/>
  <c r="AJ530" i="5"/>
  <c r="AJ510" i="5" s="1"/>
  <c r="AN530" i="5"/>
  <c r="AN510" i="5" s="1"/>
  <c r="F531" i="5"/>
  <c r="G533" i="5"/>
  <c r="AS553" i="5"/>
  <c r="L459" i="5"/>
  <c r="K472" i="5"/>
  <c r="J474" i="5"/>
  <c r="AB482" i="5"/>
  <c r="AB479" i="5" s="1"/>
  <c r="M510" i="5"/>
  <c r="AK510" i="5"/>
  <c r="G461" i="5"/>
  <c r="G464" i="5"/>
  <c r="K493" i="5"/>
  <c r="J493" i="5" s="1"/>
  <c r="K497" i="5"/>
  <c r="J497" i="5" s="1"/>
  <c r="K498" i="5"/>
  <c r="J498" i="5" s="1"/>
  <c r="Q510" i="5"/>
  <c r="P512" i="5"/>
  <c r="P511" i="5" s="1"/>
  <c r="K516" i="5"/>
  <c r="J516" i="5" s="1"/>
  <c r="K519" i="5"/>
  <c r="J519" i="5" s="1"/>
  <c r="K533" i="5"/>
  <c r="K536" i="5"/>
  <c r="J536" i="5" s="1"/>
  <c r="K494" i="5"/>
  <c r="J494" i="5" s="1"/>
  <c r="K499" i="5"/>
  <c r="J499" i="5" s="1"/>
  <c r="K513" i="5"/>
  <c r="AB512" i="5"/>
  <c r="AB511" i="5" s="1"/>
  <c r="X512" i="5"/>
  <c r="X511" i="5" s="1"/>
  <c r="K520" i="5"/>
  <c r="J520" i="5" s="1"/>
  <c r="K523" i="5"/>
  <c r="J523" i="5" s="1"/>
  <c r="K524" i="5"/>
  <c r="J524" i="5" s="1"/>
  <c r="K526" i="5"/>
  <c r="J526" i="5" s="1"/>
  <c r="K528" i="5"/>
  <c r="J528" i="5" s="1"/>
  <c r="G309" i="5"/>
  <c r="G122" i="5"/>
  <c r="F337" i="5"/>
  <c r="E307" i="6" s="1"/>
  <c r="F356" i="5"/>
  <c r="E326" i="6" s="1"/>
  <c r="AB40" i="5"/>
  <c r="AB39" i="5" s="1"/>
  <c r="K66" i="5"/>
  <c r="J66" i="5" s="1"/>
  <c r="K75" i="5"/>
  <c r="J75" i="5" s="1"/>
  <c r="K77" i="5"/>
  <c r="K80" i="5"/>
  <c r="J80" i="5" s="1"/>
  <c r="L67" i="5"/>
  <c r="L36" i="5" s="1"/>
  <c r="L35" i="5" s="1"/>
  <c r="AB105" i="5"/>
  <c r="T105" i="5"/>
  <c r="K117" i="5"/>
  <c r="J117" i="5" s="1"/>
  <c r="T121" i="5"/>
  <c r="K127" i="5"/>
  <c r="J127" i="5" s="1"/>
  <c r="K131" i="5"/>
  <c r="K138" i="5"/>
  <c r="J138" i="5" s="1"/>
  <c r="K217" i="5"/>
  <c r="J217" i="5" s="1"/>
  <c r="AG40" i="5"/>
  <c r="AG39" i="5" s="1"/>
  <c r="K58" i="5"/>
  <c r="J58" i="5" s="1"/>
  <c r="AB60" i="5"/>
  <c r="X60" i="5"/>
  <c r="T60" i="5"/>
  <c r="K93" i="5"/>
  <c r="AG105" i="5"/>
  <c r="X105" i="5"/>
  <c r="K119" i="5"/>
  <c r="J119" i="5" s="1"/>
  <c r="K47" i="5"/>
  <c r="J47" i="5" s="1"/>
  <c r="K49" i="5"/>
  <c r="J49" i="5" s="1"/>
  <c r="K51" i="5"/>
  <c r="J51" i="5" s="1"/>
  <c r="K53" i="5"/>
  <c r="J53" i="5" s="1"/>
  <c r="K83" i="5"/>
  <c r="J83" i="5" s="1"/>
  <c r="U67" i="5"/>
  <c r="U34" i="5" s="1"/>
  <c r="K94" i="5"/>
  <c r="K109" i="5"/>
  <c r="J109" i="5" s="1"/>
  <c r="K111" i="5"/>
  <c r="J111" i="5" s="1"/>
  <c r="X152" i="5"/>
  <c r="X149" i="5" s="1"/>
  <c r="K156" i="5"/>
  <c r="K161" i="5"/>
  <c r="J161" i="5" s="1"/>
  <c r="I222" i="5"/>
  <c r="Z222" i="5"/>
  <c r="K41" i="5"/>
  <c r="J41" i="5" s="1"/>
  <c r="K48" i="5"/>
  <c r="J48" i="5" s="1"/>
  <c r="K55" i="5"/>
  <c r="J55" i="5" s="1"/>
  <c r="X57" i="5"/>
  <c r="K59" i="5"/>
  <c r="J59" i="5" s="1"/>
  <c r="O67" i="5"/>
  <c r="O36" i="5" s="1"/>
  <c r="O35" i="5" s="1"/>
  <c r="O33" i="5" s="1"/>
  <c r="Z67" i="5"/>
  <c r="Z36" i="5" s="1"/>
  <c r="Z35" i="5" s="1"/>
  <c r="Z33" i="5" s="1"/>
  <c r="T68" i="5"/>
  <c r="P68" i="5"/>
  <c r="K71" i="5"/>
  <c r="J71" i="5" s="1"/>
  <c r="K72" i="5"/>
  <c r="K74" i="5"/>
  <c r="J74" i="5" s="1"/>
  <c r="K76" i="5"/>
  <c r="J76" i="5" s="1"/>
  <c r="AB89" i="5"/>
  <c r="K112" i="5"/>
  <c r="J112" i="5" s="1"/>
  <c r="K115" i="5"/>
  <c r="J115" i="5" s="1"/>
  <c r="K120" i="5"/>
  <c r="J120" i="5" s="1"/>
  <c r="K207" i="5"/>
  <c r="K216" i="5"/>
  <c r="K225" i="5"/>
  <c r="J225" i="5" s="1"/>
  <c r="K236" i="5"/>
  <c r="J236" i="5" s="1"/>
  <c r="K240" i="5"/>
  <c r="J240" i="5" s="1"/>
  <c r="K259" i="5"/>
  <c r="J259" i="5" s="1"/>
  <c r="P279" i="5"/>
  <c r="AG37" i="5"/>
  <c r="K43" i="5"/>
  <c r="J43" i="5" s="1"/>
  <c r="K45" i="5"/>
  <c r="J45" i="5" s="1"/>
  <c r="K52" i="5"/>
  <c r="J52" i="5" s="1"/>
  <c r="K62" i="5"/>
  <c r="K63" i="5"/>
  <c r="J63" i="5" s="1"/>
  <c r="V67" i="5"/>
  <c r="V34" i="5" s="1"/>
  <c r="AA67" i="5"/>
  <c r="AA34" i="5" s="1"/>
  <c r="K79" i="5"/>
  <c r="J79" i="5" s="1"/>
  <c r="K85" i="5"/>
  <c r="J85" i="5" s="1"/>
  <c r="K87" i="5"/>
  <c r="J87" i="5" s="1"/>
  <c r="K96" i="5"/>
  <c r="J96" i="5" s="1"/>
  <c r="K98" i="5"/>
  <c r="J98" i="5" s="1"/>
  <c r="K100" i="5"/>
  <c r="J100" i="5" s="1"/>
  <c r="K102" i="5"/>
  <c r="J102" i="5" s="1"/>
  <c r="K104" i="5"/>
  <c r="J104" i="5" s="1"/>
  <c r="I67" i="5"/>
  <c r="I34" i="5" s="1"/>
  <c r="P105" i="5"/>
  <c r="K128" i="5"/>
  <c r="K169" i="5"/>
  <c r="K171" i="5"/>
  <c r="K175" i="5"/>
  <c r="K179" i="5"/>
  <c r="K181" i="5"/>
  <c r="K185" i="5"/>
  <c r="K189" i="5"/>
  <c r="K193" i="5"/>
  <c r="J193" i="5" s="1"/>
  <c r="K195" i="5"/>
  <c r="J195" i="5" s="1"/>
  <c r="K197" i="5"/>
  <c r="J197" i="5" s="1"/>
  <c r="K199" i="5"/>
  <c r="J199" i="5" s="1"/>
  <c r="K201" i="5"/>
  <c r="J201" i="5" s="1"/>
  <c r="K242" i="5"/>
  <c r="J242" i="5" s="1"/>
  <c r="K244" i="5"/>
  <c r="J244" i="5" s="1"/>
  <c r="K246" i="5"/>
  <c r="J246" i="5" s="1"/>
  <c r="K248" i="5"/>
  <c r="J248" i="5" s="1"/>
  <c r="K250" i="5"/>
  <c r="J250" i="5" s="1"/>
  <c r="G312" i="5"/>
  <c r="F308" i="5"/>
  <c r="K320" i="5"/>
  <c r="J320" i="5" s="1"/>
  <c r="K130" i="5"/>
  <c r="K135" i="5"/>
  <c r="K136" i="5"/>
  <c r="K142" i="5"/>
  <c r="J142" i="5" s="1"/>
  <c r="K146" i="5"/>
  <c r="J146" i="5" s="1"/>
  <c r="P152" i="5"/>
  <c r="K173" i="5"/>
  <c r="K177" i="5"/>
  <c r="K183" i="5"/>
  <c r="K187" i="5"/>
  <c r="K191" i="5"/>
  <c r="K192" i="5"/>
  <c r="J192" i="5" s="1"/>
  <c r="K194" i="5"/>
  <c r="J194" i="5" s="1"/>
  <c r="K196" i="5"/>
  <c r="J196" i="5" s="1"/>
  <c r="K198" i="5"/>
  <c r="J198" i="5" s="1"/>
  <c r="K200" i="5"/>
  <c r="J200" i="5" s="1"/>
  <c r="K202" i="5"/>
  <c r="J202" i="5" s="1"/>
  <c r="K229" i="5"/>
  <c r="K231" i="5"/>
  <c r="J231" i="5" s="1"/>
  <c r="K234" i="5"/>
  <c r="J234" i="5" s="1"/>
  <c r="K238" i="5"/>
  <c r="J238" i="5" s="1"/>
  <c r="K241" i="5"/>
  <c r="J241" i="5" s="1"/>
  <c r="K243" i="5"/>
  <c r="K245" i="5"/>
  <c r="J245" i="5" s="1"/>
  <c r="K247" i="5"/>
  <c r="J247" i="5" s="1"/>
  <c r="K249" i="5"/>
  <c r="J249" i="5" s="1"/>
  <c r="K251" i="5"/>
  <c r="J251" i="5" s="1"/>
  <c r="T279" i="5"/>
  <c r="AB279" i="5"/>
  <c r="F305" i="5"/>
  <c r="K317" i="5"/>
  <c r="K332" i="5"/>
  <c r="J332" i="5" s="1"/>
  <c r="M389" i="5"/>
  <c r="M302" i="5" s="1"/>
  <c r="Y389" i="5"/>
  <c r="K412" i="5"/>
  <c r="J412" i="5" s="1"/>
  <c r="K162" i="5"/>
  <c r="J162" i="5" s="1"/>
  <c r="T164" i="5"/>
  <c r="K172" i="5"/>
  <c r="K176" i="5"/>
  <c r="K180" i="5"/>
  <c r="K182" i="5"/>
  <c r="K186" i="5"/>
  <c r="K190" i="5"/>
  <c r="K206" i="5"/>
  <c r="J206" i="5" s="1"/>
  <c r="AB224" i="5"/>
  <c r="AB223" i="5" s="1"/>
  <c r="K237" i="5"/>
  <c r="K260" i="5"/>
  <c r="J260" i="5" s="1"/>
  <c r="K261" i="5"/>
  <c r="J261" i="5" s="1"/>
  <c r="K262" i="5"/>
  <c r="J262" i="5" s="1"/>
  <c r="AG311" i="5"/>
  <c r="AS311" i="5" s="1"/>
  <c r="G311" i="5"/>
  <c r="K321" i="5"/>
  <c r="J321" i="5" s="1"/>
  <c r="K346" i="5"/>
  <c r="J346" i="5" s="1"/>
  <c r="AM389" i="5"/>
  <c r="S222" i="5"/>
  <c r="AI252" i="5"/>
  <c r="AI222" i="5" s="1"/>
  <c r="AM252" i="5"/>
  <c r="AM222" i="5" s="1"/>
  <c r="AQ252" i="5"/>
  <c r="AQ222" i="5" s="1"/>
  <c r="T253" i="5"/>
  <c r="K258" i="5"/>
  <c r="J258" i="5" s="1"/>
  <c r="K265" i="5"/>
  <c r="J265" i="5" s="1"/>
  <c r="K267" i="5"/>
  <c r="J267" i="5" s="1"/>
  <c r="K269" i="5"/>
  <c r="J269" i="5" s="1"/>
  <c r="K271" i="5"/>
  <c r="J271" i="5" s="1"/>
  <c r="K273" i="5"/>
  <c r="J273" i="5" s="1"/>
  <c r="K275" i="5"/>
  <c r="J275" i="5" s="1"/>
  <c r="K277" i="5"/>
  <c r="J277" i="5" s="1"/>
  <c r="K289" i="5"/>
  <c r="J289" i="5" s="1"/>
  <c r="K291" i="5"/>
  <c r="J291" i="5" s="1"/>
  <c r="P305" i="5"/>
  <c r="X305" i="5"/>
  <c r="G313" i="5"/>
  <c r="G315" i="5"/>
  <c r="G317" i="5"/>
  <c r="T337" i="5"/>
  <c r="AB345" i="5"/>
  <c r="K358" i="5"/>
  <c r="K362" i="5"/>
  <c r="K372" i="5"/>
  <c r="J372" i="5" s="1"/>
  <c r="K374" i="5"/>
  <c r="J374" i="5" s="1"/>
  <c r="K376" i="5"/>
  <c r="K387" i="5"/>
  <c r="J387" i="5" s="1"/>
  <c r="V389" i="5"/>
  <c r="V302" i="5" s="1"/>
  <c r="AK389" i="5"/>
  <c r="K414" i="5"/>
  <c r="J414" i="5" s="1"/>
  <c r="K415" i="5"/>
  <c r="J415" i="5" s="1"/>
  <c r="K417" i="5"/>
  <c r="J417" i="5" s="1"/>
  <c r="K341" i="5"/>
  <c r="J341" i="5" s="1"/>
  <c r="K343" i="5"/>
  <c r="J343" i="5" s="1"/>
  <c r="P345" i="5"/>
  <c r="K348" i="5"/>
  <c r="J348" i="5" s="1"/>
  <c r="K350" i="5"/>
  <c r="J350" i="5" s="1"/>
  <c r="K352" i="5"/>
  <c r="J352" i="5" s="1"/>
  <c r="K359" i="5"/>
  <c r="J359" i="5" s="1"/>
  <c r="K363" i="5"/>
  <c r="J363" i="5" s="1"/>
  <c r="K365" i="5"/>
  <c r="J365" i="5" s="1"/>
  <c r="K367" i="5"/>
  <c r="J367" i="5" s="1"/>
  <c r="K369" i="5"/>
  <c r="J369" i="5" s="1"/>
  <c r="K371" i="5"/>
  <c r="J371" i="5" s="1"/>
  <c r="K388" i="5"/>
  <c r="J388" i="5" s="1"/>
  <c r="O389" i="5"/>
  <c r="O302" i="5" s="1"/>
  <c r="W389" i="5"/>
  <c r="W302" i="5" s="1"/>
  <c r="R389" i="5"/>
  <c r="R302" i="5" s="1"/>
  <c r="AH389" i="5"/>
  <c r="K402" i="5"/>
  <c r="J402" i="5" s="1"/>
  <c r="K404" i="5"/>
  <c r="J404" i="5" s="1"/>
  <c r="I389" i="5"/>
  <c r="I302" i="5" s="1"/>
  <c r="K419" i="5"/>
  <c r="J419" i="5" s="1"/>
  <c r="K421" i="5"/>
  <c r="J421" i="5" s="1"/>
  <c r="W222" i="5"/>
  <c r="K254" i="5"/>
  <c r="J254" i="5" s="1"/>
  <c r="AB253" i="5"/>
  <c r="K285" i="5"/>
  <c r="J285" i="5" s="1"/>
  <c r="K287" i="5"/>
  <c r="J287" i="5" s="1"/>
  <c r="AB305" i="5"/>
  <c r="P337" i="5"/>
  <c r="K340" i="5"/>
  <c r="J340" i="5" s="1"/>
  <c r="K342" i="5"/>
  <c r="J342" i="5" s="1"/>
  <c r="K344" i="5"/>
  <c r="J344" i="5" s="1"/>
  <c r="K349" i="5"/>
  <c r="J349" i="5" s="1"/>
  <c r="K351" i="5"/>
  <c r="J351" i="5" s="1"/>
  <c r="K361" i="5"/>
  <c r="J361" i="5" s="1"/>
  <c r="K364" i="5"/>
  <c r="J364" i="5" s="1"/>
  <c r="K366" i="5"/>
  <c r="J366" i="5" s="1"/>
  <c r="K368" i="5"/>
  <c r="J368" i="5" s="1"/>
  <c r="K370" i="5"/>
  <c r="J370" i="5" s="1"/>
  <c r="K378" i="5"/>
  <c r="J378" i="5" s="1"/>
  <c r="AA389" i="5"/>
  <c r="AA302" i="5" s="1"/>
  <c r="Z389" i="5"/>
  <c r="Z302" i="5" s="1"/>
  <c r="X391" i="5"/>
  <c r="X390" i="5" s="1"/>
  <c r="K401" i="5"/>
  <c r="J401" i="5" s="1"/>
  <c r="K403" i="5"/>
  <c r="J403" i="5" s="1"/>
  <c r="K405" i="5"/>
  <c r="J405" i="5" s="1"/>
  <c r="AO389" i="5"/>
  <c r="K410" i="5"/>
  <c r="J410" i="5" s="1"/>
  <c r="K418" i="5"/>
  <c r="J418" i="5" s="1"/>
  <c r="K420" i="5"/>
  <c r="J420" i="5" s="1"/>
  <c r="AS306" i="5"/>
  <c r="K306" i="5"/>
  <c r="G325" i="5"/>
  <c r="P325" i="5"/>
  <c r="K327" i="5"/>
  <c r="J327" i="5" s="1"/>
  <c r="AS327" i="5"/>
  <c r="AG325" i="5"/>
  <c r="I336" i="5"/>
  <c r="I304" i="5" s="1"/>
  <c r="I303" i="5" s="1"/>
  <c r="U336" i="5"/>
  <c r="G345" i="5"/>
  <c r="K386" i="5"/>
  <c r="J386" i="5" s="1"/>
  <c r="P385" i="5"/>
  <c r="K385" i="5" s="1"/>
  <c r="J385" i="5" s="1"/>
  <c r="K335" i="5"/>
  <c r="J335" i="5" s="1"/>
  <c r="X334" i="5"/>
  <c r="K339" i="5"/>
  <c r="J339" i="5" s="1"/>
  <c r="X337" i="5"/>
  <c r="K411" i="5"/>
  <c r="J411" i="5" s="1"/>
  <c r="AS411" i="5"/>
  <c r="G306" i="5"/>
  <c r="K309" i="5"/>
  <c r="T308" i="5"/>
  <c r="T307" i="5" s="1"/>
  <c r="K326" i="5"/>
  <c r="J326" i="5" s="1"/>
  <c r="T325" i="5"/>
  <c r="T324" i="5" s="1"/>
  <c r="AB325" i="5"/>
  <c r="AB324" i="5" s="1"/>
  <c r="K347" i="5"/>
  <c r="J347" i="5" s="1"/>
  <c r="X345" i="5"/>
  <c r="AB308" i="5"/>
  <c r="AB307" i="5" s="1"/>
  <c r="P308" i="5"/>
  <c r="K318" i="5"/>
  <c r="J318" i="5" s="1"/>
  <c r="Y336" i="5"/>
  <c r="G337" i="5"/>
  <c r="T345" i="5"/>
  <c r="G391" i="5"/>
  <c r="P391" i="5"/>
  <c r="K393" i="5"/>
  <c r="J393" i="5" s="1"/>
  <c r="AS393" i="5"/>
  <c r="AG391" i="5"/>
  <c r="T356" i="5"/>
  <c r="G383" i="5"/>
  <c r="K397" i="5"/>
  <c r="J397" i="5" s="1"/>
  <c r="K399" i="5"/>
  <c r="J399" i="5" s="1"/>
  <c r="K409" i="5"/>
  <c r="J409" i="5" s="1"/>
  <c r="K413" i="5"/>
  <c r="J413" i="5" s="1"/>
  <c r="AG310" i="5"/>
  <c r="AS310" i="5" s="1"/>
  <c r="AG312" i="5"/>
  <c r="AS312" i="5" s="1"/>
  <c r="AG314" i="5"/>
  <c r="AS314" i="5" s="1"/>
  <c r="AG316" i="5"/>
  <c r="AS316" i="5" s="1"/>
  <c r="AG338" i="5"/>
  <c r="AG346" i="5"/>
  <c r="K377" i="5"/>
  <c r="J377" i="5" s="1"/>
  <c r="K384" i="5"/>
  <c r="J384" i="5" s="1"/>
  <c r="T383" i="5"/>
  <c r="K383" i="5" s="1"/>
  <c r="K392" i="5"/>
  <c r="J392" i="5" s="1"/>
  <c r="K396" i="5"/>
  <c r="J396" i="5" s="1"/>
  <c r="K398" i="5"/>
  <c r="J398" i="5" s="1"/>
  <c r="K400" i="5"/>
  <c r="J400" i="5" s="1"/>
  <c r="P356" i="5"/>
  <c r="K357" i="5"/>
  <c r="J357" i="5" s="1"/>
  <c r="AG357" i="5"/>
  <c r="AG359" i="5"/>
  <c r="AS359" i="5" s="1"/>
  <c r="AG361" i="5"/>
  <c r="AS361" i="5" s="1"/>
  <c r="AG375" i="5"/>
  <c r="AS375" i="5" s="1"/>
  <c r="AS376" i="5"/>
  <c r="K382" i="5"/>
  <c r="J382" i="5" s="1"/>
  <c r="X381" i="5"/>
  <c r="T391" i="5"/>
  <c r="T390" i="5" s="1"/>
  <c r="K395" i="5"/>
  <c r="J395" i="5" s="1"/>
  <c r="G358" i="5"/>
  <c r="G360" i="5"/>
  <c r="G362" i="5"/>
  <c r="G376" i="5"/>
  <c r="G156" i="5"/>
  <c r="G166" i="5"/>
  <c r="G134" i="5"/>
  <c r="AG154" i="5"/>
  <c r="AS154" i="5" s="1"/>
  <c r="G170" i="5"/>
  <c r="AG225" i="5"/>
  <c r="AS225" i="5" s="1"/>
  <c r="AG127" i="5"/>
  <c r="AS127" i="5" s="1"/>
  <c r="AG227" i="5"/>
  <c r="AS227" i="5" s="1"/>
  <c r="AG81" i="5"/>
  <c r="G133" i="5"/>
  <c r="G157" i="5"/>
  <c r="AG228" i="5"/>
  <c r="AS228" i="5" s="1"/>
  <c r="AG231" i="5"/>
  <c r="AS231" i="5" s="1"/>
  <c r="AG233" i="5"/>
  <c r="AS233" i="5" s="1"/>
  <c r="G69" i="5"/>
  <c r="G72" i="5"/>
  <c r="AG79" i="5"/>
  <c r="AS79" i="5" s="1"/>
  <c r="G129" i="5"/>
  <c r="F224" i="5"/>
  <c r="F223" i="5" s="1"/>
  <c r="F89" i="5"/>
  <c r="E77" i="6" s="1"/>
  <c r="AG83" i="5"/>
  <c r="AG92" i="5"/>
  <c r="AS92" i="5" s="1"/>
  <c r="G94" i="5"/>
  <c r="G136" i="5"/>
  <c r="AG138" i="5"/>
  <c r="AS138" i="5" s="1"/>
  <c r="AG232" i="5"/>
  <c r="AS232" i="5" s="1"/>
  <c r="G280" i="5"/>
  <c r="G282" i="5"/>
  <c r="G73" i="5"/>
  <c r="AG80" i="5"/>
  <c r="G82" i="5"/>
  <c r="G91" i="5"/>
  <c r="G131" i="5"/>
  <c r="J131" i="5" s="1"/>
  <c r="AG132" i="5"/>
  <c r="AS132" i="5" s="1"/>
  <c r="G155" i="5"/>
  <c r="F164" i="5"/>
  <c r="E137" i="6" s="1"/>
  <c r="AG226" i="5"/>
  <c r="AS226" i="5" s="1"/>
  <c r="AG234" i="5"/>
  <c r="AS234" i="5" s="1"/>
  <c r="K38" i="5"/>
  <c r="J38" i="5" s="1"/>
  <c r="P37" i="5"/>
  <c r="X40" i="5"/>
  <c r="X39" i="5" s="1"/>
  <c r="G57" i="5"/>
  <c r="K64" i="5"/>
  <c r="J64" i="5" s="1"/>
  <c r="P60" i="5"/>
  <c r="AG64" i="5"/>
  <c r="K42" i="5"/>
  <c r="J42" i="5" s="1"/>
  <c r="K46" i="5"/>
  <c r="J46" i="5" s="1"/>
  <c r="K50" i="5"/>
  <c r="J50" i="5" s="1"/>
  <c r="K54" i="5"/>
  <c r="J54" i="5" s="1"/>
  <c r="T57" i="5"/>
  <c r="F60" i="5"/>
  <c r="P65" i="5"/>
  <c r="K65" i="5" s="1"/>
  <c r="AG63" i="5"/>
  <c r="G65" i="5"/>
  <c r="F68" i="5"/>
  <c r="E57" i="6" s="1"/>
  <c r="K70" i="5"/>
  <c r="J70" i="5" s="1"/>
  <c r="K91" i="5"/>
  <c r="K107" i="5"/>
  <c r="J107" i="5" s="1"/>
  <c r="K123" i="5"/>
  <c r="K133" i="5"/>
  <c r="AB152" i="5"/>
  <c r="AB149" i="5" s="1"/>
  <c r="K158" i="5"/>
  <c r="J158" i="5" s="1"/>
  <c r="G178" i="5"/>
  <c r="AG178" i="5"/>
  <c r="AS178" i="5" s="1"/>
  <c r="G184" i="5"/>
  <c r="AG184" i="5"/>
  <c r="AS184" i="5" s="1"/>
  <c r="G212" i="5"/>
  <c r="AG70" i="5"/>
  <c r="G135" i="5"/>
  <c r="AG135" i="5"/>
  <c r="AS135" i="5" s="1"/>
  <c r="K155" i="5"/>
  <c r="T152" i="5"/>
  <c r="G190" i="5"/>
  <c r="AG190" i="5"/>
  <c r="AS190" i="5" s="1"/>
  <c r="AG61" i="5"/>
  <c r="X68" i="5"/>
  <c r="AB68" i="5"/>
  <c r="AG71" i="5"/>
  <c r="G77" i="5"/>
  <c r="P121" i="5"/>
  <c r="X121" i="5"/>
  <c r="F121" i="5"/>
  <c r="E94" i="6" s="1"/>
  <c r="G125" i="5"/>
  <c r="G174" i="5"/>
  <c r="AG174" i="5"/>
  <c r="AS174" i="5" s="1"/>
  <c r="G188" i="5"/>
  <c r="AG188" i="5"/>
  <c r="AS188" i="5" s="1"/>
  <c r="K227" i="5"/>
  <c r="J227" i="5" s="1"/>
  <c r="X224" i="5"/>
  <c r="X223" i="5" s="1"/>
  <c r="K232" i="5"/>
  <c r="J232" i="5" s="1"/>
  <c r="P224" i="5"/>
  <c r="P223" i="5" s="1"/>
  <c r="G176" i="5"/>
  <c r="AG176" i="5"/>
  <c r="AS176" i="5" s="1"/>
  <c r="G182" i="5"/>
  <c r="AG182" i="5"/>
  <c r="AS182" i="5" s="1"/>
  <c r="T40" i="5"/>
  <c r="G37" i="5"/>
  <c r="P57" i="5"/>
  <c r="G78" i="5"/>
  <c r="K84" i="5"/>
  <c r="J84" i="5" s="1"/>
  <c r="K86" i="5"/>
  <c r="J86" i="5" s="1"/>
  <c r="K88" i="5"/>
  <c r="J88" i="5" s="1"/>
  <c r="P89" i="5"/>
  <c r="T89" i="5"/>
  <c r="X89" i="5"/>
  <c r="K95" i="5"/>
  <c r="J95" i="5" s="1"/>
  <c r="K97" i="5"/>
  <c r="J97" i="5" s="1"/>
  <c r="K99" i="5"/>
  <c r="J99" i="5" s="1"/>
  <c r="K101" i="5"/>
  <c r="J101" i="5" s="1"/>
  <c r="K103" i="5"/>
  <c r="J103" i="5" s="1"/>
  <c r="K122" i="5"/>
  <c r="G123" i="5"/>
  <c r="K125" i="5"/>
  <c r="K129" i="5"/>
  <c r="G130" i="5"/>
  <c r="K137" i="5"/>
  <c r="J137" i="5" s="1"/>
  <c r="AG137" i="5"/>
  <c r="K139" i="5"/>
  <c r="J139" i="5" s="1"/>
  <c r="AG139" i="5"/>
  <c r="K147" i="5"/>
  <c r="J147" i="5" s="1"/>
  <c r="K154" i="5"/>
  <c r="J154" i="5" s="1"/>
  <c r="K166" i="5"/>
  <c r="G168" i="5"/>
  <c r="AG168" i="5"/>
  <c r="AS168" i="5" s="1"/>
  <c r="G172" i="5"/>
  <c r="AG172" i="5"/>
  <c r="AS172" i="5" s="1"/>
  <c r="G180" i="5"/>
  <c r="AG180" i="5"/>
  <c r="AS180" i="5" s="1"/>
  <c r="G186" i="5"/>
  <c r="AG186" i="5"/>
  <c r="AS186" i="5" s="1"/>
  <c r="AS207" i="5"/>
  <c r="AS204" i="5"/>
  <c r="T224" i="5"/>
  <c r="T223" i="5" s="1"/>
  <c r="G90" i="5"/>
  <c r="G93" i="5"/>
  <c r="G105" i="5"/>
  <c r="G124" i="5"/>
  <c r="J124" i="5" s="1"/>
  <c r="G126" i="5"/>
  <c r="G128" i="5"/>
  <c r="K140" i="5"/>
  <c r="J140" i="5" s="1"/>
  <c r="K144" i="5"/>
  <c r="J144" i="5" s="1"/>
  <c r="K148" i="5"/>
  <c r="J148" i="5" s="1"/>
  <c r="K159" i="5"/>
  <c r="J159" i="5" s="1"/>
  <c r="K163" i="5"/>
  <c r="J163" i="5" s="1"/>
  <c r="K168" i="5"/>
  <c r="P204" i="5"/>
  <c r="J205" i="5"/>
  <c r="K213" i="5"/>
  <c r="J213" i="5" s="1"/>
  <c r="T212" i="5"/>
  <c r="K215" i="5"/>
  <c r="J215" i="5" s="1"/>
  <c r="P214" i="5"/>
  <c r="K214" i="5" s="1"/>
  <c r="L223" i="5"/>
  <c r="G229" i="5"/>
  <c r="AG229" i="5"/>
  <c r="K219" i="5"/>
  <c r="J219" i="5" s="1"/>
  <c r="X218" i="5"/>
  <c r="K218" i="5" s="1"/>
  <c r="J218" i="5" s="1"/>
  <c r="G230" i="5"/>
  <c r="AG230" i="5"/>
  <c r="AS230" i="5" s="1"/>
  <c r="K141" i="5"/>
  <c r="J141" i="5" s="1"/>
  <c r="K145" i="5"/>
  <c r="J145" i="5" s="1"/>
  <c r="F152" i="5"/>
  <c r="E125" i="6" s="1"/>
  <c r="K160" i="5"/>
  <c r="J160" i="5" s="1"/>
  <c r="K170" i="5"/>
  <c r="F204" i="5"/>
  <c r="E181" i="6" s="1"/>
  <c r="G207" i="5"/>
  <c r="G204" i="5" s="1"/>
  <c r="G165" i="5"/>
  <c r="G167" i="5"/>
  <c r="G169" i="5"/>
  <c r="G171" i="5"/>
  <c r="G173" i="5"/>
  <c r="G175" i="5"/>
  <c r="G177" i="5"/>
  <c r="G179" i="5"/>
  <c r="G181" i="5"/>
  <c r="G183" i="5"/>
  <c r="G185" i="5"/>
  <c r="G187" i="5"/>
  <c r="G189" i="5"/>
  <c r="G191" i="5"/>
  <c r="G216" i="5"/>
  <c r="K230" i="5"/>
  <c r="AG236" i="5"/>
  <c r="AS236" i="5" s="1"/>
  <c r="AG238" i="5"/>
  <c r="AS238" i="5" s="1"/>
  <c r="J243" i="5"/>
  <c r="K257" i="5"/>
  <c r="J257" i="5" s="1"/>
  <c r="X253" i="5"/>
  <c r="K280" i="5"/>
  <c r="K284" i="5"/>
  <c r="J284" i="5" s="1"/>
  <c r="X279" i="5"/>
  <c r="G255" i="5"/>
  <c r="G214" i="5"/>
  <c r="K228" i="5"/>
  <c r="J228" i="5" s="1"/>
  <c r="AA222" i="5"/>
  <c r="P253" i="5"/>
  <c r="K255" i="5"/>
  <c r="K263" i="5"/>
  <c r="J263" i="5" s="1"/>
  <c r="G235" i="5"/>
  <c r="G237" i="5"/>
  <c r="F279" i="5"/>
  <c r="AG281" i="5"/>
  <c r="AS281" i="5" s="1"/>
  <c r="AG283" i="5"/>
  <c r="AS283" i="5" s="1"/>
  <c r="W33" i="5" l="1"/>
  <c r="W34" i="5"/>
  <c r="H302" i="5"/>
  <c r="H34" i="5"/>
  <c r="S33" i="5"/>
  <c r="N430" i="5"/>
  <c r="Y34" i="5"/>
  <c r="Y302" i="5"/>
  <c r="S34" i="5"/>
  <c r="H33" i="5"/>
  <c r="U302" i="5"/>
  <c r="Z34" i="5"/>
  <c r="O34" i="5"/>
  <c r="F389" i="5"/>
  <c r="Y624" i="5"/>
  <c r="E341" i="6"/>
  <c r="E323" i="6" s="1"/>
  <c r="F353" i="5"/>
  <c r="AS512" i="5"/>
  <c r="R428" i="5"/>
  <c r="J624" i="5"/>
  <c r="Y428" i="5"/>
  <c r="E122" i="6"/>
  <c r="F511" i="5"/>
  <c r="L564" i="5"/>
  <c r="F252" i="5"/>
  <c r="F222" i="5" s="1"/>
  <c r="E249" i="6"/>
  <c r="Q624" i="5"/>
  <c r="F530" i="5"/>
  <c r="E468" i="6"/>
  <c r="E467" i="6" s="1"/>
  <c r="AA430" i="5"/>
  <c r="AA429" i="5" s="1"/>
  <c r="AA427" i="5" s="1"/>
  <c r="H429" i="5"/>
  <c r="H427" i="5" s="1"/>
  <c r="N429" i="5"/>
  <c r="N427" i="5" s="1"/>
  <c r="AG510" i="5"/>
  <c r="AS510" i="5" s="1"/>
  <c r="E426" i="6"/>
  <c r="F429" i="6"/>
  <c r="F426" i="6" s="1"/>
  <c r="Q428" i="5"/>
  <c r="E428" i="5"/>
  <c r="W428" i="5"/>
  <c r="S428" i="5"/>
  <c r="M428" i="5"/>
  <c r="F479" i="5"/>
  <c r="T149" i="5"/>
  <c r="L428" i="5"/>
  <c r="Z427" i="5"/>
  <c r="I428" i="5"/>
  <c r="AA428" i="5"/>
  <c r="V428" i="5"/>
  <c r="I427" i="5"/>
  <c r="V427" i="5"/>
  <c r="N428" i="5"/>
  <c r="O427" i="5"/>
  <c r="O428" i="5"/>
  <c r="H428" i="5"/>
  <c r="J187" i="5"/>
  <c r="J173" i="5"/>
  <c r="J207" i="5"/>
  <c r="J229" i="5"/>
  <c r="F149" i="5"/>
  <c r="P252" i="5"/>
  <c r="P222" i="5" s="1"/>
  <c r="J282" i="5"/>
  <c r="T252" i="5"/>
  <c r="T222" i="5" s="1"/>
  <c r="P149" i="5"/>
  <c r="X252" i="5"/>
  <c r="X222" i="5" s="1"/>
  <c r="AB252" i="5"/>
  <c r="AB222" i="5" s="1"/>
  <c r="AS253" i="5"/>
  <c r="G668" i="5"/>
  <c r="G665" i="5" s="1"/>
  <c r="K625" i="5"/>
  <c r="K623" i="5" s="1"/>
  <c r="T625" i="5"/>
  <c r="T623" i="5" s="1"/>
  <c r="I625" i="5"/>
  <c r="I623" i="5" s="1"/>
  <c r="P625" i="5"/>
  <c r="P623" i="5" s="1"/>
  <c r="AB625" i="5"/>
  <c r="AB623" i="5" s="1"/>
  <c r="Q625" i="5"/>
  <c r="Q623" i="5" s="1"/>
  <c r="U625" i="5"/>
  <c r="U623" i="5" s="1"/>
  <c r="AF623" i="5"/>
  <c r="N36" i="5"/>
  <c r="N35" i="5" s="1"/>
  <c r="N33" i="5" s="1"/>
  <c r="H563" i="5"/>
  <c r="AJ623" i="5"/>
  <c r="AE623" i="5"/>
  <c r="K37" i="5"/>
  <c r="S430" i="5"/>
  <c r="S623" i="5"/>
  <c r="N623" i="5"/>
  <c r="X353" i="5"/>
  <c r="R36" i="5"/>
  <c r="R35" i="5" s="1"/>
  <c r="R33" i="5" s="1"/>
  <c r="Q430" i="5"/>
  <c r="G645" i="5"/>
  <c r="J94" i="5"/>
  <c r="P353" i="5"/>
  <c r="T353" i="5"/>
  <c r="AS511" i="5"/>
  <c r="AA623" i="5"/>
  <c r="V36" i="5"/>
  <c r="V35" i="5" s="1"/>
  <c r="V33" i="5" s="1"/>
  <c r="M36" i="5"/>
  <c r="M35" i="5" s="1"/>
  <c r="M33" i="5" s="1"/>
  <c r="AB353" i="5"/>
  <c r="U430" i="5"/>
  <c r="R623" i="5"/>
  <c r="K563" i="5"/>
  <c r="J563" i="5"/>
  <c r="W623" i="5"/>
  <c r="AG623" i="5"/>
  <c r="I563" i="5"/>
  <c r="I301" i="5"/>
  <c r="S301" i="5"/>
  <c r="G659" i="5"/>
  <c r="V301" i="5"/>
  <c r="W430" i="5"/>
  <c r="Y430" i="5"/>
  <c r="Z301" i="5"/>
  <c r="N301" i="5"/>
  <c r="R430" i="5"/>
  <c r="AI623" i="5"/>
  <c r="M430" i="5"/>
  <c r="AA304" i="5"/>
  <c r="AA303" i="5" s="1"/>
  <c r="AA301" i="5" s="1"/>
  <c r="Q301" i="5"/>
  <c r="E430" i="5"/>
  <c r="E429" i="5" s="1"/>
  <c r="E427" i="5" s="1"/>
  <c r="L430" i="5"/>
  <c r="AS441" i="5"/>
  <c r="F26" i="3"/>
  <c r="U304" i="5"/>
  <c r="U303" i="5" s="1"/>
  <c r="U301" i="5" s="1"/>
  <c r="Y304" i="5"/>
  <c r="Y303" i="5" s="1"/>
  <c r="Y301" i="5" s="1"/>
  <c r="W301" i="5"/>
  <c r="O304" i="5"/>
  <c r="O303" i="5" s="1"/>
  <c r="O301" i="5" s="1"/>
  <c r="R301" i="5"/>
  <c r="M301" i="5"/>
  <c r="G633" i="5"/>
  <c r="E301" i="5"/>
  <c r="F297" i="5" s="1"/>
  <c r="K164" i="5"/>
  <c r="J169" i="5"/>
  <c r="J181" i="5"/>
  <c r="D26" i="1"/>
  <c r="J82" i="5"/>
  <c r="Q25" i="1"/>
  <c r="AA25" i="1" s="1"/>
  <c r="J135" i="5"/>
  <c r="J184" i="5"/>
  <c r="AB336" i="5"/>
  <c r="K381" i="5"/>
  <c r="J381" i="5" s="1"/>
  <c r="H623" i="5"/>
  <c r="V623" i="5"/>
  <c r="I36" i="5"/>
  <c r="I35" i="5" s="1"/>
  <c r="I33" i="5" s="1"/>
  <c r="AA36" i="5"/>
  <c r="AA35" i="5" s="1"/>
  <c r="AA33" i="5" s="1"/>
  <c r="E36" i="5"/>
  <c r="E35" i="5" s="1"/>
  <c r="E33" i="5" s="1"/>
  <c r="Q36" i="5"/>
  <c r="Q35" i="5" s="1"/>
  <c r="Q33" i="5" s="1"/>
  <c r="U36" i="5"/>
  <c r="U35" i="5" s="1"/>
  <c r="U33" i="5" s="1"/>
  <c r="O623" i="5"/>
  <c r="J312" i="5"/>
  <c r="AH623" i="5"/>
  <c r="D28" i="1"/>
  <c r="F28" i="3"/>
  <c r="F28" i="2"/>
  <c r="AA19" i="1"/>
  <c r="J176" i="5"/>
  <c r="Y656" i="5"/>
  <c r="F623" i="5"/>
  <c r="G28" i="3"/>
  <c r="G28" i="2"/>
  <c r="R19" i="1"/>
  <c r="J78" i="5"/>
  <c r="F307" i="5"/>
  <c r="E278" i="6"/>
  <c r="Q24" i="1"/>
  <c r="AA24" i="1" s="1"/>
  <c r="D25" i="1"/>
  <c r="F25" i="2"/>
  <c r="F25" i="3"/>
  <c r="J214" i="5"/>
  <c r="J190" i="5"/>
  <c r="J464" i="5"/>
  <c r="AC623" i="5"/>
  <c r="Z623" i="5"/>
  <c r="G640" i="5"/>
  <c r="J505" i="5"/>
  <c r="J488" i="5"/>
  <c r="AD623" i="5"/>
  <c r="M626" i="5"/>
  <c r="J626" i="5"/>
  <c r="Y626" i="5"/>
  <c r="J62" i="5"/>
  <c r="J178" i="5"/>
  <c r="J358" i="5"/>
  <c r="X389" i="5"/>
  <c r="J486" i="5"/>
  <c r="AB510" i="5"/>
  <c r="AB459" i="5"/>
  <c r="AB430" i="5" s="1"/>
  <c r="AB429" i="5" s="1"/>
  <c r="J128" i="5"/>
  <c r="J180" i="5"/>
  <c r="AB389" i="5"/>
  <c r="J175" i="5"/>
  <c r="J313" i="5"/>
  <c r="G503" i="5"/>
  <c r="K503" i="5"/>
  <c r="J189" i="5"/>
  <c r="K204" i="5"/>
  <c r="J204" i="5" s="1"/>
  <c r="J309" i="5"/>
  <c r="P336" i="5"/>
  <c r="J185" i="5"/>
  <c r="J126" i="5"/>
  <c r="K530" i="5"/>
  <c r="J484" i="5"/>
  <c r="J69" i="5"/>
  <c r="T389" i="5"/>
  <c r="J171" i="5"/>
  <c r="J183" i="5"/>
  <c r="J130" i="5"/>
  <c r="J122" i="5"/>
  <c r="J182" i="5"/>
  <c r="J188" i="5"/>
  <c r="J174" i="5"/>
  <c r="T510" i="5"/>
  <c r="T459" i="5"/>
  <c r="AS442" i="5"/>
  <c r="X510" i="5"/>
  <c r="J167" i="5"/>
  <c r="J317" i="5"/>
  <c r="K105" i="5"/>
  <c r="J105" i="5" s="1"/>
  <c r="K431" i="5"/>
  <c r="J431" i="5" s="1"/>
  <c r="J485" i="5"/>
  <c r="J72" i="5"/>
  <c r="J156" i="5"/>
  <c r="J360" i="5"/>
  <c r="J311" i="5"/>
  <c r="K60" i="5"/>
  <c r="J490" i="5"/>
  <c r="J235" i="5"/>
  <c r="J191" i="5"/>
  <c r="J177" i="5"/>
  <c r="J157" i="5"/>
  <c r="X459" i="5"/>
  <c r="K460" i="5"/>
  <c r="J483" i="5"/>
  <c r="J472" i="5"/>
  <c r="F459" i="5"/>
  <c r="J463" i="5"/>
  <c r="F336" i="5"/>
  <c r="G482" i="5"/>
  <c r="J465" i="5"/>
  <c r="AG482" i="5"/>
  <c r="K89" i="5"/>
  <c r="J179" i="5"/>
  <c r="J77" i="5"/>
  <c r="AB67" i="5"/>
  <c r="AB36" i="5" s="1"/>
  <c r="AB35" i="5" s="1"/>
  <c r="AB33" i="5" s="1"/>
  <c r="J73" i="5"/>
  <c r="J134" i="5"/>
  <c r="K305" i="5"/>
  <c r="K279" i="5"/>
  <c r="J129" i="5"/>
  <c r="K152" i="5"/>
  <c r="J136" i="5"/>
  <c r="J362" i="5"/>
  <c r="K345" i="5"/>
  <c r="J345" i="5" s="1"/>
  <c r="K375" i="5"/>
  <c r="J315" i="5"/>
  <c r="K471" i="5"/>
  <c r="J471" i="5" s="1"/>
  <c r="J489" i="5"/>
  <c r="K511" i="5"/>
  <c r="G460" i="5"/>
  <c r="J461" i="5"/>
  <c r="AG460" i="5"/>
  <c r="AG431" i="5"/>
  <c r="AS432" i="5"/>
  <c r="K442" i="5"/>
  <c r="J442" i="5" s="1"/>
  <c r="P441" i="5"/>
  <c r="J513" i="5"/>
  <c r="G512" i="5"/>
  <c r="J457" i="5"/>
  <c r="G456" i="5"/>
  <c r="J456" i="5" s="1"/>
  <c r="G441" i="5"/>
  <c r="K512" i="5"/>
  <c r="AS530" i="5"/>
  <c r="K531" i="5"/>
  <c r="AS505" i="5"/>
  <c r="AG503" i="5"/>
  <c r="K482" i="5"/>
  <c r="K433" i="5"/>
  <c r="J533" i="5"/>
  <c r="G531" i="5"/>
  <c r="G530" i="5" s="1"/>
  <c r="P459" i="5"/>
  <c r="K434" i="5"/>
  <c r="J434" i="5" s="1"/>
  <c r="J280" i="5"/>
  <c r="J216" i="5"/>
  <c r="J93" i="5"/>
  <c r="J168" i="5"/>
  <c r="T67" i="5"/>
  <c r="G308" i="5"/>
  <c r="G307" i="5" s="1"/>
  <c r="X336" i="5"/>
  <c r="J230" i="5"/>
  <c r="J186" i="5"/>
  <c r="J172" i="5"/>
  <c r="K407" i="5"/>
  <c r="J407" i="5" s="1"/>
  <c r="J383" i="5"/>
  <c r="T336" i="5"/>
  <c r="J237" i="5"/>
  <c r="J91" i="5"/>
  <c r="P67" i="5"/>
  <c r="AG152" i="5"/>
  <c r="J166" i="5"/>
  <c r="AG305" i="5"/>
  <c r="AS346" i="5"/>
  <c r="AG345" i="5"/>
  <c r="AS345" i="5" s="1"/>
  <c r="G375" i="5"/>
  <c r="J376" i="5"/>
  <c r="K406" i="5"/>
  <c r="L389" i="5"/>
  <c r="L302" i="5" s="1"/>
  <c r="AG390" i="5"/>
  <c r="AS391" i="5"/>
  <c r="G390" i="5"/>
  <c r="G336" i="5"/>
  <c r="J306" i="5"/>
  <c r="G305" i="5"/>
  <c r="K325" i="5"/>
  <c r="J325" i="5" s="1"/>
  <c r="P324" i="5"/>
  <c r="K324" i="5" s="1"/>
  <c r="AS407" i="5"/>
  <c r="AS406" i="5"/>
  <c r="G324" i="5"/>
  <c r="AS357" i="5"/>
  <c r="AG356" i="5"/>
  <c r="AG353" i="5" s="1"/>
  <c r="AS338" i="5"/>
  <c r="AG337" i="5"/>
  <c r="K308" i="5"/>
  <c r="P307" i="5"/>
  <c r="AG308" i="5"/>
  <c r="K337" i="5"/>
  <c r="J337" i="5" s="1"/>
  <c r="AG324" i="5"/>
  <c r="AS324" i="5" s="1"/>
  <c r="AS325" i="5"/>
  <c r="G356" i="5"/>
  <c r="K391" i="5"/>
  <c r="J391" i="5" s="1"/>
  <c r="P390" i="5"/>
  <c r="K356" i="5"/>
  <c r="X333" i="5"/>
  <c r="K334" i="5"/>
  <c r="J334" i="5" s="1"/>
  <c r="J170" i="5"/>
  <c r="G60" i="5"/>
  <c r="G152" i="5"/>
  <c r="AG89" i="5"/>
  <c r="J155" i="5"/>
  <c r="AG68" i="5"/>
  <c r="F67" i="5"/>
  <c r="G279" i="5"/>
  <c r="J133" i="5"/>
  <c r="AG121" i="5"/>
  <c r="K253" i="5"/>
  <c r="G164" i="5"/>
  <c r="J165" i="5"/>
  <c r="L222" i="5"/>
  <c r="L34" i="5" s="1"/>
  <c r="K223" i="5"/>
  <c r="K212" i="5"/>
  <c r="J212" i="5" s="1"/>
  <c r="T211" i="5"/>
  <c r="K211" i="5" s="1"/>
  <c r="AG164" i="5"/>
  <c r="G211" i="5"/>
  <c r="AG279" i="5"/>
  <c r="AG252" i="5" s="1"/>
  <c r="AS229" i="5"/>
  <c r="AG224" i="5"/>
  <c r="K224" i="5"/>
  <c r="T39" i="5"/>
  <c r="K40" i="5"/>
  <c r="J40" i="5" s="1"/>
  <c r="J125" i="5"/>
  <c r="X67" i="5"/>
  <c r="J65" i="5"/>
  <c r="G68" i="5"/>
  <c r="G224" i="5"/>
  <c r="G89" i="5"/>
  <c r="J90" i="5"/>
  <c r="K121" i="5"/>
  <c r="J255" i="5"/>
  <c r="G253" i="5"/>
  <c r="J123" i="5"/>
  <c r="G121" i="5"/>
  <c r="K57" i="5"/>
  <c r="J57" i="5" s="1"/>
  <c r="K220" i="5"/>
  <c r="AG60" i="5"/>
  <c r="K68" i="5"/>
  <c r="J37" i="5"/>
  <c r="X34" i="5" l="1"/>
  <c r="P34" i="5"/>
  <c r="AB302" i="5"/>
  <c r="L33" i="5"/>
  <c r="T34" i="5"/>
  <c r="AB34" i="5"/>
  <c r="T302" i="5"/>
  <c r="X302" i="5"/>
  <c r="F302" i="5"/>
  <c r="F510" i="5"/>
  <c r="F428" i="5" s="1"/>
  <c r="T428" i="5"/>
  <c r="G624" i="5"/>
  <c r="F249" i="6"/>
  <c r="E222" i="6"/>
  <c r="G479" i="5"/>
  <c r="L429" i="5"/>
  <c r="L427" i="5" s="1"/>
  <c r="M429" i="5"/>
  <c r="M427" i="5" s="1"/>
  <c r="R429" i="5"/>
  <c r="R427" i="5" s="1"/>
  <c r="Y429" i="5"/>
  <c r="Y427" i="5" s="1"/>
  <c r="U429" i="5"/>
  <c r="U427" i="5" s="1"/>
  <c r="Q429" i="5"/>
  <c r="Q427" i="5" s="1"/>
  <c r="W429" i="5"/>
  <c r="W427" i="5" s="1"/>
  <c r="S429" i="5"/>
  <c r="S427" i="5" s="1"/>
  <c r="X428" i="5"/>
  <c r="AB427" i="5"/>
  <c r="AB428" i="5"/>
  <c r="AG479" i="5"/>
  <c r="G252" i="5"/>
  <c r="G149" i="5"/>
  <c r="K149" i="5"/>
  <c r="AG149" i="5"/>
  <c r="K479" i="5"/>
  <c r="Y625" i="5"/>
  <c r="Y623" i="5" s="1"/>
  <c r="J625" i="5"/>
  <c r="J623" i="5" s="1"/>
  <c r="M625" i="5"/>
  <c r="M623" i="5" s="1"/>
  <c r="K353" i="5"/>
  <c r="T304" i="5"/>
  <c r="T303" i="5" s="1"/>
  <c r="T301" i="5" s="1"/>
  <c r="G353" i="5"/>
  <c r="G304" i="5" s="1"/>
  <c r="G303" i="5" s="1"/>
  <c r="AB304" i="5"/>
  <c r="AB303" i="5" s="1"/>
  <c r="AB301" i="5" s="1"/>
  <c r="P430" i="5"/>
  <c r="P429" i="5" s="1"/>
  <c r="X430" i="5"/>
  <c r="T430" i="5"/>
  <c r="AS482" i="5"/>
  <c r="F430" i="5"/>
  <c r="X304" i="5"/>
  <c r="X303" i="5" s="1"/>
  <c r="X301" i="5" s="1"/>
  <c r="L301" i="5"/>
  <c r="F304" i="5"/>
  <c r="F303" i="5" s="1"/>
  <c r="F301" i="5" s="1"/>
  <c r="P304" i="5"/>
  <c r="P303" i="5" s="1"/>
  <c r="AS305" i="5"/>
  <c r="G626" i="5"/>
  <c r="P36" i="5"/>
  <c r="P35" i="5" s="1"/>
  <c r="P33" i="5" s="1"/>
  <c r="T36" i="5"/>
  <c r="T35" i="5" s="1"/>
  <c r="T33" i="5" s="1"/>
  <c r="J60" i="5"/>
  <c r="X36" i="5"/>
  <c r="X35" i="5" s="1"/>
  <c r="X33" i="5" s="1"/>
  <c r="AS152" i="5"/>
  <c r="AB19" i="1"/>
  <c r="R22" i="1"/>
  <c r="AB22" i="1" s="1"/>
  <c r="D30" i="1"/>
  <c r="J531" i="5"/>
  <c r="J406" i="5"/>
  <c r="P510" i="5"/>
  <c r="K510" i="5" s="1"/>
  <c r="J279" i="5"/>
  <c r="J503" i="5"/>
  <c r="J482" i="5"/>
  <c r="J164" i="5"/>
  <c r="J375" i="5"/>
  <c r="J324" i="5"/>
  <c r="K459" i="5"/>
  <c r="J152" i="5"/>
  <c r="J149" i="5" s="1"/>
  <c r="J89" i="5"/>
  <c r="K336" i="5"/>
  <c r="J336" i="5" s="1"/>
  <c r="AS431" i="5"/>
  <c r="J512" i="5"/>
  <c r="G511" i="5"/>
  <c r="J433" i="5"/>
  <c r="AS503" i="5"/>
  <c r="K441" i="5"/>
  <c r="AS460" i="5"/>
  <c r="AG459" i="5"/>
  <c r="J530" i="5"/>
  <c r="J460" i="5"/>
  <c r="G459" i="5"/>
  <c r="K252" i="5"/>
  <c r="J308" i="5"/>
  <c r="K307" i="5"/>
  <c r="J307" i="5" s="1"/>
  <c r="AG336" i="5"/>
  <c r="AS337" i="5"/>
  <c r="AS390" i="5"/>
  <c r="AG389" i="5"/>
  <c r="AS389" i="5" s="1"/>
  <c r="P389" i="5"/>
  <c r="P302" i="5" s="1"/>
  <c r="K390" i="5"/>
  <c r="J390" i="5" s="1"/>
  <c r="J305" i="5"/>
  <c r="K333" i="5"/>
  <c r="J333" i="5" s="1"/>
  <c r="AS356" i="5"/>
  <c r="G389" i="5"/>
  <c r="J356" i="5"/>
  <c r="AS308" i="5"/>
  <c r="AG307" i="5"/>
  <c r="AG67" i="5"/>
  <c r="J253" i="5"/>
  <c r="AS224" i="5"/>
  <c r="AG223" i="5"/>
  <c r="AS279" i="5"/>
  <c r="AS252" i="5"/>
  <c r="K39" i="5"/>
  <c r="J121" i="5"/>
  <c r="G223" i="5"/>
  <c r="J224" i="5"/>
  <c r="J211" i="5"/>
  <c r="J220" i="5"/>
  <c r="J68" i="5"/>
  <c r="G67" i="5"/>
  <c r="AS164" i="5"/>
  <c r="K222" i="5"/>
  <c r="K67" i="5"/>
  <c r="G302" i="5" l="1"/>
  <c r="K34" i="5"/>
  <c r="AS336" i="5"/>
  <c r="AG302" i="5"/>
  <c r="T429" i="5"/>
  <c r="T427" i="5" s="1"/>
  <c r="X429" i="5"/>
  <c r="X427" i="5" s="1"/>
  <c r="F429" i="5"/>
  <c r="F427" i="5" s="1"/>
  <c r="K428" i="5"/>
  <c r="G430" i="5"/>
  <c r="G429" i="5" s="1"/>
  <c r="P427" i="5"/>
  <c r="AG428" i="5"/>
  <c r="P428" i="5"/>
  <c r="G625" i="5"/>
  <c r="G623" i="5" s="1"/>
  <c r="K430" i="5"/>
  <c r="AG430" i="5"/>
  <c r="K304" i="5"/>
  <c r="K303" i="5" s="1"/>
  <c r="AG304" i="5"/>
  <c r="AG303" i="5" s="1"/>
  <c r="AG301" i="5" s="1"/>
  <c r="P301" i="5"/>
  <c r="G301" i="5"/>
  <c r="J353" i="5"/>
  <c r="J304" i="5" s="1"/>
  <c r="J303" i="5" s="1"/>
  <c r="K36" i="5"/>
  <c r="K35" i="5" s="1"/>
  <c r="K33" i="5" s="1"/>
  <c r="J252" i="5"/>
  <c r="J479" i="5"/>
  <c r="J459" i="5"/>
  <c r="J441" i="5"/>
  <c r="K389" i="5"/>
  <c r="AS459" i="5"/>
  <c r="J511" i="5"/>
  <c r="G510" i="5"/>
  <c r="G428" i="5" s="1"/>
  <c r="AS307" i="5"/>
  <c r="G222" i="5"/>
  <c r="J222" i="5" s="1"/>
  <c r="J223" i="5"/>
  <c r="AG222" i="5"/>
  <c r="AS223" i="5"/>
  <c r="J67" i="5"/>
  <c r="J39" i="5"/>
  <c r="J389" i="5" l="1"/>
  <c r="J301" i="5" s="1"/>
  <c r="K302" i="5"/>
  <c r="J302" i="5"/>
  <c r="K429" i="5"/>
  <c r="K427" i="5" s="1"/>
  <c r="AG429" i="5"/>
  <c r="AG427" i="5" s="1"/>
  <c r="G427" i="5"/>
  <c r="K301" i="5"/>
  <c r="J430" i="5"/>
  <c r="J429" i="5" s="1"/>
  <c r="J510" i="5"/>
  <c r="J428" i="5" s="1"/>
  <c r="AS222" i="5"/>
  <c r="J427" i="5" l="1"/>
  <c r="I363" i="11" l="1"/>
  <c r="I355" i="11"/>
  <c r="I354" i="11"/>
  <c r="I239" i="11"/>
  <c r="I238" i="11"/>
  <c r="I120" i="11" l="1"/>
  <c r="I237" i="11"/>
  <c r="I353" i="11" l="1"/>
  <c r="A13" i="23" l="1"/>
  <c r="D11" i="25" l="1"/>
  <c r="G210" i="24" l="1"/>
  <c r="H210" i="24" s="1"/>
  <c r="G209" i="24"/>
  <c r="E204" i="24"/>
  <c r="G204" i="24" s="1"/>
  <c r="I210" i="24" l="1"/>
  <c r="E205" i="24" l="1"/>
  <c r="G205" i="24" s="1"/>
  <c r="F15" i="32"/>
  <c r="F210" i="5" s="1"/>
  <c r="D14" i="32"/>
  <c r="F14" i="32" l="1"/>
  <c r="E187" i="6"/>
  <c r="AG210" i="5"/>
  <c r="AG209" i="5" s="1"/>
  <c r="G210" i="5"/>
  <c r="F209" i="5"/>
  <c r="H205" i="24"/>
  <c r="G211" i="24"/>
  <c r="AG36" i="5" l="1"/>
  <c r="AG35" i="5" s="1"/>
  <c r="AG33" i="5" s="1"/>
  <c r="AG34" i="5"/>
  <c r="F187" i="6"/>
  <c r="F186" i="6" s="1"/>
  <c r="E186" i="6"/>
  <c r="F36" i="5"/>
  <c r="F35" i="5" s="1"/>
  <c r="F33" i="5" s="1"/>
  <c r="F34" i="5"/>
  <c r="G209" i="5"/>
  <c r="J210" i="5"/>
  <c r="I205" i="24"/>
  <c r="I211" i="24" s="1"/>
  <c r="H211" i="24"/>
  <c r="F541" i="6"/>
  <c r="J209" i="5" l="1"/>
  <c r="J34" i="5" s="1"/>
  <c r="G36" i="5"/>
  <c r="G34" i="5"/>
  <c r="F482" i="6"/>
  <c r="G35" i="5" l="1"/>
  <c r="G33" i="5" s="1"/>
  <c r="J36" i="5"/>
  <c r="J35" i="5" s="1"/>
  <c r="J33" i="5" s="1"/>
  <c r="H15" i="32"/>
  <c r="AI592" i="6" l="1"/>
  <c r="AI583" i="6"/>
  <c r="AI582" i="6" s="1"/>
  <c r="AI566" i="6"/>
  <c r="AI564" i="6"/>
  <c r="AI559" i="6"/>
  <c r="AI557" i="6"/>
  <c r="AI555" i="6"/>
  <c r="AI553" i="6"/>
  <c r="R592" i="6"/>
  <c r="R583" i="6"/>
  <c r="R582" i="6" s="1"/>
  <c r="R566" i="6"/>
  <c r="R564" i="6"/>
  <c r="R559" i="6"/>
  <c r="R557" i="6"/>
  <c r="R555" i="6"/>
  <c r="R553" i="6"/>
  <c r="Z566" i="6"/>
  <c r="Y566" i="6"/>
  <c r="AA592" i="6"/>
  <c r="Z592" i="6"/>
  <c r="Y592" i="6"/>
  <c r="Y591" i="6" s="1"/>
  <c r="X592" i="6"/>
  <c r="AA583" i="6"/>
  <c r="AA582" i="6" s="1"/>
  <c r="Z583" i="6"/>
  <c r="Z582" i="6" s="1"/>
  <c r="Y583" i="6"/>
  <c r="Y582" i="6" s="1"/>
  <c r="X583" i="6"/>
  <c r="X582" i="6" s="1"/>
  <c r="AA566" i="6"/>
  <c r="X566" i="6"/>
  <c r="AA564" i="6"/>
  <c r="Z564" i="6"/>
  <c r="Y564" i="6"/>
  <c r="X564" i="6"/>
  <c r="AA559" i="6"/>
  <c r="Z559" i="6"/>
  <c r="Y559" i="6"/>
  <c r="X559" i="6"/>
  <c r="AA557" i="6"/>
  <c r="Z557" i="6"/>
  <c r="Y557" i="6"/>
  <c r="X557" i="6"/>
  <c r="AA555" i="6"/>
  <c r="Z555" i="6"/>
  <c r="Y555" i="6"/>
  <c r="X555" i="6"/>
  <c r="AA553" i="6"/>
  <c r="Z553" i="6"/>
  <c r="Y553" i="6"/>
  <c r="X553" i="6"/>
  <c r="AI552" i="6" l="1"/>
  <c r="AI551" i="6" s="1"/>
  <c r="AA552" i="6"/>
  <c r="AA551" i="6" s="1"/>
  <c r="Y552" i="6"/>
  <c r="Z552" i="6"/>
  <c r="Z551" i="6" s="1"/>
  <c r="X552" i="6"/>
  <c r="X551" i="6" s="1"/>
  <c r="R552" i="6"/>
  <c r="R551" i="6" s="1"/>
  <c r="AA591" i="6"/>
  <c r="R591" i="6"/>
  <c r="R550" i="6" s="1"/>
  <c r="X591" i="6"/>
  <c r="Z591" i="6"/>
  <c r="AI591" i="6"/>
  <c r="AI550" i="6" s="1"/>
  <c r="Y551" i="6" l="1"/>
  <c r="Y549" i="6" s="1"/>
  <c r="Z549" i="6"/>
  <c r="X549" i="6"/>
  <c r="AA549" i="6"/>
  <c r="R549" i="6"/>
  <c r="AI549" i="6"/>
  <c r="I566" i="6"/>
  <c r="H566" i="6"/>
  <c r="J592" i="6"/>
  <c r="I592" i="6"/>
  <c r="H592" i="6"/>
  <c r="G592" i="6"/>
  <c r="J583" i="6"/>
  <c r="J582" i="6" s="1"/>
  <c r="I583" i="6"/>
  <c r="I582" i="6" s="1"/>
  <c r="H583" i="6"/>
  <c r="H582" i="6" s="1"/>
  <c r="G583" i="6"/>
  <c r="G582" i="6" s="1"/>
  <c r="J566" i="6"/>
  <c r="G566" i="6"/>
  <c r="J564" i="6"/>
  <c r="I564" i="6"/>
  <c r="H564" i="6"/>
  <c r="G564" i="6"/>
  <c r="J559" i="6"/>
  <c r="I559" i="6"/>
  <c r="H559" i="6"/>
  <c r="G559" i="6"/>
  <c r="J557" i="6"/>
  <c r="I557" i="6"/>
  <c r="H557" i="6"/>
  <c r="G557" i="6"/>
  <c r="J555" i="6"/>
  <c r="I555" i="6"/>
  <c r="H555" i="6"/>
  <c r="G555" i="6"/>
  <c r="J553" i="6"/>
  <c r="I553" i="6"/>
  <c r="H553" i="6"/>
  <c r="G553" i="6"/>
  <c r="H591" i="6" l="1"/>
  <c r="I591" i="6"/>
  <c r="J552" i="6"/>
  <c r="J551" i="6" s="1"/>
  <c r="G552" i="6"/>
  <c r="G551" i="6" s="1"/>
  <c r="H552" i="6"/>
  <c r="I552" i="6"/>
  <c r="J591" i="6"/>
  <c r="G591" i="6"/>
  <c r="I551" i="6" l="1"/>
  <c r="I549" i="6" s="1"/>
  <c r="H551" i="6"/>
  <c r="H549" i="6" s="1"/>
  <c r="G549" i="6"/>
  <c r="J549" i="6"/>
  <c r="K9" i="31"/>
  <c r="K17" i="31"/>
  <c r="C9" i="25" l="1"/>
  <c r="F575" i="5" s="1"/>
  <c r="C10" i="25"/>
  <c r="C8" i="25"/>
  <c r="K7" i="31"/>
  <c r="K4" i="31"/>
  <c r="J3" i="31"/>
  <c r="I3" i="31"/>
  <c r="H3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210" i="31"/>
  <c r="K211" i="31"/>
  <c r="K212" i="31"/>
  <c r="K213" i="31"/>
  <c r="K214" i="31"/>
  <c r="K215" i="31"/>
  <c r="K216" i="31"/>
  <c r="K217" i="31"/>
  <c r="K218" i="31"/>
  <c r="K219" i="31"/>
  <c r="K220" i="31"/>
  <c r="K221" i="31"/>
  <c r="K222" i="31"/>
  <c r="K223" i="31"/>
  <c r="K224" i="31"/>
  <c r="K225" i="31"/>
  <c r="K226" i="31"/>
  <c r="K227" i="31"/>
  <c r="K228" i="31"/>
  <c r="K229" i="31"/>
  <c r="K230" i="31"/>
  <c r="K231" i="31"/>
  <c r="K232" i="31"/>
  <c r="K233" i="31"/>
  <c r="K234" i="31"/>
  <c r="K235" i="31"/>
  <c r="K236" i="31"/>
  <c r="K237" i="31"/>
  <c r="K238" i="31"/>
  <c r="K239" i="31"/>
  <c r="K240" i="31"/>
  <c r="K241" i="31"/>
  <c r="K242" i="31"/>
  <c r="K243" i="31"/>
  <c r="K244" i="31"/>
  <c r="K245" i="31"/>
  <c r="K246" i="31"/>
  <c r="K247" i="31"/>
  <c r="K248" i="31"/>
  <c r="K249" i="31"/>
  <c r="K250" i="31"/>
  <c r="K251" i="31"/>
  <c r="K252" i="31"/>
  <c r="K253" i="31"/>
  <c r="K254" i="31"/>
  <c r="K255" i="31"/>
  <c r="K256" i="31"/>
  <c r="K257" i="31"/>
  <c r="K258" i="31"/>
  <c r="K259" i="31"/>
  <c r="K260" i="31"/>
  <c r="K261" i="31"/>
  <c r="K262" i="31"/>
  <c r="K263" i="31"/>
  <c r="K264" i="31"/>
  <c r="K265" i="31"/>
  <c r="K266" i="31"/>
  <c r="K267" i="31"/>
  <c r="K268" i="31"/>
  <c r="K269" i="31"/>
  <c r="K270" i="31"/>
  <c r="K271" i="31"/>
  <c r="K272" i="31"/>
  <c r="K273" i="31"/>
  <c r="K274" i="31"/>
  <c r="K275" i="31"/>
  <c r="K276" i="31"/>
  <c r="K277" i="31"/>
  <c r="K278" i="31"/>
  <c r="K279" i="31"/>
  <c r="K280" i="31"/>
  <c r="K281" i="31"/>
  <c r="K282" i="31"/>
  <c r="K283" i="31"/>
  <c r="K284" i="31"/>
  <c r="K285" i="31"/>
  <c r="K286" i="31"/>
  <c r="K287" i="31"/>
  <c r="K288" i="31"/>
  <c r="K289" i="31"/>
  <c r="K290" i="31"/>
  <c r="K291" i="31"/>
  <c r="K292" i="31"/>
  <c r="K293" i="31"/>
  <c r="K294" i="31"/>
  <c r="K295" i="31"/>
  <c r="K296" i="31"/>
  <c r="K297" i="31"/>
  <c r="K298" i="31"/>
  <c r="K299" i="31"/>
  <c r="K300" i="31"/>
  <c r="K301" i="31"/>
  <c r="K302" i="31"/>
  <c r="K303" i="31"/>
  <c r="K304" i="31"/>
  <c r="K305" i="31"/>
  <c r="K306" i="31"/>
  <c r="K307" i="31"/>
  <c r="K308" i="31"/>
  <c r="K309" i="31"/>
  <c r="K310" i="31"/>
  <c r="K311" i="31"/>
  <c r="K312" i="31"/>
  <c r="K313" i="31"/>
  <c r="K314" i="31"/>
  <c r="K315" i="31"/>
  <c r="K316" i="31"/>
  <c r="K317" i="31"/>
  <c r="K318" i="31"/>
  <c r="K319" i="31"/>
  <c r="K320" i="31"/>
  <c r="K321" i="31"/>
  <c r="K322" i="31"/>
  <c r="K323" i="31"/>
  <c r="K324" i="31"/>
  <c r="K325" i="31"/>
  <c r="K326" i="31"/>
  <c r="K327" i="31"/>
  <c r="K328" i="31"/>
  <c r="K329" i="31"/>
  <c r="K330" i="31"/>
  <c r="K331" i="31"/>
  <c r="K332" i="31"/>
  <c r="K333" i="31"/>
  <c r="K334" i="31"/>
  <c r="K335" i="31"/>
  <c r="K336" i="31"/>
  <c r="K337" i="31"/>
  <c r="K338" i="31"/>
  <c r="K339" i="31"/>
  <c r="K340" i="31"/>
  <c r="K341" i="31"/>
  <c r="K342" i="31"/>
  <c r="K343" i="31"/>
  <c r="K344" i="31"/>
  <c r="K345" i="31"/>
  <c r="K346" i="31"/>
  <c r="K347" i="31"/>
  <c r="K348" i="31"/>
  <c r="K349" i="31"/>
  <c r="K350" i="31"/>
  <c r="K351" i="31"/>
  <c r="K352" i="31"/>
  <c r="K353" i="31"/>
  <c r="K354" i="31"/>
  <c r="K355" i="31"/>
  <c r="K356" i="31"/>
  <c r="K357" i="31"/>
  <c r="K358" i="31"/>
  <c r="K359" i="31"/>
  <c r="K360" i="31"/>
  <c r="K361" i="31"/>
  <c r="K362" i="31"/>
  <c r="K363" i="31"/>
  <c r="K364" i="31"/>
  <c r="K365" i="31"/>
  <c r="K366" i="31"/>
  <c r="K367" i="31"/>
  <c r="K368" i="31"/>
  <c r="K369" i="31"/>
  <c r="K370" i="31"/>
  <c r="K371" i="31"/>
  <c r="K372" i="31"/>
  <c r="K373" i="31"/>
  <c r="K374" i="31"/>
  <c r="K375" i="31"/>
  <c r="K376" i="31"/>
  <c r="K377" i="31"/>
  <c r="K378" i="31"/>
  <c r="K379" i="31"/>
  <c r="K380" i="31"/>
  <c r="K381" i="31"/>
  <c r="K382" i="31"/>
  <c r="K383" i="31"/>
  <c r="K384" i="31"/>
  <c r="K385" i="31"/>
  <c r="K386" i="31"/>
  <c r="K387" i="31"/>
  <c r="K388" i="31"/>
  <c r="K389" i="31"/>
  <c r="K390" i="31"/>
  <c r="K391" i="31"/>
  <c r="K392" i="31"/>
  <c r="K393" i="31"/>
  <c r="K394" i="31"/>
  <c r="K395" i="31"/>
  <c r="K396" i="31"/>
  <c r="K397" i="31"/>
  <c r="K398" i="31"/>
  <c r="K399" i="31"/>
  <c r="K400" i="31"/>
  <c r="K401" i="31"/>
  <c r="K402" i="31"/>
  <c r="K403" i="31"/>
  <c r="K404" i="31"/>
  <c r="K405" i="31"/>
  <c r="K406" i="31"/>
  <c r="K407" i="31"/>
  <c r="K408" i="31"/>
  <c r="K409" i="31"/>
  <c r="K410" i="31"/>
  <c r="K411" i="31"/>
  <c r="K412" i="31"/>
  <c r="K413" i="31"/>
  <c r="K414" i="31"/>
  <c r="K415" i="31"/>
  <c r="K416" i="31"/>
  <c r="K417" i="31"/>
  <c r="K418" i="31"/>
  <c r="K419" i="31"/>
  <c r="K420" i="31"/>
  <c r="K421" i="31"/>
  <c r="K422" i="31"/>
  <c r="K423" i="31"/>
  <c r="K424" i="31"/>
  <c r="K425" i="31"/>
  <c r="K426" i="31"/>
  <c r="K427" i="31"/>
  <c r="K428" i="31"/>
  <c r="K429" i="31"/>
  <c r="K430" i="31"/>
  <c r="K431" i="31"/>
  <c r="K432" i="31"/>
  <c r="K433" i="31"/>
  <c r="K434" i="31"/>
  <c r="K435" i="31"/>
  <c r="K436" i="31"/>
  <c r="K437" i="31"/>
  <c r="K438" i="31"/>
  <c r="K439" i="31"/>
  <c r="K440" i="31"/>
  <c r="K441" i="31"/>
  <c r="K442" i="31"/>
  <c r="K443" i="31"/>
  <c r="K444" i="31"/>
  <c r="K445" i="31"/>
  <c r="K446" i="31"/>
  <c r="K447" i="31"/>
  <c r="K448" i="31"/>
  <c r="K449" i="31"/>
  <c r="K450" i="31"/>
  <c r="K451" i="31"/>
  <c r="K452" i="31"/>
  <c r="K453" i="31"/>
  <c r="K454" i="31"/>
  <c r="K455" i="31"/>
  <c r="K456" i="31"/>
  <c r="K457" i="31"/>
  <c r="K458" i="31"/>
  <c r="K459" i="31"/>
  <c r="K460" i="31"/>
  <c r="K461" i="31"/>
  <c r="K462" i="31"/>
  <c r="K463" i="31"/>
  <c r="K464" i="31"/>
  <c r="K465" i="31"/>
  <c r="K466" i="31"/>
  <c r="K467" i="31"/>
  <c r="K468" i="31"/>
  <c r="K469" i="31"/>
  <c r="K470" i="31"/>
  <c r="K471" i="31"/>
  <c r="K472" i="31"/>
  <c r="K473" i="31"/>
  <c r="K474" i="31"/>
  <c r="K475" i="31"/>
  <c r="K476" i="31"/>
  <c r="K477" i="31"/>
  <c r="K478" i="31"/>
  <c r="K479" i="31"/>
  <c r="K480" i="31"/>
  <c r="K481" i="31"/>
  <c r="K482" i="31"/>
  <c r="K483" i="31"/>
  <c r="K484" i="31"/>
  <c r="K485" i="31"/>
  <c r="K486" i="31"/>
  <c r="K487" i="31"/>
  <c r="K488" i="31"/>
  <c r="K489" i="31"/>
  <c r="K490" i="31"/>
  <c r="K491" i="31"/>
  <c r="K492" i="31"/>
  <c r="K493" i="31"/>
  <c r="K494" i="31"/>
  <c r="K495" i="31"/>
  <c r="K496" i="31"/>
  <c r="K497" i="31"/>
  <c r="K498" i="31"/>
  <c r="K499" i="31"/>
  <c r="K500" i="31"/>
  <c r="K501" i="31"/>
  <c r="K502" i="31"/>
  <c r="K503" i="31"/>
  <c r="K504" i="31"/>
  <c r="K505" i="31"/>
  <c r="K506" i="31"/>
  <c r="K507" i="31"/>
  <c r="K508" i="31"/>
  <c r="K509" i="31"/>
  <c r="K510" i="31"/>
  <c r="K511" i="31"/>
  <c r="K512" i="31"/>
  <c r="K513" i="31"/>
  <c r="K514" i="31"/>
  <c r="K515" i="31"/>
  <c r="K516" i="31"/>
  <c r="K517" i="31"/>
  <c r="K518" i="31"/>
  <c r="K519" i="31"/>
  <c r="K520" i="31"/>
  <c r="K521" i="31"/>
  <c r="K522" i="31"/>
  <c r="K523" i="31"/>
  <c r="K524" i="31"/>
  <c r="K525" i="31"/>
  <c r="K526" i="31"/>
  <c r="K527" i="31"/>
  <c r="K528" i="31"/>
  <c r="K529" i="31"/>
  <c r="K530" i="31"/>
  <c r="K531" i="31"/>
  <c r="K532" i="31"/>
  <c r="K533" i="31"/>
  <c r="K534" i="31"/>
  <c r="K535" i="31"/>
  <c r="K536" i="31"/>
  <c r="K537" i="31"/>
  <c r="K538" i="31"/>
  <c r="K539" i="31"/>
  <c r="K540" i="31"/>
  <c r="K541" i="31"/>
  <c r="K542" i="31"/>
  <c r="K543" i="31"/>
  <c r="K544" i="31"/>
  <c r="K545" i="31"/>
  <c r="K546" i="31"/>
  <c r="K547" i="31"/>
  <c r="K548" i="31"/>
  <c r="K549" i="31"/>
  <c r="K550" i="31"/>
  <c r="K551" i="31"/>
  <c r="K552" i="31"/>
  <c r="K553" i="31"/>
  <c r="K554" i="31"/>
  <c r="K5" i="31"/>
  <c r="K3" i="31" s="1"/>
  <c r="K6" i="31"/>
  <c r="K8" i="31"/>
  <c r="K10" i="31"/>
  <c r="K11" i="31"/>
  <c r="K12" i="31"/>
  <c r="K13" i="31"/>
  <c r="K14" i="31"/>
  <c r="K15" i="31"/>
  <c r="K16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F591" i="5" l="1"/>
  <c r="F586" i="5" s="1"/>
  <c r="E503" i="6"/>
  <c r="G575" i="5"/>
  <c r="G573" i="5" s="1"/>
  <c r="F573" i="5"/>
  <c r="C14" i="25"/>
  <c r="E518" i="6" l="1"/>
  <c r="E513" i="6" s="1"/>
  <c r="F566" i="5"/>
  <c r="F565" i="5" s="1"/>
  <c r="G591" i="5"/>
  <c r="G586" i="5" s="1"/>
  <c r="F480" i="6"/>
  <c r="F223" i="6"/>
  <c r="F200" i="6"/>
  <c r="F181" i="6"/>
  <c r="E46" i="6"/>
  <c r="F340" i="6"/>
  <c r="F503" i="6"/>
  <c r="F501" i="6" s="1"/>
  <c r="F540" i="6"/>
  <c r="D14" i="25"/>
  <c r="C15" i="25" s="1"/>
  <c r="C16" i="25" s="1"/>
  <c r="D31" i="2"/>
  <c r="D31" i="3"/>
  <c r="D25" i="2"/>
  <c r="D25" i="3"/>
  <c r="D24" i="2"/>
  <c r="D24" i="3"/>
  <c r="F535" i="6"/>
  <c r="E535" i="6"/>
  <c r="E497" i="6"/>
  <c r="E508" i="6"/>
  <c r="E495" i="6"/>
  <c r="E303" i="6"/>
  <c r="E189" i="6"/>
  <c r="E188" i="6" s="1"/>
  <c r="E54" i="6"/>
  <c r="F46" i="6"/>
  <c r="AH580" i="6"/>
  <c r="AL592" i="6"/>
  <c r="AK592" i="6"/>
  <c r="AJ592" i="6"/>
  <c r="AJ591" i="6" s="1"/>
  <c r="AL583" i="6"/>
  <c r="AL582" i="6" s="1"/>
  <c r="AK583" i="6"/>
  <c r="AK582" i="6" s="1"/>
  <c r="AJ583" i="6"/>
  <c r="AJ582" i="6" s="1"/>
  <c r="AL566" i="6"/>
  <c r="AK566" i="6"/>
  <c r="AJ566" i="6"/>
  <c r="AL564" i="6"/>
  <c r="AK564" i="6"/>
  <c r="AJ564" i="6"/>
  <c r="AL559" i="6"/>
  <c r="AK559" i="6"/>
  <c r="AJ559" i="6"/>
  <c r="AL557" i="6"/>
  <c r="AK557" i="6"/>
  <c r="AJ557" i="6"/>
  <c r="AL555" i="6"/>
  <c r="AK555" i="6"/>
  <c r="AJ555" i="6"/>
  <c r="AL553" i="6"/>
  <c r="AK553" i="6"/>
  <c r="AJ553" i="6"/>
  <c r="W570" i="6"/>
  <c r="AC566" i="6"/>
  <c r="AE592" i="6"/>
  <c r="AD592" i="6"/>
  <c r="AC592" i="6"/>
  <c r="AE583" i="6"/>
  <c r="AE582" i="6" s="1"/>
  <c r="AD583" i="6"/>
  <c r="AD582" i="6" s="1"/>
  <c r="AC583" i="6"/>
  <c r="AC582" i="6" s="1"/>
  <c r="AB583" i="6"/>
  <c r="AB582" i="6" s="1"/>
  <c r="AE566" i="6"/>
  <c r="AB566" i="6"/>
  <c r="AE564" i="6"/>
  <c r="AD564" i="6"/>
  <c r="AC564" i="6"/>
  <c r="AB564" i="6"/>
  <c r="AE559" i="6"/>
  <c r="AD559" i="6"/>
  <c r="AC559" i="6"/>
  <c r="AB559" i="6"/>
  <c r="AE557" i="6"/>
  <c r="AD557" i="6"/>
  <c r="AC557" i="6"/>
  <c r="AB557" i="6"/>
  <c r="AE555" i="6"/>
  <c r="AD555" i="6"/>
  <c r="AC555" i="6"/>
  <c r="AB555" i="6"/>
  <c r="AE553" i="6"/>
  <c r="AD553" i="6"/>
  <c r="AC553" i="6"/>
  <c r="AB553" i="6"/>
  <c r="U592" i="6"/>
  <c r="T592" i="6"/>
  <c r="S592" i="6"/>
  <c r="U583" i="6"/>
  <c r="U582" i="6" s="1"/>
  <c r="T583" i="6"/>
  <c r="T582" i="6" s="1"/>
  <c r="S583" i="6"/>
  <c r="S582" i="6" s="1"/>
  <c r="U566" i="6"/>
  <c r="T566" i="6"/>
  <c r="S566" i="6"/>
  <c r="U564" i="6"/>
  <c r="T564" i="6"/>
  <c r="S564" i="6"/>
  <c r="U559" i="6"/>
  <c r="T559" i="6"/>
  <c r="S559" i="6"/>
  <c r="U557" i="6"/>
  <c r="T557" i="6"/>
  <c r="S557" i="6"/>
  <c r="U555" i="6"/>
  <c r="T555" i="6"/>
  <c r="S555" i="6"/>
  <c r="U553" i="6"/>
  <c r="T553" i="6"/>
  <c r="S553" i="6"/>
  <c r="M566" i="6"/>
  <c r="L566" i="6"/>
  <c r="N592" i="6"/>
  <c r="M592" i="6"/>
  <c r="L592" i="6"/>
  <c r="N583" i="6"/>
  <c r="N582" i="6" s="1"/>
  <c r="M583" i="6"/>
  <c r="M582" i="6" s="1"/>
  <c r="L583" i="6"/>
  <c r="L582" i="6" s="1"/>
  <c r="K583" i="6"/>
  <c r="K582" i="6" s="1"/>
  <c r="N566" i="6"/>
  <c r="K566" i="6"/>
  <c r="N564" i="6"/>
  <c r="M564" i="6"/>
  <c r="L564" i="6"/>
  <c r="K564" i="6"/>
  <c r="N559" i="6"/>
  <c r="M559" i="6"/>
  <c r="L559" i="6"/>
  <c r="K559" i="6"/>
  <c r="N557" i="6"/>
  <c r="M557" i="6"/>
  <c r="L557" i="6"/>
  <c r="K557" i="6"/>
  <c r="N555" i="6"/>
  <c r="M555" i="6"/>
  <c r="L555" i="6"/>
  <c r="K555" i="6"/>
  <c r="N553" i="6"/>
  <c r="M553" i="6"/>
  <c r="L553" i="6"/>
  <c r="K553" i="6"/>
  <c r="W562" i="6"/>
  <c r="V562" i="6" s="1"/>
  <c r="F562" i="6"/>
  <c r="E562" i="6" s="1"/>
  <c r="F93" i="6"/>
  <c r="F403" i="6"/>
  <c r="F27" i="6"/>
  <c r="E27" i="6"/>
  <c r="D12" i="4"/>
  <c r="F303" i="6"/>
  <c r="F189" i="6"/>
  <c r="F188" i="6" s="1"/>
  <c r="F54" i="6"/>
  <c r="AH598" i="6"/>
  <c r="AH597" i="6"/>
  <c r="W597" i="6"/>
  <c r="AH596" i="6"/>
  <c r="AH595" i="6"/>
  <c r="AH593" i="6"/>
  <c r="AH592" i="6" s="1"/>
  <c r="AG592" i="6"/>
  <c r="AF592" i="6"/>
  <c r="AH585" i="6"/>
  <c r="W584" i="6"/>
  <c r="W583" i="6" s="1"/>
  <c r="W582" i="6" s="1"/>
  <c r="AG583" i="6"/>
  <c r="AG582" i="6" s="1"/>
  <c r="AF583" i="6"/>
  <c r="AF582" i="6" s="1"/>
  <c r="AH581" i="6"/>
  <c r="W581" i="6"/>
  <c r="W580" i="6"/>
  <c r="AH578" i="6"/>
  <c r="W578" i="6"/>
  <c r="AH577" i="6"/>
  <c r="W577" i="6"/>
  <c r="AH576" i="6"/>
  <c r="AH574" i="6"/>
  <c r="AH570" i="6"/>
  <c r="AH569" i="6"/>
  <c r="W569" i="6"/>
  <c r="AH568" i="6"/>
  <c r="W568" i="6"/>
  <c r="AH567" i="6"/>
  <c r="AG566" i="6"/>
  <c r="AF566" i="6"/>
  <c r="AH565" i="6"/>
  <c r="AH564" i="6" s="1"/>
  <c r="W565" i="6"/>
  <c r="W564" i="6" s="1"/>
  <c r="AG564" i="6"/>
  <c r="AF564" i="6"/>
  <c r="AH563" i="6"/>
  <c r="W563" i="6"/>
  <c r="AH561" i="6"/>
  <c r="W561" i="6"/>
  <c r="AH560" i="6"/>
  <c r="W560" i="6"/>
  <c r="AG559" i="6"/>
  <c r="AF559" i="6"/>
  <c r="AH558" i="6"/>
  <c r="AH557" i="6" s="1"/>
  <c r="W558" i="6"/>
  <c r="W557" i="6" s="1"/>
  <c r="AG557" i="6"/>
  <c r="AF557" i="6"/>
  <c r="W556" i="6"/>
  <c r="V556" i="6" s="1"/>
  <c r="V555" i="6" s="1"/>
  <c r="AH555" i="6"/>
  <c r="AG555" i="6"/>
  <c r="AF555" i="6"/>
  <c r="AH554" i="6"/>
  <c r="W554" i="6"/>
  <c r="AG553" i="6"/>
  <c r="AF553" i="6"/>
  <c r="F307" i="6"/>
  <c r="Q598" i="6"/>
  <c r="Q597" i="6"/>
  <c r="F597" i="6"/>
  <c r="Q596" i="6"/>
  <c r="Q595" i="6"/>
  <c r="Q593" i="6"/>
  <c r="Q592" i="6" s="1"/>
  <c r="P592" i="6"/>
  <c r="O592" i="6"/>
  <c r="Q585" i="6"/>
  <c r="F584" i="6"/>
  <c r="P583" i="6"/>
  <c r="P582" i="6" s="1"/>
  <c r="O583" i="6"/>
  <c r="O582" i="6" s="1"/>
  <c r="Q581" i="6"/>
  <c r="F581" i="6"/>
  <c r="Q580" i="6"/>
  <c r="F580" i="6"/>
  <c r="Q578" i="6"/>
  <c r="F578" i="6"/>
  <c r="Q577" i="6"/>
  <c r="F577" i="6"/>
  <c r="Q576" i="6"/>
  <c r="Q575" i="6"/>
  <c r="Q574" i="6"/>
  <c r="Q570" i="6"/>
  <c r="F570" i="6"/>
  <c r="Q569" i="6"/>
  <c r="F569" i="6"/>
  <c r="Q568" i="6"/>
  <c r="F568" i="6"/>
  <c r="Q567" i="6"/>
  <c r="P566" i="6"/>
  <c r="O566" i="6"/>
  <c r="Q565" i="6"/>
  <c r="Q564" i="6" s="1"/>
  <c r="F565" i="6"/>
  <c r="F564" i="6" s="1"/>
  <c r="P564" i="6"/>
  <c r="O564" i="6"/>
  <c r="Q563" i="6"/>
  <c r="F563" i="6"/>
  <c r="Q561" i="6"/>
  <c r="F561" i="6"/>
  <c r="Q560" i="6"/>
  <c r="F560" i="6"/>
  <c r="P559" i="6"/>
  <c r="O559" i="6"/>
  <c r="Q558" i="6"/>
  <c r="Q557" i="6" s="1"/>
  <c r="F558" i="6"/>
  <c r="F557" i="6" s="1"/>
  <c r="P557" i="6"/>
  <c r="O557" i="6"/>
  <c r="F556" i="6"/>
  <c r="F555" i="6" s="1"/>
  <c r="Q555" i="6"/>
  <c r="P555" i="6"/>
  <c r="O555" i="6"/>
  <c r="Q554" i="6"/>
  <c r="E554" i="6" s="1"/>
  <c r="P553" i="6"/>
  <c r="O553" i="6"/>
  <c r="F506" i="6"/>
  <c r="E506" i="6"/>
  <c r="F499" i="6"/>
  <c r="E499" i="6"/>
  <c r="F497" i="6"/>
  <c r="A16" i="6"/>
  <c r="F508" i="6"/>
  <c r="F495" i="6"/>
  <c r="A28" i="5"/>
  <c r="I36" i="3"/>
  <c r="I35" i="3"/>
  <c r="A36" i="3"/>
  <c r="A35" i="3"/>
  <c r="I36" i="2"/>
  <c r="A36" i="2"/>
  <c r="I35" i="2"/>
  <c r="A35" i="2"/>
  <c r="A3" i="3"/>
  <c r="A3" i="2"/>
  <c r="D32" i="3"/>
  <c r="D27" i="3"/>
  <c r="D23" i="3"/>
  <c r="L19" i="3"/>
  <c r="L18" i="3" s="1"/>
  <c r="L17" i="3" s="1"/>
  <c r="H19" i="3"/>
  <c r="H18" i="3" s="1"/>
  <c r="G19" i="3"/>
  <c r="G18" i="3" s="1"/>
  <c r="D16" i="3"/>
  <c r="D15" i="3"/>
  <c r="D13" i="3"/>
  <c r="D12" i="3"/>
  <c r="D10" i="3"/>
  <c r="L9" i="3"/>
  <c r="D32" i="2"/>
  <c r="D27" i="2"/>
  <c r="D23" i="2"/>
  <c r="L19" i="2"/>
  <c r="L18" i="2" s="1"/>
  <c r="L17" i="2" s="1"/>
  <c r="H19" i="2"/>
  <c r="H18" i="2" s="1"/>
  <c r="G19" i="2"/>
  <c r="G18" i="2" s="1"/>
  <c r="D16" i="2"/>
  <c r="D15" i="2"/>
  <c r="D13" i="2"/>
  <c r="D12" i="2"/>
  <c r="D10" i="2"/>
  <c r="L9" i="2"/>
  <c r="A4" i="4"/>
  <c r="F12" i="4"/>
  <c r="E12" i="4"/>
  <c r="E19" i="3"/>
  <c r="D22" i="3"/>
  <c r="D22" i="2"/>
  <c r="F19" i="2"/>
  <c r="E19" i="2"/>
  <c r="E18" i="2" s="1"/>
  <c r="F19" i="3"/>
  <c r="F18" i="3" s="1"/>
  <c r="Q594" i="6" l="1"/>
  <c r="Q591" i="6" s="1"/>
  <c r="Q550" i="6" s="1"/>
  <c r="AH594" i="6"/>
  <c r="AH591" i="6" s="1"/>
  <c r="AH550" i="6" s="1"/>
  <c r="Q571" i="6"/>
  <c r="F518" i="6"/>
  <c r="F513" i="6" s="1"/>
  <c r="G566" i="5"/>
  <c r="G565" i="5" s="1"/>
  <c r="AF552" i="6"/>
  <c r="AF551" i="6" s="1"/>
  <c r="L552" i="6"/>
  <c r="L551" i="6" s="1"/>
  <c r="AJ552" i="6"/>
  <c r="O552" i="6"/>
  <c r="O551" i="6" s="1"/>
  <c r="M552" i="6"/>
  <c r="M551" i="6" s="1"/>
  <c r="P552" i="6"/>
  <c r="P551" i="6" s="1"/>
  <c r="AC552" i="6"/>
  <c r="AC551" i="6" s="1"/>
  <c r="AL552" i="6"/>
  <c r="AL551" i="6" s="1"/>
  <c r="AG552" i="6"/>
  <c r="AG551" i="6" s="1"/>
  <c r="U552" i="6"/>
  <c r="U551" i="6" s="1"/>
  <c r="T552" i="6"/>
  <c r="T551" i="6" s="1"/>
  <c r="S552" i="6"/>
  <c r="S551" i="6" s="1"/>
  <c r="V563" i="6"/>
  <c r="AF591" i="6"/>
  <c r="U591" i="6"/>
  <c r="P591" i="6"/>
  <c r="AE591" i="6"/>
  <c r="V565" i="6"/>
  <c r="V564" i="6" s="1"/>
  <c r="V580" i="6"/>
  <c r="AD591" i="6"/>
  <c r="W559" i="6"/>
  <c r="E561" i="6"/>
  <c r="E578" i="6"/>
  <c r="E580" i="6"/>
  <c r="N591" i="6"/>
  <c r="T591" i="6"/>
  <c r="E556" i="6"/>
  <c r="E555" i="6" s="1"/>
  <c r="M591" i="6"/>
  <c r="AG591" i="6"/>
  <c r="E200" i="6"/>
  <c r="D13" i="25"/>
  <c r="C13" i="25" s="1"/>
  <c r="K21" i="1" s="1"/>
  <c r="AL591" i="6"/>
  <c r="V597" i="6"/>
  <c r="V570" i="6"/>
  <c r="E565" i="6"/>
  <c r="E564" i="6" s="1"/>
  <c r="E558" i="6"/>
  <c r="E557" i="6" s="1"/>
  <c r="E563" i="6"/>
  <c r="E577" i="6"/>
  <c r="W553" i="6"/>
  <c r="W555" i="6"/>
  <c r="AD566" i="6"/>
  <c r="AD552" i="6" s="1"/>
  <c r="F407" i="6"/>
  <c r="E501" i="6"/>
  <c r="AK552" i="6"/>
  <c r="AK551" i="6" s="1"/>
  <c r="AH575" i="6"/>
  <c r="AH571" i="6" s="1"/>
  <c r="V569" i="6"/>
  <c r="V577" i="6"/>
  <c r="F553" i="6"/>
  <c r="Q566" i="6"/>
  <c r="E581" i="6"/>
  <c r="E597" i="6"/>
  <c r="V561" i="6"/>
  <c r="D28" i="3"/>
  <c r="D23" i="5"/>
  <c r="E294" i="6"/>
  <c r="F295" i="6"/>
  <c r="F294" i="6" s="1"/>
  <c r="AH566" i="6"/>
  <c r="D21" i="5"/>
  <c r="E568" i="6"/>
  <c r="Q559" i="6"/>
  <c r="E569" i="6"/>
  <c r="E570" i="6"/>
  <c r="V578" i="6"/>
  <c r="D24" i="5"/>
  <c r="S591" i="6"/>
  <c r="F18" i="2"/>
  <c r="Q553" i="6"/>
  <c r="AH553" i="6"/>
  <c r="V554" i="6"/>
  <c r="D20" i="5"/>
  <c r="E560" i="6"/>
  <c r="F559" i="6"/>
  <c r="E18" i="3"/>
  <c r="E403" i="6"/>
  <c r="V568" i="6"/>
  <c r="D22" i="5"/>
  <c r="AK591" i="6"/>
  <c r="F567" i="6"/>
  <c r="V560" i="6"/>
  <c r="AH559" i="6"/>
  <c r="W567" i="6"/>
  <c r="C11" i="25"/>
  <c r="C17" i="25" s="1"/>
  <c r="F583" i="6"/>
  <c r="F582" i="6" s="1"/>
  <c r="O591" i="6"/>
  <c r="V558" i="6"/>
  <c r="V557" i="6" s="1"/>
  <c r="V581" i="6"/>
  <c r="L591" i="6"/>
  <c r="AC591" i="6"/>
  <c r="D21" i="1" l="1"/>
  <c r="S20" i="1"/>
  <c r="AC20" i="1" s="1"/>
  <c r="AD551" i="6"/>
  <c r="AD549" i="6" s="1"/>
  <c r="AJ551" i="6"/>
  <c r="AJ549" i="6" s="1"/>
  <c r="AH552" i="6"/>
  <c r="Q552" i="6"/>
  <c r="AK549" i="6"/>
  <c r="AL549" i="6"/>
  <c r="M549" i="6"/>
  <c r="S549" i="6"/>
  <c r="U549" i="6"/>
  <c r="AG549" i="6"/>
  <c r="P549" i="6"/>
  <c r="O549" i="6"/>
  <c r="T549" i="6"/>
  <c r="AC549" i="6"/>
  <c r="L549" i="6"/>
  <c r="F611" i="5"/>
  <c r="F610" i="5" s="1"/>
  <c r="AF549" i="6"/>
  <c r="E559" i="6"/>
  <c r="F357" i="6"/>
  <c r="F356" i="6" s="1"/>
  <c r="E356" i="6"/>
  <c r="E355" i="6" s="1"/>
  <c r="F363" i="6"/>
  <c r="D28" i="2"/>
  <c r="E306" i="6"/>
  <c r="D12" i="25"/>
  <c r="C12" i="25" s="1"/>
  <c r="K20" i="1" s="1"/>
  <c r="K21" i="3"/>
  <c r="D21" i="3" s="1"/>
  <c r="K21" i="2"/>
  <c r="D21" i="2" s="1"/>
  <c r="V559" i="6"/>
  <c r="D19" i="5"/>
  <c r="D18" i="5"/>
  <c r="E406" i="6"/>
  <c r="F418" i="6"/>
  <c r="F406" i="6" s="1"/>
  <c r="E494" i="6"/>
  <c r="E493" i="6" s="1"/>
  <c r="F29" i="5"/>
  <c r="D17" i="5"/>
  <c r="E553" i="6"/>
  <c r="V553" i="6"/>
  <c r="W596" i="6"/>
  <c r="V596" i="6" s="1"/>
  <c r="F596" i="6"/>
  <c r="E596" i="6" s="1"/>
  <c r="F468" i="6"/>
  <c r="F467" i="6" s="1"/>
  <c r="F566" i="6"/>
  <c r="E567" i="6"/>
  <c r="E566" i="6" s="1"/>
  <c r="W598" i="6"/>
  <c r="V598" i="6" s="1"/>
  <c r="F598" i="6"/>
  <c r="E598" i="6" s="1"/>
  <c r="F595" i="6"/>
  <c r="F276" i="6"/>
  <c r="V567" i="6"/>
  <c r="V566" i="6" s="1"/>
  <c r="W566" i="6"/>
  <c r="F585" i="6"/>
  <c r="F389" i="6"/>
  <c r="F388" i="6" s="1"/>
  <c r="E388" i="6"/>
  <c r="F137" i="6"/>
  <c r="D20" i="1" l="1"/>
  <c r="S17" i="1"/>
  <c r="AC17" i="1" s="1"/>
  <c r="K19" i="1"/>
  <c r="F594" i="6"/>
  <c r="F494" i="6"/>
  <c r="F493" i="6" s="1"/>
  <c r="E538" i="6"/>
  <c r="F607" i="5"/>
  <c r="F564" i="5" s="1"/>
  <c r="G611" i="5"/>
  <c r="F355" i="6"/>
  <c r="F326" i="6"/>
  <c r="F315" i="6"/>
  <c r="F306" i="6" s="1"/>
  <c r="K20" i="2"/>
  <c r="K20" i="3"/>
  <c r="F423" i="5"/>
  <c r="E275" i="6"/>
  <c r="D16" i="5"/>
  <c r="F379" i="6"/>
  <c r="F378" i="6" s="1"/>
  <c r="E378" i="6"/>
  <c r="Q584" i="6"/>
  <c r="E595" i="6"/>
  <c r="E594" i="6" s="1"/>
  <c r="F52" i="6"/>
  <c r="D12" i="5"/>
  <c r="F381" i="6"/>
  <c r="F380" i="6" s="1"/>
  <c r="E380" i="6"/>
  <c r="F574" i="6"/>
  <c r="W585" i="6"/>
  <c r="E585" i="6"/>
  <c r="F453" i="6"/>
  <c r="F452" i="6" s="1"/>
  <c r="E453" i="6"/>
  <c r="E452" i="6" s="1"/>
  <c r="F275" i="6"/>
  <c r="W595" i="6"/>
  <c r="W594" i="6" s="1"/>
  <c r="E25" i="6"/>
  <c r="F26" i="6"/>
  <c r="F25" i="6" s="1"/>
  <c r="E375" i="6" l="1"/>
  <c r="K18" i="1"/>
  <c r="D18" i="1" s="1"/>
  <c r="D19" i="1"/>
  <c r="H29" i="1"/>
  <c r="H17" i="1" s="1"/>
  <c r="H14" i="1" s="1"/>
  <c r="H9" i="1" s="1"/>
  <c r="F538" i="6"/>
  <c r="F537" i="6" s="1"/>
  <c r="F534" i="6" s="1"/>
  <c r="F492" i="6" s="1"/>
  <c r="E537" i="6"/>
  <c r="E534" i="6" s="1"/>
  <c r="E492" i="6" s="1"/>
  <c r="F375" i="6"/>
  <c r="G610" i="5"/>
  <c r="G607" i="5" s="1"/>
  <c r="G564" i="5" s="1"/>
  <c r="F563" i="5"/>
  <c r="E377" i="6"/>
  <c r="F377" i="6"/>
  <c r="K19" i="3"/>
  <c r="D20" i="3"/>
  <c r="D20" i="2"/>
  <c r="K19" i="2"/>
  <c r="F575" i="6"/>
  <c r="E575" i="6" s="1"/>
  <c r="V585" i="6"/>
  <c r="W574" i="6"/>
  <c r="F125" i="6"/>
  <c r="F122" i="6" s="1"/>
  <c r="V595" i="6"/>
  <c r="V594" i="6" s="1"/>
  <c r="Q583" i="6"/>
  <c r="H30" i="2"/>
  <c r="E584" i="6"/>
  <c r="E583" i="6" s="1"/>
  <c r="AH584" i="6"/>
  <c r="F51" i="6"/>
  <c r="E574" i="6"/>
  <c r="F94" i="6"/>
  <c r="D26" i="2"/>
  <c r="W575" i="6"/>
  <c r="V575" i="6" s="1"/>
  <c r="K592" i="6"/>
  <c r="F593" i="6"/>
  <c r="D13" i="5" l="1"/>
  <c r="G563" i="5"/>
  <c r="F376" i="6"/>
  <c r="F374" i="6" s="1"/>
  <c r="E376" i="6"/>
  <c r="E374" i="6" s="1"/>
  <c r="E12" i="6"/>
  <c r="D12" i="6"/>
  <c r="E491" i="6"/>
  <c r="F491" i="6"/>
  <c r="E582" i="6"/>
  <c r="D9" i="6"/>
  <c r="K18" i="3"/>
  <c r="D18" i="3" s="1"/>
  <c r="D19" i="3"/>
  <c r="K18" i="2"/>
  <c r="D18" i="2" s="1"/>
  <c r="D19" i="2"/>
  <c r="E593" i="6"/>
  <c r="E592" i="6" s="1"/>
  <c r="E591" i="6" s="1"/>
  <c r="E550" i="6" s="1"/>
  <c r="F592" i="6"/>
  <c r="Q582" i="6"/>
  <c r="D11" i="6"/>
  <c r="H29" i="2" s="1"/>
  <c r="D26" i="3"/>
  <c r="D15" i="5"/>
  <c r="H30" i="3"/>
  <c r="AH583" i="6"/>
  <c r="V584" i="6"/>
  <c r="V583" i="6" s="1"/>
  <c r="V582" i="6" s="1"/>
  <c r="E199" i="6"/>
  <c r="W593" i="6"/>
  <c r="AB592" i="6"/>
  <c r="V574" i="6"/>
  <c r="K591" i="6"/>
  <c r="F53" i="6"/>
  <c r="F576" i="6"/>
  <c r="F571" i="6" s="1"/>
  <c r="E277" i="6"/>
  <c r="F278" i="6"/>
  <c r="F277" i="6" s="1"/>
  <c r="D30" i="2"/>
  <c r="D14" i="5"/>
  <c r="E274" i="6" l="1"/>
  <c r="E273" i="6" s="1"/>
  <c r="E271" i="6" s="1"/>
  <c r="E272" i="6"/>
  <c r="D8" i="6" s="1"/>
  <c r="F222" i="6"/>
  <c r="F199" i="6" s="1"/>
  <c r="Q551" i="6"/>
  <c r="Q549" i="6" s="1"/>
  <c r="K552" i="6"/>
  <c r="E9" i="6"/>
  <c r="H17" i="2"/>
  <c r="H14" i="2" s="1"/>
  <c r="H9" i="2" s="1"/>
  <c r="AH582" i="6"/>
  <c r="E11" i="6"/>
  <c r="H29" i="3" s="1"/>
  <c r="F77" i="6"/>
  <c r="F341" i="6"/>
  <c r="AB591" i="6"/>
  <c r="F50" i="6"/>
  <c r="F49" i="6" s="1"/>
  <c r="E49" i="6"/>
  <c r="F591" i="6"/>
  <c r="D30" i="3"/>
  <c r="E576" i="6"/>
  <c r="E571" i="6" s="1"/>
  <c r="W576" i="6"/>
  <c r="W571" i="6" s="1"/>
  <c r="W592" i="6"/>
  <c r="V593" i="6"/>
  <c r="V592" i="6" s="1"/>
  <c r="V591" i="6" s="1"/>
  <c r="V550" i="6" s="1"/>
  <c r="D10" i="5"/>
  <c r="D9" i="5"/>
  <c r="AH551" i="6" l="1"/>
  <c r="AH549" i="6" s="1"/>
  <c r="K551" i="6"/>
  <c r="K549" i="6" s="1"/>
  <c r="F323" i="6"/>
  <c r="AB552" i="6"/>
  <c r="F552" i="6"/>
  <c r="D10" i="6"/>
  <c r="G29" i="2" s="1"/>
  <c r="N552" i="6"/>
  <c r="F29" i="1"/>
  <c r="F17" i="1" s="1"/>
  <c r="F11" i="1" s="1"/>
  <c r="F9" i="1" s="1"/>
  <c r="F57" i="6"/>
  <c r="F56" i="6" s="1"/>
  <c r="F22" i="6" s="1"/>
  <c r="E56" i="6"/>
  <c r="E22" i="6" s="1"/>
  <c r="H17" i="3"/>
  <c r="H14" i="3" s="1"/>
  <c r="H9" i="3" s="1"/>
  <c r="F29" i="2"/>
  <c r="D11" i="5"/>
  <c r="G29" i="1" s="1"/>
  <c r="V576" i="6"/>
  <c r="W552" i="6"/>
  <c r="W551" i="6" s="1"/>
  <c r="W591" i="6"/>
  <c r="F272" i="6" l="1"/>
  <c r="E8" i="6" s="1"/>
  <c r="F29" i="3" s="1"/>
  <c r="F551" i="6"/>
  <c r="F549" i="6" s="1"/>
  <c r="N551" i="6"/>
  <c r="N549" i="6" s="1"/>
  <c r="AB551" i="6"/>
  <c r="AB549" i="6" s="1"/>
  <c r="V571" i="6"/>
  <c r="F274" i="6"/>
  <c r="F273" i="6" s="1"/>
  <c r="F271" i="6" s="1"/>
  <c r="E7" i="6"/>
  <c r="F24" i="6"/>
  <c r="F23" i="6" s="1"/>
  <c r="F21" i="6" s="1"/>
  <c r="D7" i="6"/>
  <c r="D6" i="6" s="1"/>
  <c r="E24" i="6"/>
  <c r="E23" i="6" s="1"/>
  <c r="E21" i="6" s="1"/>
  <c r="G17" i="2"/>
  <c r="G14" i="2" s="1"/>
  <c r="E552" i="6"/>
  <c r="AE552" i="6"/>
  <c r="R21" i="1"/>
  <c r="G17" i="1"/>
  <c r="G14" i="1" s="1"/>
  <c r="E10" i="6"/>
  <c r="G29" i="3" s="1"/>
  <c r="W549" i="6"/>
  <c r="F17" i="2"/>
  <c r="F11" i="2" s="1"/>
  <c r="F9" i="2" s="1"/>
  <c r="V552" i="6" l="1"/>
  <c r="E551" i="6"/>
  <c r="E549" i="6" s="1"/>
  <c r="V551" i="6"/>
  <c r="V549" i="6" s="1"/>
  <c r="AE551" i="6"/>
  <c r="AE549" i="6" s="1"/>
  <c r="E6" i="6"/>
  <c r="G17" i="3"/>
  <c r="G14" i="3" s="1"/>
  <c r="D14" i="2"/>
  <c r="G9" i="2"/>
  <c r="G9" i="1"/>
  <c r="D14" i="1"/>
  <c r="AB21" i="1"/>
  <c r="R26" i="1"/>
  <c r="F17" i="3"/>
  <c r="F11" i="3" s="1"/>
  <c r="F9" i="3" s="1"/>
  <c r="D8" i="5"/>
  <c r="E29" i="2"/>
  <c r="D13" i="6"/>
  <c r="F13" i="6" s="1"/>
  <c r="E29" i="3"/>
  <c r="E13" i="6"/>
  <c r="G13" i="6" s="1"/>
  <c r="G9" i="3" l="1"/>
  <c r="D14" i="3"/>
  <c r="D7" i="5"/>
  <c r="D25" i="5"/>
  <c r="E25" i="5" s="1"/>
  <c r="R10" i="1"/>
  <c r="R27" i="1"/>
  <c r="E29" i="1"/>
  <c r="E17" i="2"/>
  <c r="E11" i="2" s="1"/>
  <c r="E9" i="2" s="1"/>
  <c r="M9" i="2" s="1"/>
  <c r="N9" i="2" s="1"/>
  <c r="E17" i="3"/>
  <c r="E11" i="3" s="1"/>
  <c r="Q21" i="1" l="1"/>
  <c r="E17" i="1"/>
  <c r="E11" i="1" s="1"/>
  <c r="E9" i="3"/>
  <c r="M9" i="3" s="1"/>
  <c r="N9" i="3" s="1"/>
  <c r="AA21" i="1" l="1"/>
  <c r="Q26" i="1"/>
  <c r="E9" i="1"/>
  <c r="Q10" i="1" l="1"/>
  <c r="Q27" i="1"/>
  <c r="M9" i="1"/>
  <c r="N9" i="1" s="1"/>
  <c r="K29" i="2" l="1"/>
  <c r="D29" i="1"/>
  <c r="K29" i="3"/>
  <c r="S21" i="1"/>
  <c r="K17" i="1"/>
  <c r="D29" i="3" l="1"/>
  <c r="K17" i="3"/>
  <c r="D17" i="1"/>
  <c r="D4" i="1" s="1"/>
  <c r="N11" i="4"/>
  <c r="G13" i="4" s="1"/>
  <c r="N12" i="4" s="1"/>
  <c r="K9" i="1"/>
  <c r="D11" i="1"/>
  <c r="D9" i="1" s="1"/>
  <c r="S12" i="1"/>
  <c r="S10" i="1" s="1"/>
  <c r="K11" i="2"/>
  <c r="K11" i="3"/>
  <c r="K17" i="2"/>
  <c r="D29" i="2"/>
  <c r="AC21" i="1"/>
  <c r="S26" i="1"/>
  <c r="J11" i="4" l="1"/>
  <c r="K9" i="3"/>
  <c r="D11" i="3"/>
  <c r="D9" i="3" s="1"/>
  <c r="S27" i="1"/>
  <c r="D11" i="2"/>
  <c r="D9" i="2" s="1"/>
  <c r="K9" i="2"/>
  <c r="D17" i="3"/>
  <c r="D4" i="3" s="1"/>
  <c r="P11" i="4"/>
  <c r="I13" i="4" s="1"/>
  <c r="O11" i="4"/>
  <c r="H13" i="4" s="1"/>
  <c r="O12" i="4" s="1"/>
  <c r="D17" i="2"/>
  <c r="D4" i="2" s="1"/>
  <c r="P12" i="4" l="1"/>
  <c r="I11" i="4"/>
  <c r="E13" i="4"/>
  <c r="E11" i="4" s="1"/>
  <c r="K11" i="4"/>
  <c r="L11" i="4"/>
  <c r="H11" i="4" s="1"/>
  <c r="F13" i="4"/>
  <c r="F11" i="4" s="1"/>
  <c r="G11" i="4" l="1"/>
  <c r="D13" i="4"/>
  <c r="D11" i="4" s="1"/>
</calcChain>
</file>

<file path=xl/comments1.xml><?xml version="1.0" encoding="utf-8"?>
<comments xmlns="http://schemas.openxmlformats.org/spreadsheetml/2006/main">
  <authors>
    <author>Засядько Наталья Викторовна</author>
  </authors>
  <commentList>
    <comment ref="K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810+820+860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820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(аренда помещения)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(платные дополнительные образовательные услуги, род. плата за содержание ребенка в МДОУ, питание сотрудников)</t>
        </r>
      </text>
    </comment>
    <comment ref="P1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810 - аренда помещения</t>
        </r>
      </text>
    </comment>
    <comment ref="K1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860 (пени, штрафы, иное возмещение ущерба по договорам ГПХ)</t>
        </r>
      </text>
    </comment>
    <comment ref="P14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820,
доп. ЭК 810 (невыясненные платежи, возмещение ущерба, оплата недостачи по результатам ревизии)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(безвозмездные поступления - пожертвования; род. плата за содержание учащегося в ГОЛ; выплаты учащимся, состоящим в ТОШ и др.);
доп.ЭК 810 (невыясненные платежи, возмещение ущерба, оплата недостачи по результатам ревизии)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  <comment ref="K2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991,914)
</t>
        </r>
        <r>
          <rPr>
            <u/>
            <sz val="9"/>
            <color indexed="81"/>
            <rFont val="Tahoma"/>
            <family val="2"/>
            <charset val="204"/>
          </rPr>
          <t>13 600,00</t>
        </r>
        <r>
          <rPr>
            <sz val="9"/>
            <color indexed="81"/>
            <rFont val="Tahoma"/>
            <family val="2"/>
            <charset val="204"/>
          </rPr>
          <t xml:space="preserve"> - платные дополн. услуги (доп.ЭК 810)</t>
        </r>
      </text>
    </comment>
    <comment ref="K2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992)
</t>
        </r>
        <r>
          <rPr>
            <u/>
            <sz val="9"/>
            <color indexed="81"/>
            <rFont val="Tahoma"/>
            <family val="2"/>
            <charset val="204"/>
          </rPr>
          <t>3 700,00</t>
        </r>
        <r>
          <rPr>
            <sz val="9"/>
            <color indexed="81"/>
            <rFont val="Tahoma"/>
            <family val="2"/>
            <charset val="204"/>
          </rPr>
          <t xml:space="preserve"> - платные дополн. услуги (доп.ЭК 810)</t>
        </r>
      </text>
    </comment>
    <comment ref="K2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911,912,913,919,921,952)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820, 860
</t>
        </r>
        <r>
          <rPr>
            <u/>
            <sz val="9"/>
            <color indexed="81"/>
            <rFont val="Tahoma"/>
            <family val="2"/>
            <charset val="204"/>
          </rPr>
          <t>190 400,00</t>
        </r>
        <r>
          <rPr>
            <sz val="9"/>
            <color indexed="81"/>
            <rFont val="Tahoma"/>
            <family val="2"/>
            <charset val="204"/>
          </rPr>
          <t xml:space="preserve"> - платные дополн. услуги (доп.ЭК 810);
</t>
        </r>
        <r>
          <rPr>
            <u/>
            <sz val="9"/>
            <color indexed="81"/>
            <rFont val="Tahoma"/>
            <family val="2"/>
            <charset val="204"/>
          </rPr>
          <t>7 025 300,00</t>
        </r>
        <r>
          <rPr>
            <sz val="9"/>
            <color indexed="81"/>
            <rFont val="Tahoma"/>
            <family val="2"/>
            <charset val="204"/>
          </rPr>
          <t xml:space="preserve"> - родит. плата за содержание ребенка в МДОУ (доп.ЭК 810);
</t>
        </r>
        <r>
          <rPr>
            <u/>
            <sz val="9"/>
            <color indexed="81"/>
            <rFont val="Tahoma"/>
            <family val="2"/>
            <charset val="204"/>
          </rPr>
          <t>675 500,00</t>
        </r>
        <r>
          <rPr>
            <sz val="9"/>
            <color indexed="81"/>
            <rFont val="Tahoma"/>
            <family val="2"/>
            <charset val="204"/>
          </rPr>
          <t xml:space="preserve"> - питание сотрудников (доп.ЭК 810)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</commentList>
</comments>
</file>

<file path=xl/comments2.xml><?xml version="1.0" encoding="utf-8"?>
<comments xmlns="http://schemas.openxmlformats.org/spreadsheetml/2006/main">
  <authors>
    <author>Засядько Наталья Викторовна</author>
  </authors>
  <commentList>
    <comment ref="K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810+820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820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(аренда помещения)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(платные дополнительные образовательные услуги, род. плата за содержание ребенка в МДОУ, питание сотрудников)</t>
        </r>
      </text>
    </comment>
    <comment ref="K1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860 (пени, штрафы, иное возмещение ущерба по договорам ГПХ)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(безвозмездные поступления - пожертвования; род. плата за содержание учащегося в ГОЛ; выплаты учащимся, состоящим в ТОШ и др.);
доп.ЭК 810 (невыясненные платежи, возмещение ущерба, оплата недостачи по результатам ревизии)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  <comment ref="K2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991, 914)</t>
        </r>
      </text>
    </comment>
    <comment ref="K2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992)</t>
        </r>
      </text>
    </comment>
    <comment ref="K2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911,912,913,919,921,952)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820, 860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</commentList>
</comments>
</file>

<file path=xl/comments3.xml><?xml version="1.0" encoding="utf-8"?>
<comments xmlns="http://schemas.openxmlformats.org/spreadsheetml/2006/main">
  <authors>
    <author>Засядько Наталья Викторовна</author>
  </authors>
  <commentList>
    <comment ref="K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810+820+860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 ЭК 820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(аренда помещения)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 (платные дополнительные образовательные услуги, род. плата за содержание ребенка в МДОУ, питание сотрудников)</t>
        </r>
      </text>
    </comment>
    <comment ref="K1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860 (пени, штрафы, иное возмещение ущерба по договорам ГПХ)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(безвозмездные поступления - пожертвования; род. плата за содержание учащегося в ГОЛ; выплаты учащимся, состоящим в ТОШ и др.);
доп.ЭК 810 (невыясненные платежи, возмещение ущерба, оплата недостачи по результатам ревизии)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  <comment ref="K2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991,914)</t>
        </r>
      </text>
    </comment>
    <comment ref="K21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992)</t>
        </r>
      </text>
    </comment>
    <comment ref="K2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 (доп.КР 911,912,913,919,921,952)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810, 820, 860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доп.ЭК 820 (гранты)</t>
        </r>
      </text>
    </comment>
  </commentList>
</comments>
</file>

<file path=xl/comments4.xml><?xml version="1.0" encoding="utf-8"?>
<comments xmlns="http://schemas.openxmlformats.org/spreadsheetml/2006/main">
  <authors>
    <author>Засядько Наталья Викторовна</author>
  </authors>
  <commentList>
    <comment ref="I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до 2 млн. руб.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50% от общей суммы СГОЗ</t>
        </r>
      </text>
    </comment>
  </commentList>
</comments>
</file>

<file path=xl/comments5.xml><?xml version="1.0" encoding="utf-8"?>
<comments xmlns="http://schemas.openxmlformats.org/spreadsheetml/2006/main">
  <authors>
    <author>Засядько Наталья Викторовна</author>
  </authors>
  <commentList>
    <comment ref="H50" authorId="0" shapeId="0">
      <text>
        <r>
          <rPr>
            <b/>
            <sz val="9"/>
            <color indexed="81"/>
            <rFont val="Tahoma"/>
            <family val="2"/>
            <charset val="204"/>
          </rPr>
          <t>Засядько Наталья Викторовна:</t>
        </r>
        <r>
          <rPr>
            <sz val="9"/>
            <color indexed="81"/>
            <rFont val="Tahoma"/>
            <family val="2"/>
            <charset val="204"/>
          </rPr>
          <t xml:space="preserve">
-600,00 под утв. лимиты (в связи с увеличением НДС с 18 до 20%)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B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при поступлении на работку</t>
        </r>
      </text>
    </comment>
  </commentList>
</comments>
</file>

<file path=xl/comments7.xml><?xml version="1.0" encoding="utf-8"?>
<comments xmlns="http://schemas.openxmlformats.org/spreadsheetml/2006/main">
  <authors>
    <author>MironovaES</author>
  </authors>
  <commentList>
    <comment ref="B107" authorId="0" shapeId="0">
      <text>
        <r>
          <rPr>
            <b/>
            <sz val="8"/>
            <color indexed="81"/>
            <rFont val="Tahoma"/>
            <family val="2"/>
            <charset val="204"/>
          </rPr>
          <t>MironovaES:</t>
        </r>
        <r>
          <rPr>
            <sz val="8"/>
            <color indexed="81"/>
            <rFont val="Tahoma"/>
            <family val="2"/>
            <charset val="204"/>
          </rPr>
          <t xml:space="preserve">
при формировании лотов необходимо собрать информацию с учреждений необходимость включения в торги ( у некоторых есть сухарницы)</t>
        </r>
      </text>
    </comment>
  </commentList>
</comments>
</file>

<file path=xl/sharedStrings.xml><?xml version="1.0" encoding="utf-8"?>
<sst xmlns="http://schemas.openxmlformats.org/spreadsheetml/2006/main" count="8389" uniqueCount="1898">
  <si>
    <t>981</t>
  </si>
  <si>
    <t>Приобретение расходных материалов</t>
  </si>
  <si>
    <t>000</t>
  </si>
  <si>
    <t>НЕ УКАЗАНО</t>
  </si>
  <si>
    <t>бюджет муниципального образования город Норильск</t>
  </si>
  <si>
    <t>942</t>
  </si>
  <si>
    <t>Текущий ремонт оборудования</t>
  </si>
  <si>
    <t>Муниципальные услуги (работы), оказываемые (выполняемые) муниципальными учреждениями в качестве основных видов деятельности на основе утвержденного ведомственного перечня муниципальных услуг (работ)</t>
  </si>
  <si>
    <t>Страхование жизни, здоровья, имущества (в том числе гражданской ответственности владельцев транспортных средств)</t>
  </si>
  <si>
    <t>941</t>
  </si>
  <si>
    <t>Содержание и техническое обслуживание помещений</t>
  </si>
  <si>
    <t>954</t>
  </si>
  <si>
    <t>Прочие услуги</t>
  </si>
  <si>
    <t>947</t>
  </si>
  <si>
    <t>Прочие расходы по содержанию имущества</t>
  </si>
  <si>
    <t>983</t>
  </si>
  <si>
    <t>Приобретение продуктов питания (оплата продовольствия), в том числе продовольственных пайков военнослужащим и приравненным к ним лицам</t>
  </si>
  <si>
    <t>971</t>
  </si>
  <si>
    <t>Приобретение основных средств</t>
  </si>
  <si>
    <t>985</t>
  </si>
  <si>
    <t>Приобретение мягкого инвентаря</t>
  </si>
  <si>
    <t>932</t>
  </si>
  <si>
    <t>Потребление электроэнергии</t>
  </si>
  <si>
    <t>931</t>
  </si>
  <si>
    <t>Оплата отопления и технологических нужд, а также горячего водоснабжения</t>
  </si>
  <si>
    <t>995</t>
  </si>
  <si>
    <t>Медицинские услуги (в том числе диспансеризация, медицинский осмотр и освидетельствование работников (включая предрейсовые осмотры водителей), состоящих в штате учреждения, проведение медицинских анализов)</t>
  </si>
  <si>
    <t>933</t>
  </si>
  <si>
    <t>Водоснабжение, канализация</t>
  </si>
  <si>
    <t>953</t>
  </si>
  <si>
    <t>Вневедомственная (в том числе пожарная) охрана, охранная и пожарная сигнализация (установка, наладка и эксплуатация)</t>
  </si>
  <si>
    <t>Доп. КР</t>
  </si>
  <si>
    <t>Наименование Доп. КР</t>
  </si>
  <si>
    <t>Доп. ЭК</t>
  </si>
  <si>
    <t>Наименование Доп. ЭК</t>
  </si>
  <si>
    <t>Доп. ФК</t>
  </si>
  <si>
    <t>Наименование Доп. ФК</t>
  </si>
  <si>
    <t>КОСГУ</t>
  </si>
  <si>
    <t>КЦСР</t>
  </si>
  <si>
    <t>Наименование КЦСР</t>
  </si>
  <si>
    <t>Бюджетополучатель</t>
  </si>
  <si>
    <t>Бюджет</t>
  </si>
  <si>
    <t>Приобретение медикаментов, перевязочных средств, изделий медицинского назначения и дезинфицирующих средств для медицинских целей</t>
  </si>
  <si>
    <t>Приобретение периодических изданий, справочной литературы</t>
  </si>
  <si>
    <t>Услуги связи</t>
  </si>
  <si>
    <t>925</t>
  </si>
  <si>
    <t>Л.Э. Ерохина</t>
  </si>
  <si>
    <t>Х</t>
  </si>
  <si>
    <t>Остаток средств на конец года</t>
  </si>
  <si>
    <t>Остаток средств на начало года</t>
  </si>
  <si>
    <t>расходы на закупку товаров, работ, услуг, всего</t>
  </si>
  <si>
    <t>уплата налогов, сборов и иных платежей, всего</t>
  </si>
  <si>
    <t>ИТОГО</t>
  </si>
  <si>
    <t>ВСЕГО</t>
  </si>
  <si>
    <t>Код по бюджетной классификации</t>
  </si>
  <si>
    <t>Код строки</t>
  </si>
  <si>
    <t>Наименование показателя</t>
  </si>
  <si>
    <t>рубли</t>
  </si>
  <si>
    <t>Таблица 2</t>
  </si>
  <si>
    <t>Марочная продукция (маркированные конверты)</t>
  </si>
  <si>
    <t>Телекоммуникационные услуги связи (ГТС)</t>
  </si>
  <si>
    <t>шт.</t>
  </si>
  <si>
    <t>Услуги по централизованному наблюдению за объектом и реагировании на тревожные сообщения (с использованием канала сотовой связи GSM)</t>
  </si>
  <si>
    <t>Мониторинговые услуги  по приемке, обработке сигналов, поступающих на центральный радиопульт</t>
  </si>
  <si>
    <t>Услуги по обработке учетной (бухгалтерской) информации (ГИВЦ)</t>
  </si>
  <si>
    <t>Специальная оценка условий труда</t>
  </si>
  <si>
    <t>Утилизация ртутьсодержащих отходов</t>
  </si>
  <si>
    <t>Утилизация (захоронение) крупногабаритного мусора (попадающего под IV и V классы опасности)</t>
  </si>
  <si>
    <t>Утилизация (захоронение) твердых бытовых отходов</t>
  </si>
  <si>
    <t>КБК</t>
  </si>
  <si>
    <t>ВЫПЛАТЫ ВСЕГО</t>
  </si>
  <si>
    <t>Услуги связи, в том числе:</t>
  </si>
  <si>
    <t>Услуги внутризоновой телефонной связи</t>
  </si>
  <si>
    <t>Прочие транспортные расходы</t>
  </si>
  <si>
    <t>Арендная плата за пользование имуществом</t>
  </si>
  <si>
    <t>Содержание и техническое обслуживание помещений, в том числе:</t>
  </si>
  <si>
    <t>Вывоз пищевых отходов</t>
  </si>
  <si>
    <t>Зимнее содержание территорий</t>
  </si>
  <si>
    <t>Дезинфекция</t>
  </si>
  <si>
    <t>Текущий ремонт зданий</t>
  </si>
  <si>
    <t>Капитальный ремонт имущества</t>
  </si>
  <si>
    <t>Прочие расходы по содержанию имущества, в том числе:</t>
  </si>
  <si>
    <t>Обслуживание игрового оборудования детских площадок</t>
  </si>
  <si>
    <t>Вневедомственная (в том числе пожарная) охрана, охранная и пожарная сигнализация (установка, наладка и эксплуатация), в том числе:</t>
  </si>
  <si>
    <t>Охрана общественного порядка (физ. охрана)</t>
  </si>
  <si>
    <t>Прочие услуги, в том числе:</t>
  </si>
  <si>
    <t>кол-во мест</t>
  </si>
  <si>
    <t>Вознаграждение по договорам ГПХ с учетом ЕСН</t>
  </si>
  <si>
    <t>Инженерные изыскания для подготовки проектной документации, строительства, реконструкции, капитального и текущего ремонта объектов; архитектурно-строительное проектирование</t>
  </si>
  <si>
    <t>Оказание услуг по скорой медицинской помощи</t>
  </si>
  <si>
    <t>Социальное обеспечение, всего</t>
  </si>
  <si>
    <t>Приобретение медикаментов и перевязочных средств</t>
  </si>
  <si>
    <t>АУП, УВП</t>
  </si>
  <si>
    <t>Педагоги</t>
  </si>
  <si>
    <t>МОП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</si>
  <si>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</si>
  <si>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</si>
  <si>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</si>
  <si>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</si>
  <si>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</si>
  <si>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</si>
  <si>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</si>
  <si>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</si>
  <si>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</si>
  <si>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</si>
  <si>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</si>
  <si>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</si>
  <si>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КВСР</t>
  </si>
  <si>
    <t>Наименование КВСР</t>
  </si>
  <si>
    <t>КФСР</t>
  </si>
  <si>
    <t>Наименование КФСР</t>
  </si>
  <si>
    <t>065</t>
  </si>
  <si>
    <t>муниципальное учреждение "Управление общего и дошкольного образования Администрации города Норильска"</t>
  </si>
  <si>
    <t>911</t>
  </si>
  <si>
    <t>Оплата стоимости проезда к месту отдыха и обратно</t>
  </si>
  <si>
    <t>Возмещение работникам (сотрудникам) расходов, связанных со служебными командировками (суточные при служебных командировках)</t>
  </si>
  <si>
    <t>919</t>
  </si>
  <si>
    <t>Возмещение расходов на прохождение медицинского осмотра</t>
  </si>
  <si>
    <t>921</t>
  </si>
  <si>
    <t>Возмещение работникам (сотрудникам) расходов, связанных со служебными командировками (проезд к месту служебной командировки и обратно к месту постоянной работы транспортом общего пользования)</t>
  </si>
  <si>
    <t>991</t>
  </si>
  <si>
    <t>Заработная плата</t>
  </si>
  <si>
    <t>992</t>
  </si>
  <si>
    <t>Начисления на выплаты по оплате труда</t>
  </si>
  <si>
    <t>Сумма по заключенному договору</t>
  </si>
  <si>
    <t>№
 п/п</t>
  </si>
  <si>
    <t>Наименование</t>
  </si>
  <si>
    <t>Тип/марка</t>
  </si>
  <si>
    <t>Единица измерения</t>
  </si>
  <si>
    <t>Физический объём/периодичность</t>
  </si>
  <si>
    <t>Тариф, руб./ед.изм. (без НДС)</t>
  </si>
  <si>
    <t>Тариф ТР ТТОиХО, руб./ед.изм. (без НДС)</t>
  </si>
  <si>
    <t>Примечание</t>
  </si>
  <si>
    <t>1.1</t>
  </si>
  <si>
    <t>узел/мес.</t>
  </si>
  <si>
    <t>1.2</t>
  </si>
  <si>
    <t>узел/год</t>
  </si>
  <si>
    <t>1.3</t>
  </si>
  <si>
    <t>Тепловычислитель</t>
  </si>
  <si>
    <t>кол-во поверок</t>
  </si>
  <si>
    <t>1.4</t>
  </si>
  <si>
    <t>1.5</t>
  </si>
  <si>
    <t>Датчик температуры</t>
  </si>
  <si>
    <t>1.6</t>
  </si>
  <si>
    <t>Датчик давления</t>
  </si>
  <si>
    <t>1.7</t>
  </si>
  <si>
    <t>Пусконаладочные работы</t>
  </si>
  <si>
    <t>узел/раз</t>
  </si>
  <si>
    <t>2.1</t>
  </si>
  <si>
    <t>ТО систем видеонаблюдения, в том числе:</t>
  </si>
  <si>
    <t>2.1.1</t>
  </si>
  <si>
    <t>внешняя видеокамера</t>
  </si>
  <si>
    <t>шт./год</t>
  </si>
  <si>
    <t>2.1.2</t>
  </si>
  <si>
    <t>внутренняя видеокамера</t>
  </si>
  <si>
    <t>2.1.3</t>
  </si>
  <si>
    <t xml:space="preserve">видеорегистратор </t>
  </si>
  <si>
    <t>2.2</t>
  </si>
  <si>
    <t>ТО АСУВ (автоматизированная система управления вентиляцией)</t>
  </si>
  <si>
    <t>шт./мес.</t>
  </si>
  <si>
    <t>2.3</t>
  </si>
  <si>
    <t>Ведение технической документации</t>
  </si>
  <si>
    <t>м2/мес.</t>
  </si>
  <si>
    <t>2.4</t>
  </si>
  <si>
    <t>2.5</t>
  </si>
  <si>
    <t>ТО светильников наружного освещения</t>
  </si>
  <si>
    <t>2.6</t>
  </si>
  <si>
    <t>ТО кабельных линий наружного освещения</t>
  </si>
  <si>
    <t>км/год</t>
  </si>
  <si>
    <t>2.7</t>
  </si>
  <si>
    <t>ТО систем вентиляции, в том числе:</t>
  </si>
  <si>
    <t>2.7.1</t>
  </si>
  <si>
    <t>Вытяжные установки</t>
  </si>
  <si>
    <t>вентиляторы 3.4.5</t>
  </si>
  <si>
    <t>уст./мес.</t>
  </si>
  <si>
    <t>вентиляторы 6.6.3</t>
  </si>
  <si>
    <t>вентиляторы 7.8</t>
  </si>
  <si>
    <t>вентиляторы 10</t>
  </si>
  <si>
    <t>вентиляторы 20</t>
  </si>
  <si>
    <t>2.7.2</t>
  </si>
  <si>
    <t>Приточные установки</t>
  </si>
  <si>
    <t>2.7.3</t>
  </si>
  <si>
    <t>Тепловые завесы</t>
  </si>
  <si>
    <t>Очистка кровли от снега и наледи, в том числе:</t>
  </si>
  <si>
    <t>3.1</t>
  </si>
  <si>
    <t>мягкая кровля</t>
  </si>
  <si>
    <t>м2</t>
  </si>
  <si>
    <t>3.2</t>
  </si>
  <si>
    <t>очистка козырьков и парапетов</t>
  </si>
  <si>
    <t>3.3</t>
  </si>
  <si>
    <t>металлическая кровля</t>
  </si>
  <si>
    <t>3.4</t>
  </si>
  <si>
    <t>периодичность (для металл. кровли)</t>
  </si>
  <si>
    <t>раз/год</t>
  </si>
  <si>
    <t xml:space="preserve">Зимнее содержание территорий, в том числе: </t>
  </si>
  <si>
    <t>4.1</t>
  </si>
  <si>
    <t>Сады: Талнах, Кайеркан</t>
  </si>
  <si>
    <t>4.2</t>
  </si>
  <si>
    <t>Прочие учреждения: Талнах, Кайеркан</t>
  </si>
  <si>
    <t>4.3</t>
  </si>
  <si>
    <t>5.1</t>
  </si>
  <si>
    <t>5.2</t>
  </si>
  <si>
    <t>6</t>
  </si>
  <si>
    <t>Вывоз пищевых отходов (сады), в том числе:</t>
  </si>
  <si>
    <t>6.1</t>
  </si>
  <si>
    <t>раб.дни</t>
  </si>
  <si>
    <t>11.2</t>
  </si>
  <si>
    <t>7</t>
  </si>
  <si>
    <t>7.1</t>
  </si>
  <si>
    <t>Количество откачиваний</t>
  </si>
  <si>
    <t>7.2</t>
  </si>
  <si>
    <t>Работа транспорта</t>
  </si>
  <si>
    <t>8.3</t>
  </si>
  <si>
    <t>Техническое обслуживание систем водоподготовки бассейнов (сады), в том числе:</t>
  </si>
  <si>
    <t>8.1</t>
  </si>
  <si>
    <t>Количество систем</t>
  </si>
  <si>
    <t>8.2</t>
  </si>
  <si>
    <t>Периодичность</t>
  </si>
  <si>
    <t>Услуга по обследованию здания и геотехническому мониторингу, в том числе:</t>
  </si>
  <si>
    <t>9.1</t>
  </si>
  <si>
    <t>Здание, объем, 100 м3</t>
  </si>
  <si>
    <t>9.2</t>
  </si>
  <si>
    <t>Подполье, объем, 100 м3</t>
  </si>
  <si>
    <t>9.3</t>
  </si>
  <si>
    <t>Визуальные обследования здания</t>
  </si>
  <si>
    <t>9.4</t>
  </si>
  <si>
    <t>Визуальные обследования подполья,
благоприятный период</t>
  </si>
  <si>
    <t>9.5</t>
  </si>
  <si>
    <t>Визуальные обследования подполья,
неблагоприятный период</t>
  </si>
  <si>
    <t>9.6</t>
  </si>
  <si>
    <t>Геодезия, камеральная обработка</t>
  </si>
  <si>
    <t>к-во штативов</t>
  </si>
  <si>
    <t>9.7</t>
  </si>
  <si>
    <t>Геодезия, благоприятный период</t>
  </si>
  <si>
    <t>9.8</t>
  </si>
  <si>
    <t>Геодезия, неблагоприятный период</t>
  </si>
  <si>
    <t>9.9</t>
  </si>
  <si>
    <t>Геотермика, камеральная обработка</t>
  </si>
  <si>
    <t>тчк/мес.</t>
  </si>
  <si>
    <t>9.10</t>
  </si>
  <si>
    <t>Геотермика, благоприятный период</t>
  </si>
  <si>
    <t>9.11</t>
  </si>
  <si>
    <t>Геотермика, неблагоприятный период</t>
  </si>
  <si>
    <t>10.1</t>
  </si>
  <si>
    <t>Грузоподъемность 39-241 кг</t>
  </si>
  <si>
    <t>10.2</t>
  </si>
  <si>
    <t>Грузоподъемность 320-400 кг</t>
  </si>
  <si>
    <t>10.3</t>
  </si>
  <si>
    <t>Грузоподъемность до 1000 кг (пассажирский)</t>
  </si>
  <si>
    <t>10.4</t>
  </si>
  <si>
    <t>усл.ед.</t>
  </si>
  <si>
    <t>11.1</t>
  </si>
  <si>
    <t>Дератизация, площадь</t>
  </si>
  <si>
    <t>Дератизация, периодичность</t>
  </si>
  <si>
    <t>11.3</t>
  </si>
  <si>
    <t>Дезинсекция, площадь</t>
  </si>
  <si>
    <t>11.4</t>
  </si>
  <si>
    <t>Дезинсекция, периодичность</t>
  </si>
  <si>
    <t>11.5</t>
  </si>
  <si>
    <t>11.6</t>
  </si>
  <si>
    <t>Прочие расходы (аварийно-восстанов. работы, замена оборудования, приборов учета ТЭР и др.)</t>
  </si>
  <si>
    <t>Услуги мусоровоза, бульдозера (п. Снежногорск)</t>
  </si>
  <si>
    <t>ТО и ремонт систем видеонаблюдения, в том числе:</t>
  </si>
  <si>
    <t>%</t>
  </si>
  <si>
    <t>коэффициент</t>
  </si>
  <si>
    <t>ТО и ремонт торгово-технологического и холодильного оборудования, в том числе:</t>
  </si>
  <si>
    <t>Количество ТО в год</t>
  </si>
  <si>
    <t>Количество ТР в год</t>
  </si>
  <si>
    <t>Индекс перехода в текущие цены</t>
  </si>
  <si>
    <t>индекс</t>
  </si>
  <si>
    <t>Стоимость ТО и ТР в год</t>
  </si>
  <si>
    <t>руб.</t>
  </si>
  <si>
    <t>Шкаф охлаждаемый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</si>
  <si>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</si>
  <si>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</si>
  <si>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</si>
  <si>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</si>
  <si>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</si>
  <si>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</si>
  <si>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</si>
  <si>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</si>
  <si>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</si>
  <si>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</si>
  <si>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</si>
  <si>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</si>
  <si>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</si>
  <si>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</si>
  <si>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</si>
  <si>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</si>
  <si>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Плита электрическая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</si>
  <si>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</si>
  <si>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</si>
  <si>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</si>
  <si>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</si>
  <si>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</si>
  <si>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</si>
  <si>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</si>
  <si>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</si>
  <si>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</si>
  <si>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</si>
  <si>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</si>
  <si>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</si>
  <si>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</si>
  <si>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</si>
  <si>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ТО изделий медицинской техники (ИМТ)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</si>
  <si>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</si>
  <si>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</si>
  <si>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</si>
  <si>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</si>
  <si>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</si>
  <si>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</si>
  <si>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</si>
  <si>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</si>
  <si>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</si>
  <si>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</si>
  <si>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</si>
  <si>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</si>
  <si>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</si>
  <si>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</si>
  <si>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</si>
  <si>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</si>
  <si>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</si>
  <si>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</si>
  <si>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</si>
  <si>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</si>
  <si>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</si>
  <si>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</si>
  <si>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</si>
  <si>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</si>
  <si>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</si>
  <si>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</si>
  <si>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</si>
  <si>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</si>
  <si>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</si>
  <si>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</si>
  <si>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</si>
  <si>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Прочие расходы (ремонт бытовой техники, бытовых холодильников, стирального оборудования, изделий медтехники, средств измерений и др.)</t>
  </si>
  <si>
    <t>ИТОГО по Доп.КР 942, в том числе:</t>
  </si>
  <si>
    <t>МБ</t>
  </si>
  <si>
    <t>ТО и ремонт систем охранно-пожарной сигнализации и противопожарной автоматики (ОПС и ППА), в том числе:</t>
  </si>
  <si>
    <t>Регламент №1 (ТО)</t>
  </si>
  <si>
    <t>раз/год, руб.</t>
  </si>
  <si>
    <t>Регламент №2 (ТР)</t>
  </si>
  <si>
    <t>ТО и перезарядка огнетушителей, в том числе:</t>
  </si>
  <si>
    <t>Испытание корпуса и узлов</t>
  </si>
  <si>
    <t>Проверка качества порошка (ОП-2,ОПУ-2)</t>
  </si>
  <si>
    <t>Проверка качества порошка (ОП-4)</t>
  </si>
  <si>
    <t>Проверка качества порошка (ОП-5,ОПУ-5,ОП-6)</t>
  </si>
  <si>
    <t>Проверка качества порошка (ОП-10,ОПУ-10)</t>
  </si>
  <si>
    <t>Перезарядка (ОП-2,ОПУ-2)</t>
  </si>
  <si>
    <t>Перезарядка (ОП-4,ОП-5,ОПУ-5)</t>
  </si>
  <si>
    <t>Перезарядка (ОП-10,ОПУ-10)</t>
  </si>
  <si>
    <t>Перезарядка (ОУ-1)</t>
  </si>
  <si>
    <t>Перезарядка (ОУ-2)</t>
  </si>
  <si>
    <t>Перезарядка (ОУ-3)</t>
  </si>
  <si>
    <t>Перезарядка (ОУ-5)</t>
  </si>
  <si>
    <t>Перезарядка (ОУ-10)</t>
  </si>
  <si>
    <t>Испытание электрооборудования здания, в том числе:</t>
  </si>
  <si>
    <t>Коммутационные аппараты (проверка):</t>
  </si>
  <si>
    <t>Выключатель трехполюсный, напряжением до 1кВ, с эл.магнитным, тепловым или комбинир. расцепителем, номинальный ток до 50А</t>
  </si>
  <si>
    <t>Измерения в электроустановках (испытание):</t>
  </si>
  <si>
    <t>Проверка наличия цепи между заземлителями и заземленными элементами</t>
  </si>
  <si>
    <t>100 точек</t>
  </si>
  <si>
    <t>Замер полного сопротивления цепи «фаза-нуль»</t>
  </si>
  <si>
    <t>токопр-ик</t>
  </si>
  <si>
    <t>Измерение сопротивления изоляции мегаомметром кабельных и других линий напряжением до 1кВ</t>
  </si>
  <si>
    <t>1 линия</t>
  </si>
  <si>
    <t>Проверка срабатывания УЗО (устройств защитного отключения)</t>
  </si>
  <si>
    <t>Работа в действующей электроустановке</t>
  </si>
  <si>
    <t>Испытание электрооборудования пищеблока, в том числе:</t>
  </si>
  <si>
    <t>4.4</t>
  </si>
  <si>
    <t>Эксплуатационное испытание электрооборудования елочных гирлянд</t>
  </si>
  <si>
    <t>Экспертиза пригодности ТМЦ</t>
  </si>
  <si>
    <t>мес.</t>
  </si>
  <si>
    <t>Техническое обслуживание "теплого пола" (сады)</t>
  </si>
  <si>
    <t xml:space="preserve">Замер температурного режима жарочных шкафов в пищеблоке </t>
  </si>
  <si>
    <t>Камерная дезинфекция вещей</t>
  </si>
  <si>
    <t>1 закладка(20кг)</t>
  </si>
  <si>
    <t>стирка белья без крахмаления</t>
  </si>
  <si>
    <t>кг</t>
  </si>
  <si>
    <t>стирка белья с крахмалением</t>
  </si>
  <si>
    <t>чистка ковров</t>
  </si>
  <si>
    <t>Поверка средств измерений</t>
  </si>
  <si>
    <t>Испытание металлического кровельного ограждения и металлических наружных пожарных лестниц</t>
  </si>
  <si>
    <t>ТО тревожной сигнализации (МБОУ "СШ № 14")</t>
  </si>
  <si>
    <t>Услуга по очистке стеклопакетов фасада здания (МАДОУ №№ 1,2,5)</t>
  </si>
  <si>
    <t>ИТОГО по Доп.КР 947, в том числе:</t>
  </si>
  <si>
    <t>Засядько Н.В.</t>
  </si>
  <si>
    <t>43-72-00*3225</t>
  </si>
  <si>
    <t>ТО АУТВР</t>
  </si>
  <si>
    <t>Очистка кровли от снега и наледи</t>
  </si>
  <si>
    <t>Вывоз пищевых отходов (сады)</t>
  </si>
  <si>
    <t>Услуга по очистке жироуловителя (откачивание сепарированных жировых отходов)</t>
  </si>
  <si>
    <t>Техническое обслуживание систем водоподготовки бассейнов (сады)</t>
  </si>
  <si>
    <t>Услуга по обследованию здания и геотехническому мониторингу</t>
  </si>
  <si>
    <t>ТО и ремонт торгово-технологического и холодильного оборудования</t>
  </si>
  <si>
    <t>ТО изделий медицинской техники</t>
  </si>
  <si>
    <t>ТО и ремонт систем охранно-пожарной сигнализации и противопожарной автоматики (ОПС и ППА)</t>
  </si>
  <si>
    <t>ТО и перезарядка огнетушителей</t>
  </si>
  <si>
    <t>Испытание электрооборудования здания</t>
  </si>
  <si>
    <t>Испытание электрооборудования пищеблока</t>
  </si>
  <si>
    <t>Обоснование расходов по прочим работам и услугам</t>
  </si>
  <si>
    <t>№</t>
  </si>
  <si>
    <t>Наименование услуги</t>
  </si>
  <si>
    <t>Ед.изм.</t>
  </si>
  <si>
    <t>Очередной 2018 год</t>
  </si>
  <si>
    <t>Тариф руб./ед.изм (без НДС)</t>
  </si>
  <si>
    <t>Итого тыс.руб. (с НДС)</t>
  </si>
  <si>
    <t>х</t>
  </si>
  <si>
    <t>Охрана общественного порядка</t>
  </si>
  <si>
    <t>кол-во часов</t>
  </si>
  <si>
    <t>кол-во мес</t>
  </si>
  <si>
    <t>Охрана объектов средствами охранно-пожарной сигнализации (ОПС)</t>
  </si>
  <si>
    <t>Охрана объектов средствами тревожной сигнализации (ТС)</t>
  </si>
  <si>
    <t>м3/год</t>
  </si>
  <si>
    <t>лампы</t>
  </si>
  <si>
    <t>шт/год</t>
  </si>
  <si>
    <t>термометры</t>
  </si>
  <si>
    <t>Изготовление полиграфической продукции (банеров, вывесок, табличек, визиток, бланочной продукции, номерков, флагов)</t>
  </si>
  <si>
    <t>мест</t>
  </si>
  <si>
    <t>Изготовление дополнительного сертификата ЭЦП для сдачи отчетн.в ФСС в режиме "Обслуж.бухгалтерия"</t>
  </si>
  <si>
    <t>Отчет по определению тепловых нагрузок и расходов горячей и холодной воды</t>
  </si>
  <si>
    <t>Протокол о составе и свойствах сточных вод</t>
  </si>
  <si>
    <t>Проект нормативов образования отходов и лимитов на их размещение</t>
  </si>
  <si>
    <t>Городские культурномассовые мероприятия (звукосветотехническое сопровождение, изготовление плакеток)</t>
  </si>
  <si>
    <t>Изготовление паспортов БТИ</t>
  </si>
  <si>
    <t>Расчет оценки пожарного риска</t>
  </si>
  <si>
    <t>Приобретение и обслуживание програмного обеспечения</t>
  </si>
  <si>
    <t>Антивирус Касперского</t>
  </si>
  <si>
    <t>Оказание информационных услуг с использованием экземпляра системы Консультант+</t>
  </si>
  <si>
    <t>Подготовка и оформление договора</t>
  </si>
  <si>
    <t>Непроизводственные затраты (затраты времени на дорогу туда и обратно)</t>
  </si>
  <si>
    <t>Профессиональная гигиеническая подготовка и аттестация должностных лиц</t>
  </si>
  <si>
    <t>Проведение лекций должностным лицам и работникам объектов хозяйственной и иной деятельности по вопросам обеспечения санитарно-эпидемиологического благополучия: на 1 человека</t>
  </si>
  <si>
    <t>чел.</t>
  </si>
  <si>
    <t>Консультация по вопросам санитарного законодательства: на 1 человека</t>
  </si>
  <si>
    <t>Аттестация должностных лиц и работников организаций, деятельность которых связана с производством, хранением,транспортировкой и реализацией пищевых продуктов, питьевой воды, воспитанием и обучением детей, коммунальными бытовым обслуживанием населения: в форме тестового контроля результатов проф-ной гигиенич.подготовки с оформлением и защитой личной медицинской книжки голографической маркой (на 1 человека)</t>
  </si>
  <si>
    <t>Выдача, оформление, защита личной медицинской книжки (новой ЛМК) голографическими марками</t>
  </si>
  <si>
    <t>Курьерские услуги</t>
  </si>
  <si>
    <t>г. Красноярск до 0,5 кг</t>
  </si>
  <si>
    <t>г. Красноярск до 1 кг</t>
  </si>
  <si>
    <t>г. Москва до 0,5 кг</t>
  </si>
  <si>
    <t>г. Москва до 1 кг</t>
  </si>
  <si>
    <t>Курсы повышения кваллификации в рамках ФЗ-44</t>
  </si>
  <si>
    <t>Обучение по ФГОС</t>
  </si>
  <si>
    <t>Обучение по професии лифтер малых грузовых лифтов</t>
  </si>
  <si>
    <t>Монтажные (демонтажные, электромонтажные) работы учебно-игрового оборудования; прогулочных площадок, оборудования</t>
  </si>
  <si>
    <t>Составление и изготовление планов эвакуации</t>
  </si>
  <si>
    <t>Нотариальные услуги</t>
  </si>
  <si>
    <t>1</t>
  </si>
  <si>
    <t>2</t>
  </si>
  <si>
    <t>3</t>
  </si>
  <si>
    <t xml:space="preserve">Монтажные (демонтажные, электромонтажные) работы учебно-игрового оборудования; прогулочных площадок, оборудования
</t>
  </si>
  <si>
    <t xml:space="preserve">Изготовление стендов;                 
Изготовление и монтаж вертикальных жалюзи             </t>
  </si>
  <si>
    <t>май</t>
  </si>
  <si>
    <t>июль</t>
  </si>
  <si>
    <t>август</t>
  </si>
  <si>
    <t>сентябрь</t>
  </si>
  <si>
    <t>ноябрь</t>
  </si>
  <si>
    <t>декабрь</t>
  </si>
  <si>
    <t xml:space="preserve">Мягкий инвентарь </t>
  </si>
  <si>
    <t>Итого:</t>
  </si>
  <si>
    <t>Линолеум</t>
  </si>
  <si>
    <t>Лакокрасочная продукция</t>
  </si>
  <si>
    <t>Сантехнические материалы и оборудование</t>
  </si>
  <si>
    <t>Стекло, оконные блоки</t>
  </si>
  <si>
    <t>Электропродукция</t>
  </si>
  <si>
    <t>Строительные инструменты, прочие строительные материалы</t>
  </si>
  <si>
    <t>Средства для дезинфекции (хлорка и др.)</t>
  </si>
  <si>
    <t>Знаки пожарной безопасности</t>
  </si>
  <si>
    <t>Изделия медицинского назначения расходные материалы</t>
  </si>
  <si>
    <t>Медицинское оборудование</t>
  </si>
  <si>
    <t>Измерительные приборы</t>
  </si>
  <si>
    <t>Сантехническое оборудование</t>
  </si>
  <si>
    <t xml:space="preserve">Бытовая техника </t>
  </si>
  <si>
    <t>Пожарное оборудование</t>
  </si>
  <si>
    <t>Предметы интерьера</t>
  </si>
  <si>
    <t>Канцелярия</t>
  </si>
  <si>
    <t>Музыкальные инструменты</t>
  </si>
  <si>
    <t>Компьютерная техника</t>
  </si>
  <si>
    <t>ИТОГО
I квартал</t>
  </si>
  <si>
    <t>ИТОГО
II квартал</t>
  </si>
  <si>
    <t>ИТОГО
III квартал</t>
  </si>
  <si>
    <t>ИТОГО
IV квартал</t>
  </si>
  <si>
    <t>Натуральный показатель</t>
  </si>
  <si>
    <t>Стоимость услуги (тарифы) с НДС, рублей</t>
  </si>
  <si>
    <t>1.</t>
  </si>
  <si>
    <t>1.1.</t>
  </si>
  <si>
    <t>АП за техническое обслуживание. Телефонный аппарат с проводкой до кабельной коробки (учрежденческий)</t>
  </si>
  <si>
    <t>1.2.</t>
  </si>
  <si>
    <t>АП за предоставление доступа к сети местной телефонной связи дополнительного телефонного аппарата</t>
  </si>
  <si>
    <t>1.3.</t>
  </si>
  <si>
    <t>Предоставление местного телефонного соединения с абонентского номера индивидуального пользования</t>
  </si>
  <si>
    <t>1.4.</t>
  </si>
  <si>
    <t>Предоставление абоненту в постоянное пользование абонентской линии независимо от ее типа</t>
  </si>
  <si>
    <t>1.5.</t>
  </si>
  <si>
    <t>АП за техническое обслуживание. Телефонный аппарат с линией связи до РШ, АТС (учрежденческий)</t>
  </si>
  <si>
    <t>1.6.</t>
  </si>
  <si>
    <t>АП за предоставление доступа к сети местной телефонной связи абонентского устройства с односторонней связью</t>
  </si>
  <si>
    <t>1.7.</t>
  </si>
  <si>
    <t>АП за ДВО "Автоматическое определение номера (АОН)</t>
  </si>
  <si>
    <t>1.8.</t>
  </si>
  <si>
    <t>1.9.</t>
  </si>
  <si>
    <t>АП за аналоговый телефонный аппарат с подключением к УПАТС без выхода на ГТС, в зоне действия УПАТС</t>
  </si>
  <si>
    <t>1.10.</t>
  </si>
  <si>
    <t>АП за системный телефонный аппарат с подключением к УПАТС без выхода на ГТС, в зоне действия УПАТС</t>
  </si>
  <si>
    <t>1.11.</t>
  </si>
  <si>
    <t>АП за предоставление доступа к сети местной телефонной связи не зависимо от типа абонентской линии основного абонентского устройства с номером АТС другой зоны действия (при подаче через два и более кроссов)</t>
  </si>
  <si>
    <t>1.12.</t>
  </si>
  <si>
    <t>Предоставление абоненту в постоянное пользование абонентской линии независимо от ее типа с использованием спаренной схемы включения</t>
  </si>
  <si>
    <t>1.13.</t>
  </si>
  <si>
    <t>Предоставление местного телефонного соединения с абонентского номера при спаренной схеме включения</t>
  </si>
  <si>
    <t>1.14.</t>
  </si>
  <si>
    <t>Предоставление доступа к сети местной телефонной связи дополнительного телефонного аппарата</t>
  </si>
  <si>
    <t>1.15.</t>
  </si>
  <si>
    <t>Выдача подробной расшифровки МГ/МН телефонных разговоров и услуг Интернет за один расчетный период в адрес электронной почты</t>
  </si>
  <si>
    <t>2.</t>
  </si>
  <si>
    <t>3.</t>
  </si>
  <si>
    <t>Услуги автоматической междугородней и международней телефонной связи</t>
  </si>
  <si>
    <t>4.</t>
  </si>
  <si>
    <t>Услуги связи по тарифному плану "Квалифицированный Голд"</t>
  </si>
  <si>
    <t>5.</t>
  </si>
  <si>
    <t>Услуги сотовой связи</t>
  </si>
  <si>
    <t>6.</t>
  </si>
  <si>
    <t>Прочие расходы (восстан-е линии связи, уст-ка доп. телефонов, предост-е доступа к мест. телеф. связи и др.)</t>
  </si>
  <si>
    <t>7.</t>
  </si>
  <si>
    <t>Почтовые услуги</t>
  </si>
  <si>
    <t>7.1.</t>
  </si>
  <si>
    <t>7.2.</t>
  </si>
  <si>
    <t>Предоплата за польз-е ячейкой абонементного почтового шкафа</t>
  </si>
  <si>
    <t>7.3.</t>
  </si>
  <si>
    <t>Прочие услуги (экспресс-почта, бандероли, ценные посылки и др.)</t>
  </si>
  <si>
    <t>7.4.</t>
  </si>
  <si>
    <t>Заказные письма</t>
  </si>
  <si>
    <t>8.</t>
  </si>
  <si>
    <t>Абон. обслужив-е (электронный документооборот)</t>
  </si>
  <si>
    <t>9.</t>
  </si>
  <si>
    <t>Услуги доступа к сети Интернет</t>
  </si>
  <si>
    <t>тариф</t>
  </si>
  <si>
    <t>№ п/п</t>
  </si>
  <si>
    <t>Отопление</t>
  </si>
  <si>
    <t>Горячее водоснабжение (компонент на тепловую энергию)</t>
  </si>
  <si>
    <t>Холодное водоснабжение</t>
  </si>
  <si>
    <t>Учреждение, ответственное за проведение мероприятия</t>
  </si>
  <si>
    <t>город, район</t>
  </si>
  <si>
    <t>Наименование учреждения</t>
  </si>
  <si>
    <t>разбивка кассового плана помесячно</t>
  </si>
  <si>
    <t>январь</t>
  </si>
  <si>
    <t>февраль</t>
  </si>
  <si>
    <t>март</t>
  </si>
  <si>
    <t>апрель</t>
  </si>
  <si>
    <t>июнь</t>
  </si>
  <si>
    <t>октябрь</t>
  </si>
  <si>
    <t>месяц проведения мероприятия</t>
  </si>
  <si>
    <t>Учреждение</t>
  </si>
  <si>
    <t xml:space="preserve">Всего списочная численность </t>
  </si>
  <si>
    <t>ЦГиЭ</t>
  </si>
  <si>
    <t>Итого стоимость обязательных периодических медицинских осмотров</t>
  </si>
  <si>
    <t>Председатель медицинской комиссии по профосмотрам (врач профпатолог</t>
  </si>
  <si>
    <t>профилактический прием (осмотр, консультация) врача гинеколога</t>
  </si>
  <si>
    <t>профилактический прием (осмотр, консультация) врача отоларинголога</t>
  </si>
  <si>
    <t>профилактический прием (осмотр, консультация) врача стомотолога терапевта</t>
  </si>
  <si>
    <t>профилактический прием (осмотр, консультация) врача дерматовенеролога</t>
  </si>
  <si>
    <t>профилактический прием (осмотр, консультация) врача терапевта</t>
  </si>
  <si>
    <t>медсестра доврачебного кабинета</t>
  </si>
  <si>
    <t>медицинский регистратор</t>
  </si>
  <si>
    <t>флюорография легких</t>
  </si>
  <si>
    <t>регистрация электрокардиограммы, расшифровка, описание и интерпритация электрокардиографических данных</t>
  </si>
  <si>
    <t>маммография (женщины после 40)</t>
  </si>
  <si>
    <t>Взятие крови из пальца (5 показателей)</t>
  </si>
  <si>
    <t>взятие крови из периферической вены</t>
  </si>
  <si>
    <t>Исследование уровня холестирина в крови</t>
  </si>
  <si>
    <t>Исследование уровня глюкозы в крови</t>
  </si>
  <si>
    <t>Общий (клинический) анализ крови развернутый</t>
  </si>
  <si>
    <t>Анализ мочи общий</t>
  </si>
  <si>
    <t>Получение влагалищных мазков</t>
  </si>
  <si>
    <t>Микроскопическое исследование влагалищных мазков</t>
  </si>
  <si>
    <t>Цитологическое исследование мазка из женских половых органов на атипические  клетки (первая категория сложности)</t>
  </si>
  <si>
    <t>Взятие мазка на гонококки (жен.)</t>
  </si>
  <si>
    <t>Взятие мазка на гонококки (муж.)</t>
  </si>
  <si>
    <t>Определение антител методом РМП</t>
  </si>
  <si>
    <t>Микроскопическое исследование мазков (муж.)</t>
  </si>
  <si>
    <t>Оформление заключительного акта комиссии (1шт.)</t>
  </si>
  <si>
    <t>Отбор одной пробы биологического материала</t>
  </si>
  <si>
    <t>Паразитологические исследования биологического материала: приготовление и просмотр препарата по методу КАТО</t>
  </si>
  <si>
    <t>Паразитологические исследования биологического материала:Метод нативного мазка с фмзраствором и раствором Люголя (2 капли на одном стекле)</t>
  </si>
  <si>
    <t>Паразитологические исследования биологического материала:Исследование перианального соскоба</t>
  </si>
  <si>
    <t>Исследование биоматериалов: Прием, регистрацмя и выдача результатов</t>
  </si>
  <si>
    <t>Исследование биоматериалов: подготовка одной пробы</t>
  </si>
  <si>
    <t>Подготовка и оформление акта выполненных работ</t>
  </si>
  <si>
    <t>профилактический прием (осмотр, консультация) врача офтальмолога</t>
  </si>
  <si>
    <t>Невролог</t>
  </si>
  <si>
    <t>острота зрения (визометрия)</t>
  </si>
  <si>
    <t>тонометрия</t>
  </si>
  <si>
    <t>скиаскопия</t>
  </si>
  <si>
    <t>рефрактометрия</t>
  </si>
  <si>
    <t>объем аккомодации</t>
  </si>
  <si>
    <t>(гетерофория)исследование бинокулярного зрения</t>
  </si>
  <si>
    <t>цветоощущение</t>
  </si>
  <si>
    <t>биомикроскопия сред глаз</t>
  </si>
  <si>
    <t>офтальмоскопия глазного дна</t>
  </si>
  <si>
    <t>невролог</t>
  </si>
  <si>
    <t>хирург</t>
  </si>
  <si>
    <t>офтальмолог</t>
  </si>
  <si>
    <t>динамометрия</t>
  </si>
  <si>
    <t>исследование функции вестибулярного аппарата</t>
  </si>
  <si>
    <t>биомикроскопия сред глаза</t>
  </si>
  <si>
    <t>термометрия (температура тела)</t>
  </si>
  <si>
    <t>Определение антител  класса  M,G (IgM, IgG) к Hepatitis С virus</t>
  </si>
  <si>
    <t>Мужчины</t>
  </si>
  <si>
    <t>Женщины</t>
  </si>
  <si>
    <t>Тариф, руб.</t>
  </si>
  <si>
    <t>после 40 лет</t>
  </si>
  <si>
    <t>до 40 лет</t>
  </si>
  <si>
    <t>Педагогический персонал</t>
  </si>
  <si>
    <t>МОП (младший обслуживающий персонал)</t>
  </si>
  <si>
    <t>АУП (административно -управленческий), УВП(учебно-вспомогательный)</t>
  </si>
  <si>
    <t>Краевой бюджет</t>
  </si>
  <si>
    <t>Всего</t>
  </si>
  <si>
    <t>Сумма, руб.</t>
  </si>
  <si>
    <t xml:space="preserve">Субсидия на финансовое обеспечение выполнения муниципального задания
</t>
  </si>
  <si>
    <t>Объем финансового обеспечения, руб.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</si>
  <si>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</si>
  <si>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</si>
  <si>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прочие доходы</t>
  </si>
  <si>
    <t>доходы от операций с активами</t>
  </si>
  <si>
    <t>социальные и иные выплаты населению, всего</t>
  </si>
  <si>
    <t>Таблица 2.1</t>
  </si>
  <si>
    <t>Показатели выплат по расходам</t>
  </si>
  <si>
    <t>Год начала закупки</t>
  </si>
  <si>
    <t>Сумма выплат по расходам на закупку товаров, работ и услуг, руб. (с точностью до двух знаков после запятой - 0,00)</t>
  </si>
  <si>
    <t>всего на закупки</t>
  </si>
  <si>
    <t>в том числе:</t>
  </si>
  <si>
    <t>в соответствии с Федеральным законом от 05.04.2013 N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</si>
  <si>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18.07.2011 N 223-ФЗ "О закупках товаров, работ, услуг отдельными видами юридических лиц"</t>
  </si>
  <si>
    <t>Выплаты по расходам на закупку товаров, работ, услуг всего:</t>
  </si>
  <si>
    <t>X</t>
  </si>
  <si>
    <t>ВЫПЛАТЫ ВСЕГО для СГОЗ</t>
  </si>
  <si>
    <t>Субсидии, предоставляемые в соответствии с абзацем вторым пункта 1 статьи 78.1 Бюджетного кодекса Российской Федерации</t>
  </si>
  <si>
    <t xml:space="preserve">Субсидии на осуществление капитальных вложений
</t>
  </si>
  <si>
    <t>Из них гранты</t>
  </si>
  <si>
    <t>Поступления от оказания услуг (выполнения работ) на платной основе и от иной приносящей доход деятельности</t>
  </si>
  <si>
    <t>Директор МКУ "ОК УОиДО"</t>
  </si>
  <si>
    <t>Предоплата за пользование ячейкой абонементного почтового шкафа</t>
  </si>
  <si>
    <t>2019 год</t>
  </si>
  <si>
    <t>иные субсидии, предоставленные из бюджета</t>
  </si>
  <si>
    <t>Ремонт и техн. обслуживание оргтехники и копировально-множительного оборудования, музыкал. оборудования и инструментов, используемых работниками, обучающимися; ремонт ученической мебели, рабочего места работника</t>
  </si>
  <si>
    <t>Заправка и восстановление картриджей, диагностика и определение неисправности компьютерного оборудования, используемого работниками, обучающимися</t>
  </si>
  <si>
    <t>Оформление пакета документов по обоснованию отнесения отходов к I - V классам опасности для окружающей среды</t>
  </si>
  <si>
    <t>Приобретение и обслуживание программного обеспечения</t>
  </si>
  <si>
    <t>Участие в семинарах, курсах повышения квалификации, конференциях, спортивных мероприятиях</t>
  </si>
  <si>
    <t>Услуги инкассации наличных денег полистным пересчетом</t>
  </si>
  <si>
    <t>Уплата арендных платежей согласно договору аренды имущества</t>
  </si>
  <si>
    <t>Наем транспорта для проведения культурно-массовых и массовых физкультурно-спортивных мероприятий, олимпиад и др. мероприятий с участием обучающихся</t>
  </si>
  <si>
    <t>Арендная плата за пользование имуществом, в том числе:</t>
  </si>
  <si>
    <t>Транспортные услуги, в том числе:</t>
  </si>
  <si>
    <t>Коммунальные услуги, в том числе:</t>
  </si>
  <si>
    <t>Работы, услуги по содержанию имущества, в том числе:</t>
  </si>
  <si>
    <t>Прочие расходы, в том числе:</t>
  </si>
  <si>
    <t>из них: Пособия по социальной помощи населению, в том числе:</t>
  </si>
  <si>
    <t>Пособия по социальной помощи населению</t>
  </si>
  <si>
    <t>Оплата работ, услуг, всего, из них:</t>
  </si>
  <si>
    <t>Прочие выплаты, в том числе:</t>
  </si>
  <si>
    <t>Текущий ремонт оборудования, в том числе:</t>
  </si>
  <si>
    <t>Прочие работы, услуги, в том числе:</t>
  </si>
  <si>
    <t>Социальное обеспечение, всего, из них:</t>
  </si>
  <si>
    <t>Пособия по социальной помощи населению, в том числе:</t>
  </si>
  <si>
    <t>Поступление нефинансовых активов, всего, из них:</t>
  </si>
  <si>
    <t>Увеличение стоимости материальных запасов, в том числе:</t>
  </si>
  <si>
    <t>Прочие услуги (экспресс-почта, бандероли, ценные посылки, телеграммы и др.)</t>
  </si>
  <si>
    <t>Прочие транспортные расходы, в том числе:</t>
  </si>
  <si>
    <t>Транспортные расходы на доставку средств вычислительной техники, копировально-множительной техники, связи и телекоммуникаций, необходимых для организации деятельности работников (АУП и УВП)</t>
  </si>
  <si>
    <t>Транспортные расходы на доставку наглядных и звуковых пособий (видеокассет, аудиокассет, слайдов и т.д.) и экспонатов</t>
  </si>
  <si>
    <t>Ремонт и техн. обслуживание оргтехники и копировально-множительного оборудования, используемых работниками (АУП и УВП)</t>
  </si>
  <si>
    <t>Услуги по ремонту рабочего места работника (АУП и УВП)</t>
  </si>
  <si>
    <t>Заправка и восстановление картриджей для оборудования, используемого работниками (АУП и УВП)</t>
  </si>
  <si>
    <t>Диагностика и определение неисправности компьютерного оборудования, используемого работниками (АУП и УВП)</t>
  </si>
  <si>
    <t>Специальная оценка условий труда на рабочих местах (АУП и УВП)</t>
  </si>
  <si>
    <t>Приобретение и сопровождение программного обеспечения для организации деятельности работников (АУП и УВП)</t>
  </si>
  <si>
    <t>Нотариальные услуги (АУП и УВП)</t>
  </si>
  <si>
    <t>Услуги в области информационных технологий (АУП и УВП)</t>
  </si>
  <si>
    <t>Расходы по доставке периодических изданий, необходимых для организации деятельности работников (АУП и УВП)</t>
  </si>
  <si>
    <t>Внутренние мероприятия (приобретение кубков, медалей, ценных подарков, грамот, дипломов, цветов, воздушных шаров и др.)</t>
  </si>
  <si>
    <t>Увеличение стоимости основных средств, в том числе:</t>
  </si>
  <si>
    <t>ТО и ремонт систем видеонаблюдения (п. Снежногорск)</t>
  </si>
  <si>
    <t>Транспортные расходы на доставку спортивного оборудования и инвентаря</t>
  </si>
  <si>
    <t>Транспортные расходы на доставку музыкальных инструментов</t>
  </si>
  <si>
    <t>Расходы по доставке периодических изданий, необходимых для организации деятельности пед. работников</t>
  </si>
  <si>
    <t>Специальная оценка условий труда на рабочих местах (пед. работники)</t>
  </si>
  <si>
    <t>Услуги в области информационных технологий (пед. работники)</t>
  </si>
  <si>
    <t>Нотариальные услуги (пед. работники)</t>
  </si>
  <si>
    <t>V блок - Субсидии на иные цели (местный и краевой бюджеты)</t>
  </si>
  <si>
    <t>Поступления от оказания услуг (выполнения работ) на платной основе и от иной приносящей доход деятельности, Код доп.ЭК 810</t>
  </si>
  <si>
    <t>Безвозмездные поступления, Код доп.ЭК 820</t>
  </si>
  <si>
    <t>Местный 
бюджет</t>
  </si>
  <si>
    <t>Краевой 
бюджет</t>
  </si>
  <si>
    <t>в том числе: доходы от собственности</t>
  </si>
  <si>
    <t>Итого для СГОЗ</t>
  </si>
  <si>
    <t>иные выплаты персоналу учреждений, за исключением фонда оплаты труда</t>
  </si>
  <si>
    <t>безвозмездные перечисления организациям</t>
  </si>
  <si>
    <t xml:space="preserve">доходы от оказания услуг, работ </t>
  </si>
  <si>
    <t>КОНТРОЛЬНЫЕ СУММЫ!!!</t>
  </si>
  <si>
    <t>0001</t>
  </si>
  <si>
    <t>Медицинские услуги (в том числе диспансеризация, медицинский осмотр и освидетельствование работников (включая предрейсовые осмотры водителей), состоящих в штате учреждения, проведение медицинских анализов), в том числе:</t>
  </si>
  <si>
    <t>Остатки пр. лет (доходы от оказания платных услуг, Код доп.ЭК 810)</t>
  </si>
  <si>
    <t>Остатки пр. лет (безвозмездные поступления, Код доп.ЭК 820)</t>
  </si>
  <si>
    <t>- оплата труда</t>
  </si>
  <si>
    <t>- начисления на выплаты по оплате труда</t>
  </si>
  <si>
    <t>в том числе: на оплату контрактов, заключенных до начала очередного финансового года</t>
  </si>
  <si>
    <t>на закупку товаров работ, услуг по году начала закупки</t>
  </si>
  <si>
    <t>Поступления от доходов, всего:</t>
  </si>
  <si>
    <t>ВЫПЛАТЫ по расходам, всего:</t>
  </si>
  <si>
    <t>из них: оплата труда и начисления на выплаты по оплате труда:</t>
  </si>
  <si>
    <t>в том числе на: выплаты персоналу, всего:</t>
  </si>
  <si>
    <r>
      <rPr>
        <b/>
        <sz val="11"/>
        <rFont val="Times New Roman"/>
        <family val="1"/>
        <charset val="204"/>
      </rPr>
      <t>Пост. от 05.02.2016 № 84</t>
    </r>
    <r>
      <rPr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в графе 3 по строкам 110 - 180, 300 - 420 указываются коды классификации операций сектора государственного управления (КОСГУ)</t>
    </r>
    <r>
      <rPr>
        <sz val="11"/>
        <rFont val="Times New Roman"/>
        <family val="1"/>
        <charset val="204"/>
      </rPr>
      <t xml:space="preserve">
</t>
    </r>
    <r>
      <rPr>
        <sz val="11"/>
        <color indexed="10"/>
        <rFont val="Times New Roman"/>
        <family val="1"/>
        <charset val="204"/>
      </rPr>
      <t/>
    </r>
  </si>
  <si>
    <t>Ремонт и техн. обслуживание оргтехники и копировально-множительного оборудования, музыкал. оборудования, приборов и инвентаря, используемых работниками (АУП и УВП); ремонт рабочего места работника (АУП и УВП)</t>
  </si>
  <si>
    <t>МЗ+ИЦ</t>
  </si>
  <si>
    <t>В.В. Гоннова</t>
  </si>
  <si>
    <t>10.</t>
  </si>
  <si>
    <t>11.</t>
  </si>
  <si>
    <t>12.</t>
  </si>
  <si>
    <t>13.</t>
  </si>
  <si>
    <t>14.</t>
  </si>
  <si>
    <t>15.</t>
  </si>
  <si>
    <t>16.</t>
  </si>
  <si>
    <t xml:space="preserve">МЗ+ИЦ </t>
  </si>
  <si>
    <t>Ремонт и обслуживание музыкального оборудования и инструментов в части расходов, связанных с организацией деятельности пед. работников, обучающихся</t>
  </si>
  <si>
    <t>Текущий ремонт и техн. обслуживание оборудования, приборов и инвентаря, используемого пед. работниками, обучающимися</t>
  </si>
  <si>
    <t>Подключение к глобальной информационной сети Интернет, абонентская плата</t>
  </si>
  <si>
    <t>Транспортные расходы на доставку оборудования для кабинетов и лабораторий, аппаратуры, приборов, машин, станков и др. специального оборудования для учебных целей, необходимого для организации деятельности пед. работников, обучающихся</t>
  </si>
  <si>
    <t>Транспортные расходы на доставку мебели для учебных целей</t>
  </si>
  <si>
    <t>Транспортные расходы на доставку средств вычислительной техники, копировально-множительной техники, связи и телекоммуникаций, необходимых для организации деятельности пед. работников и обучающихся</t>
  </si>
  <si>
    <t>Транспортные расходы на доставку учебников</t>
  </si>
  <si>
    <t>Ремонт и техн. обслуживание оргтехники и копировально-множительного оборудования, используемых пед. работниками, обучающимися</t>
  </si>
  <si>
    <t xml:space="preserve">Услуги по ремонту ученической мебели, рабочего места пед. работника </t>
  </si>
  <si>
    <t>Заправка и восстановление картриджей для оборудования, используемого пед. работниками, обучающимися</t>
  </si>
  <si>
    <t>Диагностика и определение неисправности компьютерного оборудования, используемого пед. работниками, обучающимися</t>
  </si>
  <si>
    <t>Гигиеническое обучение работников (АУП и УВП)</t>
  </si>
  <si>
    <t>Участие в семинарах, курсах повышения квалификации, конференциях, спортивных мероприятиях работников, подготовка и переподготовка работников (АУП и УВП)</t>
  </si>
  <si>
    <t>Гигиеническое обучение пед. работников</t>
  </si>
  <si>
    <t>Услуги по организации обучения сотрудников (пожарно-технический минимум, охрана труда, электробезопасность и т.д.) АУП и УВП</t>
  </si>
  <si>
    <t xml:space="preserve">Услуги по организации обучения пед. работников (пожарно-технический минимум, охрана труда, электробезопасность и т.д.) </t>
  </si>
  <si>
    <t>Приобретение или изготовление бланков документов об образовании и (или) о квалификации</t>
  </si>
  <si>
    <t xml:space="preserve">Участие в семинарах, курсах повышения квалификации, конференциях, спортивных мероприятиях пед. работников, подготовка и переподготовка пед. работников </t>
  </si>
  <si>
    <t>Приобретение и сопровождение программного обеспечения для организации деятельности пед. работников, обучающихся</t>
  </si>
  <si>
    <t>00000000000000000112</t>
  </si>
  <si>
    <t>00000000000000000244</t>
  </si>
  <si>
    <r>
      <t xml:space="preserve">Финансирование на начало года </t>
    </r>
    <r>
      <rPr>
        <b/>
        <sz val="12"/>
        <color indexed="10"/>
        <rFont val="Times New Roman"/>
        <family val="1"/>
        <charset val="204"/>
      </rPr>
      <t xml:space="preserve">(переходящие остатки прошлых лет на лицевых счетах)
</t>
    </r>
    <r>
      <rPr>
        <b/>
        <sz val="12"/>
        <rFont val="Times New Roman"/>
        <family val="1"/>
        <charset val="204"/>
      </rPr>
      <t>Код доп.ЭК 831</t>
    </r>
  </si>
  <si>
    <r>
      <t xml:space="preserve">Финансирование на начало года </t>
    </r>
    <r>
      <rPr>
        <b/>
        <sz val="12"/>
        <color indexed="10"/>
        <rFont val="Times New Roman"/>
        <family val="1"/>
        <charset val="204"/>
      </rPr>
      <t xml:space="preserve">(переходящие остатки прошлых лет на лицевых счетах)
 </t>
    </r>
    <r>
      <rPr>
        <b/>
        <sz val="12"/>
        <rFont val="Times New Roman"/>
        <family val="1"/>
        <charset val="204"/>
      </rPr>
      <t>Код доп.ЭК 842 
(местный бюджет)</t>
    </r>
  </si>
  <si>
    <r>
      <t xml:space="preserve">Финансирование на начало года </t>
    </r>
    <r>
      <rPr>
        <b/>
        <sz val="12"/>
        <color indexed="10"/>
        <rFont val="Times New Roman"/>
        <family val="1"/>
        <charset val="204"/>
      </rPr>
      <t xml:space="preserve">(переходящие остатки прошлых лет на лицевых счетах)
 </t>
    </r>
    <r>
      <rPr>
        <b/>
        <sz val="12"/>
        <rFont val="Times New Roman"/>
        <family val="1"/>
        <charset val="204"/>
      </rPr>
      <t>Код доп.ЭК 842
(краевой бюджет)</t>
    </r>
  </si>
  <si>
    <t>Местный бюджет (Код доп.ЭК 000)</t>
  </si>
  <si>
    <t>!!! Изменения между услугами вносить в данных графах</t>
  </si>
  <si>
    <t>Остатки пр. лет, субсидия на иные цели (местный бюджет)</t>
  </si>
  <si>
    <t>Остатки пр. лет, субсидия на иные цели (краевой бюджет)</t>
  </si>
  <si>
    <t>ИТОГО МЗ+ИЦ</t>
  </si>
  <si>
    <t>Информация (декларация) об энергосбережении и о повышении энергетической эффективности</t>
  </si>
  <si>
    <t xml:space="preserve">Краевой бюджет </t>
  </si>
  <si>
    <t>ИТОГО 
краевой бюджет</t>
  </si>
  <si>
    <t>ИТОГО
местный бюджет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</si>
  <si>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2019 год, </t>
    </r>
    <r>
      <rPr>
        <b/>
        <sz val="12"/>
        <color indexed="10"/>
        <rFont val="Times New Roman"/>
        <family val="1"/>
        <charset val="204"/>
      </rPr>
      <t>местный и краевой бюджеты</t>
    </r>
    <r>
      <rPr>
        <b/>
        <sz val="12"/>
        <rFont val="Times New Roman"/>
        <family val="1"/>
        <charset val="204"/>
      </rPr>
      <t xml:space="preserve">
Субсидии на иные цели
</t>
    </r>
  </si>
  <si>
    <t>Вневедомственная (в том числе пожарная) охрана, охранная и пожарная сигнализация (установка, наладка и эксплуатация), в том числе</t>
  </si>
  <si>
    <t>Услуги по предоставлению гидрометеорологических сведений</t>
  </si>
  <si>
    <t>Мел ученический</t>
  </si>
  <si>
    <t>Бумага</t>
  </si>
  <si>
    <t>Хозяйственный инвентарь</t>
  </si>
  <si>
    <t>Электропродукция (люстры, бра, облучатели, световое табло)</t>
  </si>
  <si>
    <t>Местный бюджет</t>
  </si>
  <si>
    <t>Ед. изм.</t>
  </si>
  <si>
    <t>Итого</t>
  </si>
  <si>
    <t>Постановление Администрации города Норильска от 05.02.2016 № 84:</t>
  </si>
  <si>
    <r>
      <t>Раздел 2. Требования к составлению Плана
Пункт 2.5.1.</t>
    </r>
    <r>
      <rPr>
        <sz val="13"/>
        <color indexed="10"/>
        <rFont val="Times New Roman"/>
        <family val="1"/>
        <charset val="204"/>
      </rPr>
      <t xml:space="preserve"> </t>
    </r>
    <r>
      <rPr>
        <sz val="13"/>
        <color indexed="51"/>
        <rFont val="Times New Roman"/>
        <family val="1"/>
        <charset val="204"/>
      </rPr>
      <t>В Таблице 2:
Абзац 5: При этом, плановые показатели по расходам по строке 260 графы 4 на соответствующий финансовый год должны быть равны показателям граф 4-6 по строке 0001 Таблицы 2.1.</t>
    </r>
  </si>
  <si>
    <t>Исполнитель</t>
  </si>
  <si>
    <t xml:space="preserve">тел. </t>
  </si>
  <si>
    <t>2020 год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</si>
  <si>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2020 год, </t>
    </r>
    <r>
      <rPr>
        <b/>
        <sz val="12"/>
        <color indexed="10"/>
        <rFont val="Times New Roman"/>
        <family val="1"/>
        <charset val="204"/>
      </rPr>
      <t>местный и краевой бюджеты</t>
    </r>
    <r>
      <rPr>
        <b/>
        <sz val="12"/>
        <rFont val="Times New Roman"/>
        <family val="1"/>
        <charset val="204"/>
      </rPr>
      <t xml:space="preserve">
Субсидии на иные цели
</t>
    </r>
  </si>
  <si>
    <t>Остатки пр. лет (пени, штрафы, иное возмещение ущерба по договорам ГПХ, Код доп.ЭК 860)</t>
  </si>
  <si>
    <t>Пени, штрафы, иное возмещение ущерба по договорам ГПХ, Код доп.ЭК 860</t>
  </si>
  <si>
    <t>Справочно остатки прошлых лет:</t>
  </si>
  <si>
    <t>Водоснабжение</t>
  </si>
  <si>
    <t>Канализация</t>
  </si>
  <si>
    <t>Комплексное техническое обслуживание инженерных систем и систем видеонаблюдения</t>
  </si>
  <si>
    <t>Дератизация, дезинсекция</t>
  </si>
  <si>
    <t xml:space="preserve">ТО и ремонт систем видеонаблюдения </t>
  </si>
  <si>
    <t>Лабораторные исследования (исследование воды и смывов плавательных бассейнов, почвы, песка, микроклимата, продуктов и готовых блюд)</t>
  </si>
  <si>
    <t>Хозяйственные товары и хозяйственный инвентарь (инструменты и принадлежности технического персонала и т.д.)</t>
  </si>
  <si>
    <t xml:space="preserve">Мебель </t>
  </si>
  <si>
    <t>Моющие, чистящие средства (восстанавливающие крема, эмульсии в соответствии с нормами СИЗ)</t>
  </si>
  <si>
    <t xml:space="preserve">Дверные коробки, полотна и комплектующие к ним </t>
  </si>
  <si>
    <t xml:space="preserve">Приобретение расходных материалов для устранения замечаний по предписаниям и выполнения перспективного плана </t>
  </si>
  <si>
    <t>Спец. одежда для обслуживающего персонала</t>
  </si>
  <si>
    <t>Возмещение расходов, связанных со служебными командировками (проживание в служебных командировках)</t>
  </si>
  <si>
    <t>Вычислительная и копировально-множительная техника</t>
  </si>
  <si>
    <t>Мебель офисная</t>
  </si>
  <si>
    <t>Средства связи и телекоммуникаций</t>
  </si>
  <si>
    <t>Расходные материалы для принтеров и множительной техники (картриджи, дискеты, тонеры)</t>
  </si>
  <si>
    <t>Запасные части к вычислительной и оргтехнике</t>
  </si>
  <si>
    <t>Запасные части к средствам связи</t>
  </si>
  <si>
    <t>Золотые медали "За особые успехи в учении"</t>
  </si>
  <si>
    <t>Внутренние мероприятия (приобретение кубков, медалей, ценных подарков, свидетельств, грамот, дипломов обучающихся и др.)</t>
  </si>
  <si>
    <t>Приобретение основных средств, в том числе:</t>
  </si>
  <si>
    <t>Приобретение расходных материалов, в том числе:</t>
  </si>
  <si>
    <t>УЧЕБНИКИ</t>
  </si>
  <si>
    <t>Спортивное оборудование и инвентарь</t>
  </si>
  <si>
    <t>Мебель для учебных целей</t>
  </si>
  <si>
    <t>Наглядные и звуковые пособия (видеокассеты, аудиокассеты, слайды и т.д.) и экспонаты</t>
  </si>
  <si>
    <t>Учебные и методические пособия, справочная литература, художеств. литература для пополнения библиотечных фондов</t>
  </si>
  <si>
    <t>Предметы инвентаря для учебных и лабораторных занятий</t>
  </si>
  <si>
    <t>Приобретение мягкого инвентаря, в том числе:</t>
  </si>
  <si>
    <t>Приобретение медикаментов, перевязочных средств, изделий медицинского назначения и дезинфицирующих средств для медицинских целей, в том числе:</t>
  </si>
  <si>
    <t>Приобретение медикаментов и перевязочных средств в учебные классы</t>
  </si>
  <si>
    <t>Химические реактивы, семена</t>
  </si>
  <si>
    <t>Классные журналы</t>
  </si>
  <si>
    <t>Строительные материалы, необходимые для обучения по предмету "Технология"</t>
  </si>
  <si>
    <t>Материалы для учебных и лабораторных занятий</t>
  </si>
  <si>
    <t>На проведение городских культурно-массовых и спортивно-массовых мероприятий!!!</t>
  </si>
  <si>
    <t>Приобретение мягкого инвентаря (служебная одежда и обувь, ткани для организации деятельности пед. работников и обучающихся)</t>
  </si>
  <si>
    <t>Счета прошлых лет</t>
  </si>
  <si>
    <r>
      <t xml:space="preserve">Экономия/дефицит средств по заключенному договору, +/-
</t>
    </r>
    <r>
      <rPr>
        <b/>
        <sz val="12"/>
        <color indexed="10"/>
        <rFont val="Times New Roman"/>
        <family val="1"/>
        <charset val="204"/>
      </rPr>
      <t>(графа 7 - графа 8)</t>
    </r>
  </si>
  <si>
    <r>
      <rPr>
        <b/>
        <sz val="12"/>
        <color indexed="10"/>
        <rFont val="Times New Roman"/>
        <family val="1"/>
        <charset val="204"/>
      </rPr>
      <t xml:space="preserve">!!! </t>
    </r>
    <r>
      <rPr>
        <b/>
        <sz val="12"/>
        <rFont val="Times New Roman"/>
        <family val="1"/>
        <charset val="204"/>
      </rPr>
      <t>Счета акцептованные руководителем и переданные бухгалтеру на оплату</t>
    </r>
  </si>
  <si>
    <r>
      <rPr>
        <b/>
        <sz val="12"/>
        <color indexed="10"/>
        <rFont val="Times New Roman"/>
        <family val="1"/>
        <charset val="204"/>
      </rPr>
      <t xml:space="preserve">!!! </t>
    </r>
    <r>
      <rPr>
        <b/>
        <sz val="12"/>
        <rFont val="Times New Roman"/>
        <family val="1"/>
        <charset val="204"/>
      </rPr>
      <t>Счета, акцептованные руководителем и переданные бухгалтеру на оплату</t>
    </r>
  </si>
  <si>
    <t>Текущий ремонт зданий, в том числе:</t>
  </si>
  <si>
    <t>Укладка керамической плитки в пищеблоке, медкабинете, туалетах</t>
  </si>
  <si>
    <t>Укладка линолеума</t>
  </si>
  <si>
    <t>Установка противопожарных дверей/люков</t>
  </si>
  <si>
    <t>Демонтаж/монтаж дверных блоков</t>
  </si>
  <si>
    <t>Демонтаж/монтаж оконных блоков</t>
  </si>
  <si>
    <t>Ремонтно-строительные работы в помещениях</t>
  </si>
  <si>
    <t>Прочие расходы по устранению замечаний надзорных органов (огнезащитная обработка штор сцены актового зала, замена оборудования системы ПС и СОУЭ, замена светильников и др.)</t>
  </si>
  <si>
    <t>Учебное оборудование для кабинетов и лабораторий, аппаратура, приборы, машины, станки и др. спец. оборудование для учебных целей</t>
  </si>
  <si>
    <t>Торгово-технологическое и холодильное оборудование</t>
  </si>
  <si>
    <t>Торгово-технологическое и холодильное оборудование оборудование - бывш. ОБЖ!!!</t>
  </si>
  <si>
    <t xml:space="preserve">2. При акцептовании счета, указывать КЦСР+Доп.КР, по которому должна быть произведена оплата </t>
  </si>
  <si>
    <t>1. !!! ДОБАВЛЯТЬ И УДАЛЯТЬ СТРОКИ и СТОЛБЦЫ СТРОГО ЗАПРЕЩЕНО</t>
  </si>
  <si>
    <t xml:space="preserve">4. КБК (20 знаков) = КВСР (3 знака)+ КФСР (4 знака) + КЦСР (10 знаков) + КВР (3 знака) </t>
  </si>
  <si>
    <t xml:space="preserve">3. КБК (20 знаков) = КВСР (3 знака)+ КФСР (4 знака) + КЦСР (10 знаков) + КВР (3 знака) </t>
  </si>
  <si>
    <t>прочие расходы (кроме расходов на закупку товаров, работ, услуг)</t>
  </si>
  <si>
    <t>Предоставление субсидий МБУ, МАУ на иные цели, имеющих целевое назначение</t>
  </si>
  <si>
    <t>!!! После разбивки кассового плана должно получиться "0"</t>
  </si>
  <si>
    <r>
      <t xml:space="preserve">Мероприятие целевой направленности!!! </t>
    </r>
    <r>
      <rPr>
        <sz val="12"/>
        <rFont val="Times New Roman"/>
        <family val="1"/>
        <charset val="204"/>
      </rPr>
      <t>- поэтапная модернизация искусственной освещенности рабочих мест учащихся общеобразовательных учреждений (светильники в классах)</t>
    </r>
  </si>
  <si>
    <t xml:space="preserve">План доходов по кодам </t>
  </si>
  <si>
    <t>Разбивка по кодам</t>
  </si>
  <si>
    <t>План доходов, руб.</t>
  </si>
  <si>
    <t>226/955</t>
  </si>
  <si>
    <t>340/981</t>
  </si>
  <si>
    <t>223/932</t>
  </si>
  <si>
    <t>прибыль</t>
  </si>
  <si>
    <t>211/991</t>
  </si>
  <si>
    <t>213/992</t>
  </si>
  <si>
    <t>проверка</t>
  </si>
  <si>
    <t>остатки пр. лет</t>
  </si>
  <si>
    <r>
      <t xml:space="preserve">Финансирование на начало года </t>
    </r>
    <r>
      <rPr>
        <b/>
        <sz val="12"/>
        <color indexed="10"/>
        <rFont val="Times New Roman"/>
        <family val="1"/>
        <charset val="204"/>
      </rPr>
      <t>(переходящие остатки прошлых лет на лицевых счетах)</t>
    </r>
    <r>
      <rPr>
        <b/>
        <sz val="12"/>
        <rFont val="Times New Roman"/>
        <family val="1"/>
        <charset val="204"/>
      </rPr>
      <t xml:space="preserve">
Код доп.ЭК 832</t>
    </r>
  </si>
  <si>
    <r>
      <t xml:space="preserve">Финансирование на начало года </t>
    </r>
    <r>
      <rPr>
        <b/>
        <sz val="12"/>
        <color indexed="10"/>
        <rFont val="Times New Roman"/>
        <family val="1"/>
        <charset val="204"/>
      </rPr>
      <t xml:space="preserve">(переходящие остатки прошлых лет на лицевых счетах)
</t>
    </r>
    <r>
      <rPr>
        <b/>
        <sz val="12"/>
        <rFont val="Times New Roman"/>
        <family val="1"/>
        <charset val="204"/>
      </rPr>
      <t>Код доп.ЭК 832</t>
    </r>
  </si>
  <si>
    <t>Услуги по техническому обслуживанию компьютерного оборудования и сетевой инфраструктуры (ООО "ПроСервис Таймыр" - электронное школьное питание)</t>
  </si>
  <si>
    <t>к Порядку формирования проекта бюджета</t>
  </si>
  <si>
    <t>муниципальных учреждений</t>
  </si>
  <si>
    <t>утвержденному Распоряжением</t>
  </si>
  <si>
    <t>Управления общего и дошкольного образования 
Администрации города Норильска</t>
  </si>
  <si>
    <r>
      <t>от ___.______.20</t>
    </r>
    <r>
      <rPr>
        <u/>
        <sz val="11"/>
        <rFont val="Times New Roman Cyr"/>
        <charset val="204"/>
      </rPr>
      <t>17 г</t>
    </r>
    <r>
      <rPr>
        <sz val="11"/>
        <rFont val="Times New Roman Cyr"/>
        <family val="1"/>
        <charset val="204"/>
      </rPr>
      <t>. № _____</t>
    </r>
  </si>
  <si>
    <t>2018 финансовый год = 2019 году= 2020 году</t>
  </si>
  <si>
    <t>Итого,
руб. (с НДС)</t>
  </si>
  <si>
    <t>профильные школы:
Охрана общественного порядка (ЛАГЕРЬ)</t>
  </si>
  <si>
    <t>Итого руб. (с НДС)</t>
  </si>
  <si>
    <t>Услуги по утилизации, в т.ч.</t>
  </si>
  <si>
    <t>1.4.1</t>
  </si>
  <si>
    <t>1.4.2</t>
  </si>
  <si>
    <t>Ведение технической документации, в т.ч.</t>
  </si>
  <si>
    <t>…</t>
  </si>
  <si>
    <t>Энергетическое обследование зданий</t>
  </si>
  <si>
    <t>4</t>
  </si>
  <si>
    <t>Обучение по программе "Электробезопасность"</t>
  </si>
  <si>
    <t>Обучение по программе "Охрана труда"</t>
  </si>
  <si>
    <t>Обучение по программе "Пожарно-технический минимум"</t>
  </si>
  <si>
    <t>4.5</t>
  </si>
  <si>
    <t>4.6</t>
  </si>
  <si>
    <t>4.7</t>
  </si>
  <si>
    <t>4.8</t>
  </si>
  <si>
    <t>4.9</t>
  </si>
  <si>
    <t>4.10</t>
  </si>
  <si>
    <t>4.11</t>
  </si>
  <si>
    <t>4.12</t>
  </si>
  <si>
    <t>5</t>
  </si>
  <si>
    <t xml:space="preserve">Услуги инкасации наличных денег </t>
  </si>
  <si>
    <t>Изготовление и монтаж, в т.ч.</t>
  </si>
  <si>
    <t>Изготовление печатей, штампов, табличек</t>
  </si>
  <si>
    <t>Изготовление полиграфической продукции (банеров, вывесок,  визиток, бланочной продукции, номерков, флагов)</t>
  </si>
  <si>
    <t>7.3</t>
  </si>
  <si>
    <t xml:space="preserve">                     
Изготовление и монтаж вертикальных жалюзи</t>
  </si>
  <si>
    <t>7.4</t>
  </si>
  <si>
    <t xml:space="preserve">                     
Изготовление и монтаж стендов</t>
  </si>
  <si>
    <t>7.5</t>
  </si>
  <si>
    <t>7.6</t>
  </si>
  <si>
    <t>7.7</t>
  </si>
  <si>
    <t>7.8</t>
  </si>
  <si>
    <t>7.9</t>
  </si>
  <si>
    <t>8</t>
  </si>
  <si>
    <t>Прочие услуги, в т.ч.</t>
  </si>
  <si>
    <t>Производственный контроль: исследование воды плавательных бассейнов; исследование питьевой воды; исследование почвы и песка; исследование микроклимата; исследование пищевой и непищевой продукции</t>
  </si>
  <si>
    <t>8.2.1</t>
  </si>
  <si>
    <t>В соответствии с ПРИКАЗом МинЗдрав от 29 июня 2000 г. N 229 О ПРОФЕССИОНАЛЬНОЙ ГИГИЕНИЧЕСКОЙ ПОДГОТОВКЕ И АТТЕСТАЦИИ ДОЛЖНОСТНЫХ ЛИЦ И РАБОТНИКОВ ОРГАНИЗАЦИЙ "
1. Профессиональная гигиеническая подготовка проводится при приеме на работу и в дальнейшем с периодичностью:
- для должностных лиц и работников организаций, деятельность которых связана с производством, хранением, транспортировкой и реализацией мясо - молочной и кремово - кондитерской продукции, детского питания, питания дошкольников, - ежегодно, исходя из того, что данный контингент работников является наиболее вероятным источником "риска для здоровья населения;
- для остальных категорий работников - 1 раз в 2 года.</t>
  </si>
  <si>
    <t>8.2.2</t>
  </si>
  <si>
    <t>8.2.3</t>
  </si>
  <si>
    <t>8.2.4</t>
  </si>
  <si>
    <t>8.2.5</t>
  </si>
  <si>
    <t>8.2.6</t>
  </si>
  <si>
    <t>8.3.1</t>
  </si>
  <si>
    <t>8.3.2</t>
  </si>
  <si>
    <t>8.3.3</t>
  </si>
  <si>
    <t>8.3.4</t>
  </si>
  <si>
    <t>8.4</t>
  </si>
  <si>
    <t>8.5</t>
  </si>
  <si>
    <t>Услуги ГИВЦ</t>
  </si>
  <si>
    <t>8.6</t>
  </si>
  <si>
    <t xml:space="preserve">Нотариальные услуги </t>
  </si>
  <si>
    <t>8.7</t>
  </si>
  <si>
    <t>8.8</t>
  </si>
  <si>
    <t>8.9</t>
  </si>
  <si>
    <t>Размещение рекламы (объявлений)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</si>
  <si>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</si>
  <si>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</si>
  <si>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</si>
  <si>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</si>
  <si>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</si>
  <si>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</si>
  <si>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</si>
  <si>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</si>
  <si>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</si>
  <si>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</si>
  <si>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</si>
  <si>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</si>
  <si>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</si>
  <si>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</si>
  <si>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</si>
  <si>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9</t>
  </si>
  <si>
    <t>Мероприятия целевой направленности, в т.ч.</t>
  </si>
  <si>
    <t>Питиние в период проведения учебных сборов (юноши)</t>
  </si>
  <si>
    <t>Питиние в период проведения учебных сборов (девушки)</t>
  </si>
  <si>
    <t>Питиние в период проведения ВСИ "Патриот"</t>
  </si>
  <si>
    <r>
      <rPr>
        <b/>
        <sz val="11"/>
        <rFont val="Times New Roman"/>
        <family val="1"/>
        <charset val="204"/>
      </rPr>
      <t>Организация профильных школ:</t>
    </r>
    <r>
      <rPr>
        <sz val="11"/>
        <rFont val="Times New Roman"/>
        <family val="1"/>
        <charset val="204"/>
      </rPr>
      <t xml:space="preserve">
выдача, оформление, защита личной медицинской книжки</t>
    </r>
  </si>
  <si>
    <r>
      <rPr>
        <b/>
        <sz val="11"/>
        <rFont val="Times New Roman"/>
        <family val="1"/>
        <charset val="204"/>
      </rPr>
      <t>Художественное оформление для проведения ВСИ "Патриот":</t>
    </r>
    <r>
      <rPr>
        <sz val="11"/>
        <rFont val="Times New Roman"/>
        <family val="1"/>
        <charset val="204"/>
      </rPr>
      <t xml:space="preserve">
изготовление плаката (баннера)</t>
    </r>
  </si>
  <si>
    <r>
      <rPr>
        <b/>
        <sz val="11"/>
        <rFont val="Times New Roman"/>
        <family val="1"/>
        <charset val="204"/>
      </rPr>
      <t>Художественное оформление для проведения ВСИ "Патриот":</t>
    </r>
    <r>
      <rPr>
        <sz val="11"/>
        <rFont val="Times New Roman"/>
        <family val="1"/>
        <charset val="204"/>
      </rPr>
      <t xml:space="preserve">
оформление воздушными шарами</t>
    </r>
  </si>
  <si>
    <r>
      <rPr>
        <b/>
        <sz val="11"/>
        <rFont val="Times New Roman"/>
        <family val="1"/>
        <charset val="204"/>
      </rPr>
      <t>Художественное оформление для проведения ВСИ "Патриот":</t>
    </r>
    <r>
      <rPr>
        <sz val="11"/>
        <rFont val="Times New Roman"/>
        <family val="1"/>
        <charset val="204"/>
      </rPr>
      <t xml:space="preserve">
изготовление флагов</t>
    </r>
  </si>
  <si>
    <r>
      <t xml:space="preserve">"Профилактика наркомании ": 
</t>
    </r>
    <r>
      <rPr>
        <sz val="11"/>
        <rFont val="Times New Roman"/>
        <family val="1"/>
        <charset val="204"/>
      </rPr>
      <t>Тиражирование и распространение печатной продукции профилактической направленности (учебно – методические пособия, листовки, буклеты, брошюры и др.)</t>
    </r>
  </si>
  <si>
    <t>Приобретение и сопровождение програмного обеспечения</t>
  </si>
  <si>
    <t>Услуги в области информационных технологий</t>
  </si>
  <si>
    <t>6.2</t>
  </si>
  <si>
    <t>6.3</t>
  </si>
  <si>
    <t>6.4</t>
  </si>
  <si>
    <t>прочие</t>
  </si>
  <si>
    <r>
      <t xml:space="preserve">Специальная оценка условий труда на рабочих местах 
</t>
    </r>
    <r>
      <rPr>
        <sz val="12"/>
        <color indexed="10"/>
        <rFont val="Times New Roman"/>
        <family val="1"/>
        <charset val="204"/>
      </rPr>
      <t>категория сотрудников: АУП и УВП</t>
    </r>
  </si>
  <si>
    <r>
      <t xml:space="preserve">Приобретение и сопровождение программного обеспечения для организации деятельности работников 
</t>
    </r>
    <r>
      <rPr>
        <sz val="12"/>
        <color indexed="10"/>
        <rFont val="Times New Roman"/>
        <family val="1"/>
        <charset val="204"/>
      </rPr>
      <t>категория сотрудников: АУП и УВП</t>
    </r>
  </si>
  <si>
    <r>
      <t xml:space="preserve">Услуги в области информационных технологий 
</t>
    </r>
    <r>
      <rPr>
        <sz val="12"/>
        <color indexed="10"/>
        <rFont val="Times New Roman"/>
        <family val="1"/>
        <charset val="204"/>
      </rPr>
      <t>категория сотрудников: АУП и УВП</t>
    </r>
  </si>
  <si>
    <r>
      <t xml:space="preserve">Нотариальные услуги 
</t>
    </r>
    <r>
      <rPr>
        <sz val="12"/>
        <color indexed="10"/>
        <rFont val="Times New Roman"/>
        <family val="1"/>
        <charset val="204"/>
      </rPr>
      <t>категория сотрудников: АУП и УВП</t>
    </r>
  </si>
  <si>
    <r>
      <t xml:space="preserve">Специальная оценка условий труда на рабочих местах 
</t>
    </r>
    <r>
      <rPr>
        <sz val="12"/>
        <color indexed="10"/>
        <rFont val="Times New Roman"/>
        <family val="1"/>
        <charset val="204"/>
      </rPr>
      <t>категория сотрудников: педагоги</t>
    </r>
  </si>
  <si>
    <r>
      <t xml:space="preserve">Услуги в области информационных технологий 
</t>
    </r>
    <r>
      <rPr>
        <sz val="12"/>
        <color indexed="10"/>
        <rFont val="Times New Roman"/>
        <family val="1"/>
        <charset val="204"/>
      </rPr>
      <t>категория сотрудников: педагоги</t>
    </r>
  </si>
  <si>
    <r>
      <t xml:space="preserve">Нотариальные услуги 
</t>
    </r>
    <r>
      <rPr>
        <sz val="12"/>
        <color indexed="10"/>
        <rFont val="Times New Roman"/>
        <family val="1"/>
        <charset val="204"/>
      </rPr>
      <t>категория сотрудников: педагоги</t>
    </r>
  </si>
  <si>
    <t>Обоснование расходов на приобретение расходных материалов</t>
  </si>
  <si>
    <t>Кол - во</t>
  </si>
  <si>
    <t>Цена товаров, с учетом НДС, руб.</t>
  </si>
  <si>
    <t xml:space="preserve">Объем финансирования, тыс.руб. </t>
  </si>
  <si>
    <t>I</t>
  </si>
  <si>
    <t>Картриджи</t>
  </si>
  <si>
    <t>II</t>
  </si>
  <si>
    <t>Бумага офисная</t>
  </si>
  <si>
    <t>III</t>
  </si>
  <si>
    <t>Зап.части к компьютерной технике</t>
  </si>
  <si>
    <t>IV</t>
  </si>
  <si>
    <t>Канцелярские товары</t>
  </si>
  <si>
    <t>V</t>
  </si>
  <si>
    <t>Хозяйственные товары и инвентарь</t>
  </si>
  <si>
    <t>VI</t>
  </si>
  <si>
    <t>Моющие чистящие  товары (с учетом смывающих и обезвреживающих средств СИЗ (мыло,крем)), средства для дезинфекции</t>
  </si>
  <si>
    <t>VII</t>
  </si>
  <si>
    <t>Строительные товары</t>
  </si>
  <si>
    <t>VIII</t>
  </si>
  <si>
    <t>Инструмены и электротовары</t>
  </si>
  <si>
    <t>IX</t>
  </si>
  <si>
    <t>Прочие (указать)</t>
  </si>
  <si>
    <t>ИТОГО:</t>
  </si>
  <si>
    <t>II Краевая субвенция в части обеспечения деятельности педагогического персонала и обучающихся</t>
  </si>
  <si>
    <t xml:space="preserve">ПЛАН КБ
2019 год тыс.руб. </t>
  </si>
  <si>
    <t xml:space="preserve">ПЛАН КБ
2020 год тыс.руб. </t>
  </si>
  <si>
    <t>На проведение городских культурно-массовых и спортивно-массовых мероприятий</t>
  </si>
  <si>
    <t>III Краевая субвенция в части обеспечения деятельности административно-управленческого и учебно-вспомогательного персонала (АУП и УВП)</t>
  </si>
  <si>
    <t>Приложение 8 к постановлению</t>
  </si>
  <si>
    <t xml:space="preserve">Администрации города Норильска </t>
  </si>
  <si>
    <t>от _________ №_______</t>
  </si>
  <si>
    <t>Приложение № 23</t>
  </si>
  <si>
    <t>к Порядку составления проекта бюджета</t>
  </si>
  <si>
    <t>муниципального образования город Норильск</t>
  </si>
  <si>
    <t>на очередной финансовый год и плановый период,</t>
  </si>
  <si>
    <t xml:space="preserve">утвержденному постановлением </t>
  </si>
  <si>
    <t>Администрации города Норильска</t>
  </si>
  <si>
    <t>от 30.06.2015 №337</t>
  </si>
  <si>
    <t>Обоснование расходов на приобретение мягкого инвентаря*</t>
  </si>
  <si>
    <t>кол-во</t>
  </si>
  <si>
    <t>цена за ед.</t>
  </si>
  <si>
    <t>Постельное белье</t>
  </si>
  <si>
    <t>Спецодежда и спецобувь</t>
  </si>
  <si>
    <t>Халат для защиты от общих производственных загрязнений и механических воздействий</t>
  </si>
  <si>
    <t>Перчатки резиновые или из полимерных материалов</t>
  </si>
  <si>
    <t>Фартук из полимерных материалов с нагрудником</t>
  </si>
  <si>
    <t>Ткани</t>
  </si>
  <si>
    <t>Приложение 9 к постановлению</t>
  </si>
  <si>
    <t>Приложение № 24</t>
  </si>
  <si>
    <t>Обоснование расходов по приобретению основных средств</t>
  </si>
  <si>
    <t>Вид основного средства</t>
  </si>
  <si>
    <t xml:space="preserve">общая сумма затрат, тыс.руб. </t>
  </si>
  <si>
    <t>действующая сеть</t>
  </si>
  <si>
    <t>новая сеть</t>
  </si>
  <si>
    <t>Оргтехника (компьютерная и оргтехника, телефоны, факсы, кино-, аудио-, видеотехника и т.д.)</t>
  </si>
  <si>
    <t>Хоз. товары и хоз. инвентарь (кухонный инвентарь, инструменты и принадлежности технического персонала и т.д.</t>
  </si>
  <si>
    <t>Бытовая техника (чайники, утюги, пылесосы, холодильники бытовые, т.д.)</t>
  </si>
  <si>
    <t>Учебно-игровое оборудование (оборудование для прогулочных площадок - цена данного вида товаров должна включать в себя доставку и установку )</t>
  </si>
  <si>
    <t>Свето-, звуко-, кино-, видео- оборудование</t>
  </si>
  <si>
    <t>XI</t>
  </si>
  <si>
    <t>Пожарное оборудование и средства индивидуальной защиты</t>
  </si>
  <si>
    <t>XII</t>
  </si>
  <si>
    <t>Измерительные приборы (манометры, термометры,гигрометры, тонометры, нивелиры и т.д.)</t>
  </si>
  <si>
    <t>XIII</t>
  </si>
  <si>
    <t xml:space="preserve">Технологическое и прачечное оборудование </t>
  </si>
  <si>
    <t>XIV</t>
  </si>
  <si>
    <t>Прочее (электротовары, предметы интерьера и т.д.)</t>
  </si>
  <si>
    <t>Доп.КР 941 "СОДЕРЖАНИЕ И ТЕХНИЧЕСКОЕ ОБСЛУЖИВАНИЕ ПОМЕЩЕНИЙ"</t>
  </si>
  <si>
    <t>в т.ч. за счет средств МЕСТНОГО БЮДЖЕТА:</t>
  </si>
  <si>
    <t>ТО инженерных сетей (внешние и внутренние системы тепловодоснабжения и канализации, электроснабжения, электрическая система отопления "теплый" пол, аварийное обслужив-е)</t>
  </si>
  <si>
    <t>Посыпка противовогололедным материалом (граншлаком) подъездных путей и подходов к зданию учреждения</t>
  </si>
  <si>
    <t xml:space="preserve"> Многоквартирные дома серии НК-12, 111-84, 111-112, К-69, индивидуальные проекты ("улучшенной планировки"), в том числе:</t>
  </si>
  <si>
    <t>5.1.1</t>
  </si>
  <si>
    <t>5.1.2</t>
  </si>
  <si>
    <t>Содержание общедомового прибора учета электроэнергии</t>
  </si>
  <si>
    <t>5.1.3</t>
  </si>
  <si>
    <t>Содержание телевизионной антенны коллективного пользования</t>
  </si>
  <si>
    <t>5.1.4</t>
  </si>
  <si>
    <t>Содержание АУТВР (автоматизированный узел тепловодоресурсов)</t>
  </si>
  <si>
    <t xml:space="preserve"> Многоквартирные дома серии 1-447, 1-464, индивидуальные проекты ("сталинка", "хрущевка", "малоэтажные"), в том числе:</t>
  </si>
  <si>
    <t>5.2.1</t>
  </si>
  <si>
    <t>5.2.2</t>
  </si>
  <si>
    <t>5.2.3</t>
  </si>
  <si>
    <t>ИТОГО по Доп.КР 941 МЕСТНЫЙ БЮДЖЕТ</t>
  </si>
  <si>
    <t>Доп.КР 942 "ТЕКУЩИЙ РЕМОНТ ОБОРУДОВАНИЯ"</t>
  </si>
  <si>
    <t>Прочие расходы (замена оборудования системы видеонабл-я, ремонт бытовой техники, бытовых холодильников, стирального оборудования, изделий медтехники, средств измерений и др.)</t>
  </si>
  <si>
    <t>Ремонт и техническое обслуживание оргтехники, копировально-множительного оборудования</t>
  </si>
  <si>
    <t>Ремонт  обслуживание музыкального оборудования и инструментов, используемых пед. работниками, обучающимися/воспитанниками</t>
  </si>
  <si>
    <t>Услуги по ремонту ученической мебели, рабочего места пед. работника</t>
  </si>
  <si>
    <t>Текущий ремонт и техническое обслуживание оборудования, приборов и инвентаря, используемого пед. работниками, обучающимися/воспитанниками</t>
  </si>
  <si>
    <t>МЕСТНЫЙ БЮДЖЕТ</t>
  </si>
  <si>
    <t>Доп.КР 947 "ПРОЧИЕ РАСХОДЫ ПО СОДЕРЖАНИЮ ИМУЩЕСТВА"</t>
  </si>
  <si>
    <t>Перезарядка (ОУ-6)</t>
  </si>
  <si>
    <t>Перезарядка (ОУ-7)</t>
  </si>
  <si>
    <t>Перезарядка (ОУ-8)</t>
  </si>
  <si>
    <t>Огнетушитель ОП-2</t>
  </si>
  <si>
    <t>Огнетушитель ОП-4</t>
  </si>
  <si>
    <t>Огнетушитель ОП-5</t>
  </si>
  <si>
    <t>Огнетушитель ОП-10</t>
  </si>
  <si>
    <t>Огнетушитель ОПУ-5</t>
  </si>
  <si>
    <t>Огнетушитель ОУ-1</t>
  </si>
  <si>
    <t>Огнетушитель ОУ-2</t>
  </si>
  <si>
    <t>Огнетушитель ОУ-3</t>
  </si>
  <si>
    <t>Огнетушитель ОУ-5</t>
  </si>
  <si>
    <t>Огнетушитель ОУ-6</t>
  </si>
  <si>
    <t>Огнетушитель ОУ-7</t>
  </si>
  <si>
    <t>Огнетушитель ОУ-8</t>
  </si>
  <si>
    <t>Огнетушитель ОУ-10</t>
  </si>
  <si>
    <t>стирка подушек с заменой наперника</t>
  </si>
  <si>
    <t>10.5</t>
  </si>
  <si>
    <t>стирка одеял (шерсть, полушерсть, синтетика)</t>
  </si>
  <si>
    <t>Весы настольные лабораторные</t>
  </si>
  <si>
    <t>Весы рычажные</t>
  </si>
  <si>
    <t>Весы товарные электронные TB-S-200</t>
  </si>
  <si>
    <t>Весы электронные до 50 кг</t>
  </si>
  <si>
    <t>Весы электронные свыше 50 кг</t>
  </si>
  <si>
    <t>Весы электронные тензометрические для статического взвешивания</t>
  </si>
  <si>
    <t>11.7</t>
  </si>
  <si>
    <t>Весы электронные медицинские ВЭМ-150</t>
  </si>
  <si>
    <t>11.8</t>
  </si>
  <si>
    <t>Весы медицинские РП-150М</t>
  </si>
  <si>
    <t>11.9</t>
  </si>
  <si>
    <t>Гигрометр психрометрический</t>
  </si>
  <si>
    <t>11.10</t>
  </si>
  <si>
    <t>Динамометр кистевой</t>
  </si>
  <si>
    <t>11.11</t>
  </si>
  <si>
    <t>Манометр технический (электроконтактный)</t>
  </si>
  <si>
    <t>11.12</t>
  </si>
  <si>
    <t>Психрометр аспирационный</t>
  </si>
  <si>
    <t>11.13</t>
  </si>
  <si>
    <t>Ростомер медицинский</t>
  </si>
  <si>
    <t>11.14</t>
  </si>
  <si>
    <t>Спирометр сухой</t>
  </si>
  <si>
    <t>11.15</t>
  </si>
  <si>
    <t>11.16</t>
  </si>
  <si>
    <t>Термоманометр</t>
  </si>
  <si>
    <t>11.17</t>
  </si>
  <si>
    <t>Термометр ртутный максимальный</t>
  </si>
  <si>
    <t>11.18</t>
  </si>
  <si>
    <t>Термометр медицинский с галлием без ртути</t>
  </si>
  <si>
    <t>11.19</t>
  </si>
  <si>
    <t>Тонометр автоматический</t>
  </si>
  <si>
    <t>11.20</t>
  </si>
  <si>
    <t>Тонометр механический</t>
  </si>
  <si>
    <t>11.21</t>
  </si>
  <si>
    <t>Трансформатор тока</t>
  </si>
  <si>
    <t>11.22</t>
  </si>
  <si>
    <t>Электросчетчик</t>
  </si>
  <si>
    <t>11.23</t>
  </si>
  <si>
    <t>11.24</t>
  </si>
  <si>
    <t>11.25</t>
  </si>
  <si>
    <t>11.26</t>
  </si>
  <si>
    <t>11.27</t>
  </si>
  <si>
    <t>11.28</t>
  </si>
  <si>
    <t>11.29</t>
  </si>
  <si>
    <t>ТО средств тревожной сигнализации (МБОУ "СШ № 14")</t>
  </si>
  <si>
    <t>17.</t>
  </si>
  <si>
    <t>Заправка и восстановление картриджей для оборудования, диагностика и определение неисправности компьютерного оборудования, используемого работниками (АУП и УВП)</t>
  </si>
  <si>
    <t>Заправка и восстановление картриджей для оборудования, диагностика и определение неисправности компьютерного оборудования, используемого пед. работниками</t>
  </si>
  <si>
    <t>Эксплуатационные услуги (содержание общего имущества в многоквартирном доме)</t>
  </si>
  <si>
    <t>Услуга по очистке жироуловителя (откачивание сепарированных жировых отходов в МАДОУ №№ 1,2,5)</t>
  </si>
  <si>
    <t>ТО лифтов и лифтового оборудования</t>
  </si>
  <si>
    <t>Прачечные услуги и чистка ковров</t>
  </si>
  <si>
    <t xml:space="preserve">Услуги инкассации наличных денег </t>
  </si>
  <si>
    <t>Изготовление дополнительного сертификата ЭЦП для сдачи отчетности в ФСС в режиме "Обслуж. бухгалтерия"</t>
  </si>
  <si>
    <r>
      <rPr>
        <sz val="12"/>
        <color indexed="10"/>
        <rFont val="Times New Roman"/>
        <family val="1"/>
        <charset val="204"/>
      </rPr>
      <t xml:space="preserve">Мероприятие целевой направленности!!!
</t>
    </r>
    <r>
      <rPr>
        <sz val="12"/>
        <rFont val="Times New Roman"/>
        <family val="1"/>
        <charset val="204"/>
      </rPr>
      <t>Городские культурно-массовые мероприятия (звукосветотехническое сопровождение, изготовление плакеток)</t>
    </r>
  </si>
  <si>
    <t>Хоз. товары и хоз. инвентарь (кухонный инвентарь, инструменты и принадлежности технического персонала и т.д.)</t>
  </si>
  <si>
    <t>Учебно-игровое оборудование (оборудование для прогулочных площадок - цена данного вида товаров должна включать в себя доставку и установку)</t>
  </si>
  <si>
    <t>Инструменты и электротовары</t>
  </si>
  <si>
    <r>
      <rPr>
        <sz val="12"/>
        <color indexed="10"/>
        <rFont val="Times New Roman"/>
        <family val="1"/>
        <charset val="204"/>
      </rPr>
      <t xml:space="preserve">Мероприятие целевой направленности!!!
</t>
    </r>
    <r>
      <rPr>
        <sz val="12"/>
        <rFont val="Times New Roman"/>
        <family val="1"/>
        <charset val="204"/>
      </rPr>
      <t xml:space="preserve">Городские культурно-массовые мероприятия </t>
    </r>
  </si>
  <si>
    <r>
      <t>Мероприятие целевой направленности!!!</t>
    </r>
    <r>
      <rPr>
        <sz val="12"/>
        <rFont val="Times New Roman"/>
        <family val="1"/>
        <charset val="204"/>
      </rPr>
      <t xml:space="preserve"> 
На проведение городских культурно-массовых и спортивно-массовых мероприятий</t>
    </r>
  </si>
  <si>
    <t>Моющие чистящие товары (с учетом смывающих и обезвреживающих средств СИЗ (мыло,крем)), средства для дезинфекции</t>
  </si>
  <si>
    <t>Приложение № 7.1</t>
  </si>
  <si>
    <t>Приложение № 8.2</t>
  </si>
  <si>
    <t>Расчет стоимости оказания услуг по  проведению периодических медицинских осмотров в 2018 году</t>
  </si>
  <si>
    <t>Приложение 2 (п.18; п.20)</t>
  </si>
  <si>
    <t>Численность работников,нуждающихся в доп.исследованиях по приложению 1 п. 3.12; приложение 1 п. 3.2.2.4 
Категория персонала, вредные и (или) опасные производственные факторы в работе:
Световая среда (искусственное и естественное освещение) (при отнесении условий труда по данному фактору по результатам аттестации рабочих мест по условиям труда к вредным условиям)</t>
  </si>
  <si>
    <t xml:space="preserve">Численность работников,нуждающихся в доп.исследованиях по приложению 1 п 4.1
Категория персонала, вредные и (или) опасные производственные факторы в работе:
Физические перегрузки (физическая динамическая нагрузка, масса поднимаемого и перемещаемого груза вручную, стереотипные рабочие движения, статическая нагрузка, рабочая поза, наклоны корпуса, перемещение в пространстве) (при отнесении условий труда по данным факторам по результатам аттестации рабочих мест по условиям труда к подклассу вредности 3.1 и выше) </t>
  </si>
  <si>
    <t>Численность работников, нуждающихся в доп.исследованиях по приложение 1 п 3.10
Категория персонала, вредные и (или) опасные производственные факторы в работе: 
Тепловое излучение</t>
  </si>
  <si>
    <t xml:space="preserve">Численность работников, нуждающихся в доп.исследованиях по  Приложению 1 п. 3.8
Категория персонала, вредные и (или) опасные производственные факторы в работе:
Пониженная температура воздуха в производственных помещениях и на открытой территории (при отнесении условий труда по данному фактору по результатам аттестации рабочих мест по условиям труда к вредным условиям)
</t>
  </si>
  <si>
    <t xml:space="preserve">Численность работников, нуждающихся в доп.исследованиях по Приложению.1 п. 1.3.3
Категория персонала, вредные и (или) опасные производственные факторы в работе:
Синтетические моющие средства (сульфанол, алкиламиды и прочие)А
</t>
  </si>
  <si>
    <r>
      <t xml:space="preserve">Итого </t>
    </r>
    <r>
      <rPr>
        <b/>
        <sz val="14"/>
        <rFont val="Times New Roman"/>
        <family val="1"/>
        <charset val="204"/>
      </rPr>
      <t xml:space="preserve">
</t>
    </r>
    <r>
      <rPr>
        <sz val="9"/>
        <rFont val="Times New Roman"/>
        <family val="1"/>
        <charset val="204"/>
      </rPr>
      <t>с</t>
    </r>
    <r>
      <rPr>
        <b/>
        <sz val="9"/>
        <rFont val="Times New Roman"/>
        <family val="1"/>
        <charset val="204"/>
      </rPr>
      <t>тоимость обязательных периодических медицинских осмотров</t>
    </r>
  </si>
  <si>
    <t>Исследование мазков на гонококки (муж., жен.)</t>
  </si>
  <si>
    <t>Психоневрологический диспансер</t>
  </si>
  <si>
    <t>психиатрическое освидетельствование</t>
  </si>
  <si>
    <t>Электроэнцефалография</t>
  </si>
  <si>
    <t>2016 факт</t>
  </si>
  <si>
    <t>2017 
ожидамое или факт</t>
  </si>
  <si>
    <t xml:space="preserve">2018 план </t>
  </si>
  <si>
    <t>Приложение № 2</t>
  </si>
  <si>
    <t>к Порядку формирования проекта бюджета муниципальных учреждений</t>
  </si>
  <si>
    <t xml:space="preserve">Расчет затрат по Доп.КР 925 "Услуги связи" 
</t>
  </si>
  <si>
    <t>I период заполнения</t>
  </si>
  <si>
    <t>Прочие расходы , в том числе:</t>
  </si>
  <si>
    <t>ИТОГО БЮДЖЕТ</t>
  </si>
  <si>
    <t>Разбивка бюджета  на 2018 год по статье "Коммунальные услуги"</t>
  </si>
  <si>
    <t xml:space="preserve">январь </t>
  </si>
  <si>
    <t>1 квартал</t>
  </si>
  <si>
    <t>2 квартал</t>
  </si>
  <si>
    <t>3 квартал</t>
  </si>
  <si>
    <t>4 квартал</t>
  </si>
  <si>
    <t>Итого год</t>
  </si>
  <si>
    <t>НТЭК</t>
  </si>
  <si>
    <t>Упр. компании</t>
  </si>
  <si>
    <t>НТЭК-селит.зона</t>
  </si>
  <si>
    <t>НТЭК-пром..зона</t>
  </si>
  <si>
    <t>МУП "КОС"</t>
  </si>
  <si>
    <t>Электрическая энергия</t>
  </si>
  <si>
    <t>Горячее в/снабжение (компонент на теплоноситель)</t>
  </si>
  <si>
    <t>Электрическая энергия (тыс.руб.) с НДС</t>
  </si>
  <si>
    <t>Отопление (тыс.руб.) с НДС</t>
  </si>
  <si>
    <t>Горячее водоснабжение (компонент на тепловую энергию), (тыс.руб.) с НДС</t>
  </si>
  <si>
    <t>Горячее в/снабжение (компонент на теплоноситель), (тыс.руб.) с НДС</t>
  </si>
  <si>
    <t>Упр.компания</t>
  </si>
  <si>
    <r>
      <t>Холодное водоснабжение (тыс.руб.</t>
    </r>
    <r>
      <rPr>
        <b/>
        <sz val="8"/>
        <rFont val="Times New Roman"/>
        <family val="1"/>
        <charset val="204"/>
      </rPr>
      <t>) с НДС</t>
    </r>
  </si>
  <si>
    <t>Водоотведение (тыс.руб.) с НДС</t>
  </si>
  <si>
    <t>Годовое потребление (тыс.руб) с НДС</t>
  </si>
  <si>
    <t xml:space="preserve"> </t>
  </si>
  <si>
    <t>№ счета</t>
  </si>
  <si>
    <t xml:space="preserve">Дата счета </t>
  </si>
  <si>
    <t>МУП ТПО "ТоргСервис"</t>
  </si>
  <si>
    <t>Комплексное техническое обслуживание зданий</t>
  </si>
  <si>
    <t>аукцион</t>
  </si>
  <si>
    <t>п.4</t>
  </si>
  <si>
    <t>п.5</t>
  </si>
  <si>
    <t>За какой период оплачивается услуга (работа)</t>
  </si>
  <si>
    <t>Пункт 
по 44-ФЗ 
(223-ФЗ)</t>
  </si>
  <si>
    <t>Сумма по счету итого, руб.</t>
  </si>
  <si>
    <t>Исполнитель, предоставляющий услугу (работу)</t>
  </si>
  <si>
    <t>Закупка по пункту 4, руб.</t>
  </si>
  <si>
    <t>Закупка по пункту 5, руб.</t>
  </si>
  <si>
    <t>Наименование услуги (работы)</t>
  </si>
  <si>
    <t>Бытовая техника (чайники, утюги, пылесосы, холодильники бытовые и т.д.)</t>
  </si>
  <si>
    <t>Свето-, звуко-, кино-, видеооборудование</t>
  </si>
  <si>
    <t>Измерительные приборы (манометры, термометры, гигрометры, тонометры, нивелиры и т.д.)</t>
  </si>
  <si>
    <t>Запасные части к компьютерной технике</t>
  </si>
  <si>
    <r>
      <rPr>
        <b/>
        <sz val="11"/>
        <color indexed="10"/>
        <rFont val="Times New Roman"/>
        <family val="1"/>
        <charset val="204"/>
      </rPr>
      <t>Мероприятие целевой направленности!!! 
Профильные школы</t>
    </r>
    <r>
      <rPr>
        <b/>
        <sz val="11"/>
        <rFont val="Times New Roman"/>
        <family val="1"/>
        <charset val="204"/>
      </rPr>
      <t xml:space="preserve">
Приобретение продуктов питания (оплата продовольствия), в том числе продовольственных пайков военнослужащим и приравненным к ним лицам</t>
    </r>
  </si>
  <si>
    <t>Субсидия на выполнение мун. задания (местный бюджет)</t>
  </si>
  <si>
    <r>
      <t xml:space="preserve">Мероприятие целевой направленности!!! 
</t>
    </r>
    <r>
      <rPr>
        <sz val="12"/>
        <rFont val="Times New Roman"/>
        <family val="1"/>
        <charset val="204"/>
      </rPr>
      <t>Городские мероприятия (приобретение кубков, медалей, ценных подарков, свидетельств, грамот, дипломов обучающихся и др.)</t>
    </r>
  </si>
  <si>
    <r>
      <t xml:space="preserve">Субсидия на выполнение мун. задания (краевой бюджет в части обеспечения деятельности </t>
    </r>
    <r>
      <rPr>
        <sz val="12"/>
        <color indexed="10"/>
        <rFont val="Times New Roman"/>
        <family val="1"/>
        <charset val="204"/>
      </rPr>
      <t>педагогического персонала и обучающихся</t>
    </r>
    <r>
      <rPr>
        <sz val="12"/>
        <rFont val="Times New Roman"/>
        <family val="1"/>
        <charset val="204"/>
      </rPr>
      <t>)</t>
    </r>
  </si>
  <si>
    <r>
      <t xml:space="preserve">Субсидия на выполнение мун. задания (краевой бюджет  в части обеспечения деятельности </t>
    </r>
    <r>
      <rPr>
        <sz val="12"/>
        <color indexed="10"/>
        <rFont val="Times New Roman"/>
        <family val="1"/>
        <charset val="204"/>
      </rPr>
      <t>административного и учебно-вспомогательного персонала</t>
    </r>
    <r>
      <rPr>
        <sz val="12"/>
        <rFont val="Times New Roman"/>
        <family val="1"/>
        <charset val="204"/>
      </rPr>
      <t>)</t>
    </r>
  </si>
  <si>
    <r>
      <rPr>
        <b/>
        <sz val="11"/>
        <color indexed="10"/>
        <rFont val="Times New Roman"/>
        <family val="1"/>
        <charset val="204"/>
      </rPr>
      <t>Мероприятие целевой направленности!!! 
Профильные школы</t>
    </r>
    <r>
      <rPr>
        <b/>
        <sz val="11"/>
        <rFont val="Times New Roman"/>
        <family val="1"/>
        <charset val="204"/>
      </rPr>
      <t xml:space="preserve">
Вознаграждение по договорам ГПХ с учетом ЕСН</t>
    </r>
  </si>
  <si>
    <t>Субсидия на иные цели (местный бюджет)</t>
  </si>
  <si>
    <t>Субсидия на иные цели (краевой бюджет)</t>
  </si>
  <si>
    <t xml:space="preserve">Остатки пр. лет, субсидия на мун. задание (местный бюджет) </t>
  </si>
  <si>
    <r>
      <t xml:space="preserve">Остатки пр. лет, субсидия на мун. задание (краевой бюджет </t>
    </r>
    <r>
      <rPr>
        <sz val="12"/>
        <color indexed="10"/>
        <rFont val="Times New Roman"/>
        <family val="1"/>
        <charset val="204"/>
      </rPr>
      <t>АУП+УВП</t>
    </r>
    <r>
      <rPr>
        <sz val="12"/>
        <rFont val="Times New Roman"/>
        <family val="1"/>
        <charset val="204"/>
      </rPr>
      <t xml:space="preserve">) </t>
    </r>
  </si>
  <si>
    <r>
      <t xml:space="preserve">Остатки пр. лет, субсидия на мун. задание (краевой бюджет </t>
    </r>
    <r>
      <rPr>
        <sz val="12"/>
        <color indexed="10"/>
        <rFont val="Times New Roman"/>
        <family val="1"/>
        <charset val="204"/>
      </rPr>
      <t>педагоги</t>
    </r>
    <r>
      <rPr>
        <sz val="12"/>
        <rFont val="Times New Roman"/>
        <family val="1"/>
        <charset val="204"/>
      </rPr>
      <t xml:space="preserve">) </t>
    </r>
  </si>
  <si>
    <t>Закупка по аукциону либо с единственным поставщиком, руб.</t>
  </si>
  <si>
    <t>Итого оплаченные счета за год</t>
  </si>
  <si>
    <r>
      <t xml:space="preserve">Участие в семинарах, курсах повышения кваллификации, конференциях, спортивных мероприятиях </t>
    </r>
    <r>
      <rPr>
        <b/>
        <sz val="11"/>
        <color rgb="FFFF0000"/>
        <rFont val="Times New Roman"/>
        <family val="1"/>
        <charset val="204"/>
      </rPr>
      <t>категория сотрудников: МОП</t>
    </r>
  </si>
  <si>
    <r>
      <t xml:space="preserve">Краевой бюджет 
</t>
    </r>
    <r>
      <rPr>
        <b/>
        <sz val="16"/>
        <color rgb="FFFF0000"/>
        <rFont val="Times New Roman"/>
        <family val="1"/>
        <charset val="204"/>
      </rPr>
      <t>Субвенция бюджетам муниципальных образований в части обеспечения деятельности административного и учебно-вспомогательного персонала</t>
    </r>
  </si>
  <si>
    <r>
      <t xml:space="preserve">Участие в семинарах, курсах повышения кваллификации, конференциях, спортивных мероприятиях 
</t>
    </r>
    <r>
      <rPr>
        <b/>
        <sz val="11"/>
        <color rgb="FFFF0000"/>
        <rFont val="Times New Roman"/>
        <family val="1"/>
        <charset val="204"/>
      </rPr>
      <t>категория сотрудников: административный и учебно-вспомогательный персонал</t>
    </r>
  </si>
  <si>
    <r>
      <t xml:space="preserve">Краевой бюджет 
</t>
    </r>
    <r>
      <rPr>
        <b/>
        <sz val="16"/>
        <color rgb="FFFF0000"/>
        <rFont val="Times New Roman"/>
        <family val="1"/>
        <charset val="204"/>
      </rPr>
      <t>Субвенция бюджетам муниципальных образований в части обеспечения деятельности педагогического персонала и обучающихся</t>
    </r>
  </si>
  <si>
    <r>
      <t xml:space="preserve">Участие в семинарах, курсах повышения кваллификации, конференциях, спортивных мероприятиях 
</t>
    </r>
    <r>
      <rPr>
        <b/>
        <sz val="11"/>
        <color rgb="FFFF0000"/>
        <rFont val="Times New Roman"/>
        <family val="1"/>
        <charset val="204"/>
      </rPr>
      <t>категория сотрудников: педагоги</t>
    </r>
  </si>
  <si>
    <t>I блок - Субсидии на выполнение 
мун. задания (местный бюджет 
КЦСР 0210101110)</t>
  </si>
  <si>
    <t>06507010210101110112</t>
  </si>
  <si>
    <t>06507010210101110244</t>
  </si>
  <si>
    <t>06507010210101110321</t>
  </si>
  <si>
    <t>06507010210101110852
06507010210101110853</t>
  </si>
  <si>
    <t>II блок - Субсидии на выполнение 
мун. задания (краевой бюджет 
КЦСР 0210074080)</t>
  </si>
  <si>
    <t>06507010210074080112</t>
  </si>
  <si>
    <t>06507010210074080244</t>
  </si>
  <si>
    <t>06507010210074080852
06507010210074080853</t>
  </si>
  <si>
    <t>III блок - Субсидии на выполнение 
мун. задания (краевой бюджет 
КЦСР 0210075880)</t>
  </si>
  <si>
    <t>06507010210075880112</t>
  </si>
  <si>
    <t>06507010210075880244</t>
  </si>
  <si>
    <r>
      <t xml:space="preserve">Финансирование на начало года
</t>
    </r>
    <r>
      <rPr>
        <b/>
        <sz val="12"/>
        <color rgb="FFFF0000"/>
        <rFont val="Times New Roman"/>
        <family val="1"/>
        <charset val="204"/>
      </rPr>
      <t>(переходящие остатки прошлых лет на лицевых счетах)</t>
    </r>
    <r>
      <rPr>
        <b/>
        <sz val="12"/>
        <rFont val="Times New Roman"/>
        <family val="1"/>
        <charset val="204"/>
      </rPr>
      <t xml:space="preserve"> - родит. плата, плата за питание сотрудников, платные услуги,
 Код доп.ЭК 810</t>
    </r>
  </si>
  <si>
    <r>
      <t xml:space="preserve">Финансирование на начало года
</t>
    </r>
    <r>
      <rPr>
        <b/>
        <sz val="12"/>
        <color rgb="FFFF0000"/>
        <rFont val="Times New Roman"/>
        <family val="1"/>
        <charset val="204"/>
      </rPr>
      <t>(переходящие остатки прошлых лет на лицевых счетах)</t>
    </r>
    <r>
      <rPr>
        <b/>
        <sz val="12"/>
        <rFont val="Times New Roman"/>
        <family val="1"/>
        <charset val="204"/>
      </rPr>
      <t xml:space="preserve"> - безвозмездные поступления (в т.ч. гранты),
 Код доп.ЭК 820</t>
    </r>
  </si>
  <si>
    <r>
      <t xml:space="preserve">Финансирование на начало года
</t>
    </r>
    <r>
      <rPr>
        <b/>
        <sz val="12"/>
        <color rgb="FFFF0000"/>
        <rFont val="Times New Roman"/>
        <family val="1"/>
        <charset val="204"/>
      </rPr>
      <t>(переходящие остатки прошлых лет на лицевых счетах)</t>
    </r>
    <r>
      <rPr>
        <b/>
        <sz val="12"/>
        <rFont val="Times New Roman"/>
        <family val="1"/>
        <charset val="204"/>
      </rPr>
      <t xml:space="preserve"> - пени, штрафы, иное возмещение ущерба по договорам гражданско-правового характера,
 Код доп.ЭК 860</t>
    </r>
  </si>
  <si>
    <t>00000000000000000852
00000000000000000853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</si>
  <si>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2019 год, </t>
    </r>
    <r>
      <rPr>
        <b/>
        <sz val="12"/>
        <color indexed="10"/>
        <rFont val="Times New Roman"/>
        <family val="1"/>
        <charset val="204"/>
      </rPr>
      <t>местный бюджет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0210101110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</si>
  <si>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2020 год, </t>
    </r>
    <r>
      <rPr>
        <b/>
        <sz val="12"/>
        <color indexed="10"/>
        <rFont val="Times New Roman"/>
        <family val="1"/>
        <charset val="204"/>
      </rPr>
      <t>местный бюджет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0210101110</t>
    </r>
  </si>
  <si>
    <t>I блок - Субсидии на выполнение мун. задания (местный бюджет КЦСР 0210101110)</t>
  </si>
  <si>
    <t>II блок - Субсидии на выполнение мун. задания (краевой бюджет КЦСР 0210074080)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</si>
  <si>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2019 год, </t>
    </r>
    <r>
      <rPr>
        <b/>
        <sz val="12"/>
        <color indexed="10"/>
        <rFont val="Times New Roman"/>
        <family val="1"/>
        <charset val="204"/>
      </rPr>
      <t>краевой бюджет</t>
    </r>
    <r>
      <rPr>
        <b/>
        <sz val="12"/>
        <rFont val="Times New Roman"/>
        <family val="1"/>
        <charset val="204"/>
      </rPr>
      <t xml:space="preserve"> 
Субвенции бюджетам муниципальных образований</t>
    </r>
    <r>
      <rPr>
        <b/>
        <sz val="12"/>
        <color indexed="10"/>
        <rFont val="Times New Roman"/>
        <family val="1"/>
        <charset val="204"/>
      </rPr>
      <t xml:space="preserve"> в части обеспечения деятельности административного и учебно-вспомогательного персонала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 Код доп.ЭК 000, доп.ФК 70000, КЦСР 0210074080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</si>
  <si>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t>III блок - Субсидии на выполнение мун. задания (краевой бюджет КЦСР 0210075880)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</si>
  <si>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2019 год, </t>
    </r>
    <r>
      <rPr>
        <b/>
        <sz val="12"/>
        <color indexed="10"/>
        <rFont val="Times New Roman"/>
        <family val="1"/>
        <charset val="204"/>
      </rPr>
      <t xml:space="preserve">краевой бюджет </t>
    </r>
    <r>
      <rPr>
        <b/>
        <sz val="12"/>
        <rFont val="Times New Roman"/>
        <family val="1"/>
        <charset val="204"/>
      </rPr>
      <t xml:space="preserve">
Субвенции бюджетам муниципальных образований </t>
    </r>
    <r>
      <rPr>
        <b/>
        <sz val="12"/>
        <color indexed="10"/>
        <rFont val="Times New Roman"/>
        <family val="1"/>
        <charset val="204"/>
      </rPr>
      <t>в части обеспечения деятельности педагогического персонала и обучающихся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0210075880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</si>
  <si>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t>Дошкольное образование</t>
  </si>
  <si>
    <t>Субвенции бюджетам муниципальных образований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 образования в муниципальных общеобразовательных организациях в части обеспечения деятельности административно-хозяйственного, учебно-вспомогательного персонала и иных категорий работников образовательных организаций, участвующих в реализации общеобразовательных программ в соответствии с федеральными государственными образовательными стандартами, в рамках подпрограммы "Развитие дошкольного, общего и дополнительного образования" государственной программы Красноярского края "Развитие образования"</t>
  </si>
  <si>
    <t>Субвенции бюджетам муниципальных образований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 образования в муниципальных общеобразовательных организациях в соответствии с пунктом 3 части 1 статьи 8 Федерального закона от 29 декабря 2012 года № 273-ФЗ "Об образовании в Российской Федерации", пунктом 5 статьи 8 Закона края от 26 июня 2014 года № 6-2519 "Об образовании в Красноярском крае"</t>
  </si>
  <si>
    <t>912</t>
  </si>
  <si>
    <t>Субвенции бюджетам муниципальных образований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 образования в муниципальных общеобразовательных организациях, за исключением обеспечения деятельности административно-хозяйственного, учебно-вспомогательного персонала и иных категорий работников образовательных организаций, участвующих в реализации общеобразовательных программ в соответствии с федеральными государственными образовательными стандартами, в рамках подпрограммы "Развитие дошкольного, общего и дополнительного образования" государственной программы Красноярского края "Развитие образования"</t>
  </si>
  <si>
    <t>Мероприятие: 1.1.1 Организация предоставления общедоступного и бесплатного дошкольного образования, создание условий для осуществления присмотра и ухода за детьми</t>
  </si>
  <si>
    <r>
      <t xml:space="preserve">Мероприятие 3.1.2. Модернизация узлов учета ТЭР и воды с установкой приборов учета на горячую воду, замена расходомеров ВЭПС-ТИ, КМ, РМ на новую модификацию, </t>
    </r>
    <r>
      <rPr>
        <b/>
        <sz val="11"/>
        <color rgb="FFFF0000"/>
        <rFont val="Times New Roman"/>
        <family val="1"/>
        <charset val="204"/>
      </rPr>
      <t>КЦСР 0440000120, доп.ФК 81000</t>
    </r>
  </si>
  <si>
    <r>
      <t xml:space="preserve">Мероприятие 3.1.4. Установка теплообменников на ГВС на муниципальных объектах, </t>
    </r>
    <r>
      <rPr>
        <b/>
        <sz val="11"/>
        <color rgb="FFFF0000"/>
        <rFont val="Times New Roman"/>
        <family val="1"/>
        <charset val="204"/>
      </rPr>
      <t>КЦСР 0440000150, доп.ФК 81000</t>
    </r>
  </si>
  <si>
    <r>
      <t xml:space="preserve">Исполнение судебных актов по обращению взыскания на средства бюджета муниципального образования в рамках непрограммных расходов муниципального учреждения "Финансовое управление Администрации города Норильска", </t>
    </r>
    <r>
      <rPr>
        <b/>
        <sz val="11"/>
        <color rgb="FFFF0000"/>
        <rFont val="Times New Roman"/>
        <family val="1"/>
        <charset val="204"/>
      </rPr>
      <t>КЦСР 9540000000, доп.ФК 81000</t>
    </r>
  </si>
  <si>
    <t>КБК 06507010210075540244</t>
  </si>
  <si>
    <t>Мебель, необходимая для организации деятельности пед. работников, воспитанников</t>
  </si>
  <si>
    <t>Игры, игрушки</t>
  </si>
  <si>
    <t>Детская художественная литература, справочная литература, методические пособия</t>
  </si>
  <si>
    <t>Предметы инвентаря для организации учебно-образовательного процесса</t>
  </si>
  <si>
    <t>Учебное оборудование для организации учебно-образовательного процесса</t>
  </si>
  <si>
    <t>Книги учета</t>
  </si>
  <si>
    <t>Материалы для организации учебно-образовательного процесса</t>
  </si>
  <si>
    <r>
      <t>Мероприятие целевой направленности!!!</t>
    </r>
    <r>
      <rPr>
        <sz val="12"/>
        <rFont val="Times New Roman"/>
        <family val="1"/>
        <charset val="204"/>
      </rPr>
      <t xml:space="preserve"> 
Городские мероприятия (приобретение кубков, медалей, ценных подарков, грамот, дипломов, цветов, воздушных шаров и др.)</t>
    </r>
  </si>
  <si>
    <t>ДОШКОЛЬНОЕ ОБРАЗОВАНИЕ</t>
  </si>
  <si>
    <t>Приложение № 5.1</t>
  </si>
  <si>
    <t>2018 финансовый год = 2019 год = 2020 год</t>
  </si>
  <si>
    <t>2018 бюджет, 
параметры доведенные Фину</t>
  </si>
  <si>
    <t>Когда планируется оплата в 2018 году</t>
  </si>
  <si>
    <t>15</t>
  </si>
  <si>
    <t>17</t>
  </si>
  <si>
    <t>21</t>
  </si>
  <si>
    <t>23</t>
  </si>
  <si>
    <t>25</t>
  </si>
  <si>
    <t>27</t>
  </si>
  <si>
    <t>29</t>
  </si>
  <si>
    <t>31</t>
  </si>
  <si>
    <t>33</t>
  </si>
  <si>
    <t>Страхование малых грузовых лифтов</t>
  </si>
  <si>
    <t>Начальник планово-экономического отдела</t>
  </si>
  <si>
    <t>16</t>
  </si>
  <si>
    <t>18</t>
  </si>
  <si>
    <t>Обучение по программе ""Технол.и орг.питания""</t>
  </si>
  <si>
    <r>
      <t xml:space="preserve">приложение 1 п. 3.12; приложение 1 п. 3.2.2.4 
Категория персонала, вредные и (или) опасные производственные факторы в работе:
</t>
    </r>
    <r>
      <rPr>
        <b/>
        <sz val="9"/>
        <color rgb="FFFF0000"/>
        <rFont val="Times New Roman"/>
        <family val="1"/>
        <charset val="204"/>
      </rPr>
      <t xml:space="preserve">Световая среда (искусственное и естественное освещение) (при отнесении условий труда по данному фактору по результатам аттестации рабочих мест по условиям труда к вредным условиям)
</t>
    </r>
  </si>
  <si>
    <r>
      <t xml:space="preserve">приложение 1 п 4.1
Категория персонала, вредные и (или) опасные производственные факторы в работе:
</t>
    </r>
    <r>
      <rPr>
        <b/>
        <sz val="9"/>
        <color rgb="FFFF0000"/>
        <rFont val="Times New Roman"/>
        <family val="1"/>
        <charset val="204"/>
      </rPr>
      <t>Физические перегрузки (физическая динамическая нагрузка, масса поднимаемого и перемещаемого груза вручную, стереотипные рабочие движения, статическая нагрузка, рабочая поза, наклоны корпуса, перемещение в пространстве) (при отнесении условий труда по данным факторам по результатам аттестации рабочих мест по условиям труда к подклассу вредности 3.1 и выше)</t>
    </r>
  </si>
  <si>
    <r>
      <t xml:space="preserve">приложение 1 п 3.10
Категория персонала, вредные и (или) опасные производственные факторы в работе: 
</t>
    </r>
    <r>
      <rPr>
        <b/>
        <sz val="9"/>
        <color rgb="FFFF0000"/>
        <rFont val="Times New Roman"/>
        <family val="1"/>
        <charset val="204"/>
      </rPr>
      <t>Тепловое излучение</t>
    </r>
  </si>
  <si>
    <r>
      <t xml:space="preserve">Численность работников,нуждающихся в доп.исследованиях
КГБУЗ "Норильская МДБ"
</t>
    </r>
    <r>
      <rPr>
        <b/>
        <sz val="9"/>
        <color rgb="FFFF0000"/>
        <rFont val="Times New Roman"/>
        <family val="1"/>
        <charset val="204"/>
      </rPr>
      <t>"школа интернат № 2"</t>
    </r>
  </si>
  <si>
    <r>
      <t xml:space="preserve">Численность работников,нуждающихся в доп.исследованиях в соответствии с Постановление Правительства РФ от 28.04.1993 N 377
ПСИХИАТРИЧЕСКОЕ ОСВИДЕТЕЛЬСТВОВАНИЕ
</t>
    </r>
    <r>
      <rPr>
        <b/>
        <sz val="9"/>
        <color rgb="FFFF0000"/>
        <rFont val="Times New Roman"/>
        <family val="1"/>
        <charset val="204"/>
      </rPr>
      <t>Периодичность освидетельствований - не реже одного раза в пять лет.</t>
    </r>
  </si>
  <si>
    <r>
      <t xml:space="preserve">Постановление Правительства РФ от 28.04.1993 N 377
ПСИХИАТРИЧЕСКОЕ ОСВИДЕТЕЛЬСТВОВАНИЕ
</t>
    </r>
    <r>
      <rPr>
        <b/>
        <sz val="9"/>
        <color rgb="FFFF0000"/>
        <rFont val="Times New Roman"/>
        <family val="1"/>
        <charset val="204"/>
      </rPr>
      <t>Периодичность освидетельствований -
не реже одного раза в пять лет.</t>
    </r>
    <r>
      <rPr>
        <b/>
        <sz val="9"/>
        <rFont val="Times New Roman"/>
        <family val="1"/>
        <charset val="204"/>
      </rPr>
      <t xml:space="preserve">
</t>
    </r>
  </si>
  <si>
    <t xml:space="preserve">Расчетная потребность </t>
  </si>
  <si>
    <t>Источники оплаты</t>
  </si>
  <si>
    <t>Поступления пит.сотрудн.</t>
  </si>
  <si>
    <t>Местный бджет</t>
  </si>
  <si>
    <t>*Дефицит средств</t>
  </si>
  <si>
    <t xml:space="preserve">Питание детей </t>
  </si>
  <si>
    <t xml:space="preserve">065 0701 02 1 00 75540 244 </t>
  </si>
  <si>
    <t>Питание сотрудников</t>
  </si>
  <si>
    <t xml:space="preserve">065 0701 02 1 01 01110 244 </t>
  </si>
  <si>
    <t>*Дефицит средств-будет восполнен  за счет средств переходящих остатков прошлых лет и родительской платы поступаюшей сверх плана.</t>
  </si>
  <si>
    <t>Поступления родительской  платы</t>
  </si>
  <si>
    <t xml:space="preserve">000 0000 0000000000 244 </t>
  </si>
  <si>
    <t>я н в а р ь</t>
  </si>
  <si>
    <t>ф е в р а л ь</t>
  </si>
  <si>
    <t>м а р т</t>
  </si>
  <si>
    <t>а п р е л ь</t>
  </si>
  <si>
    <t xml:space="preserve">м а й </t>
  </si>
  <si>
    <t>и ю н ь</t>
  </si>
  <si>
    <t>и ю л ь</t>
  </si>
  <si>
    <t xml:space="preserve">а в г у с т </t>
  </si>
  <si>
    <t xml:space="preserve">с е н т я б р ь </t>
  </si>
  <si>
    <t xml:space="preserve">о к т я б р ь </t>
  </si>
  <si>
    <t xml:space="preserve">н о я б р ь </t>
  </si>
  <si>
    <t>д е к а б р ь</t>
  </si>
  <si>
    <t>дети</t>
  </si>
  <si>
    <t>сотрудники</t>
  </si>
  <si>
    <t>детодни год</t>
  </si>
  <si>
    <t xml:space="preserve">Ассортиментный перечень продуктов </t>
  </si>
  <si>
    <t>раб.дней</t>
  </si>
  <si>
    <t>сад</t>
  </si>
  <si>
    <t xml:space="preserve">ясли </t>
  </si>
  <si>
    <t>сад круг</t>
  </si>
  <si>
    <t>ясли круг</t>
  </si>
  <si>
    <t>ясли</t>
  </si>
  <si>
    <t>1 полугодие 2018г</t>
  </si>
  <si>
    <t>2 полугодие 2018 г</t>
  </si>
  <si>
    <t>На 2018 год</t>
  </si>
  <si>
    <t>номера лотов</t>
  </si>
  <si>
    <t>питание  детей без сотрудников</t>
  </si>
  <si>
    <t>питание  сотрудников</t>
  </si>
  <si>
    <t>№п/п</t>
  </si>
  <si>
    <t>Ед.изм</t>
  </si>
  <si>
    <t xml:space="preserve">Цена, руб. </t>
  </si>
  <si>
    <t>Норма на 1 воспитанника, кг. в день</t>
  </si>
  <si>
    <t>Норма на 1 сотруд, кг в день</t>
  </si>
  <si>
    <t>Дети</t>
  </si>
  <si>
    <t>Сотрудники</t>
  </si>
  <si>
    <t>12 - часовые</t>
  </si>
  <si>
    <t>24- часовые</t>
  </si>
  <si>
    <t>санаторные</t>
  </si>
  <si>
    <t>сад, кг</t>
  </si>
  <si>
    <t>ясли, кг</t>
  </si>
  <si>
    <t>сад круг, кг</t>
  </si>
  <si>
    <t>ясли круг, кг</t>
  </si>
  <si>
    <t>Кол-во, кг</t>
  </si>
  <si>
    <t>продукта</t>
  </si>
  <si>
    <t>д/сад</t>
  </si>
  <si>
    <t>д/ясли</t>
  </si>
  <si>
    <t>Мука пшеничная, витаминизир.</t>
  </si>
  <si>
    <t>Крахмал картофельный</t>
  </si>
  <si>
    <t xml:space="preserve">Кисель концентрированный </t>
  </si>
  <si>
    <t>Рис</t>
  </si>
  <si>
    <t>Овсяная крупа</t>
  </si>
  <si>
    <t>Перловая крупа</t>
  </si>
  <si>
    <t>Гречневая крупа</t>
  </si>
  <si>
    <t>Полтавка</t>
  </si>
  <si>
    <t>Манная крупа</t>
  </si>
  <si>
    <t>Ячневая крупа</t>
  </si>
  <si>
    <t>Пшено</t>
  </si>
  <si>
    <t>Горох</t>
  </si>
  <si>
    <t>Геркулес</t>
  </si>
  <si>
    <t>Макаронные изделия</t>
  </si>
  <si>
    <t>Картофель свежий</t>
  </si>
  <si>
    <t>Капуста квашеная (январь-апрель, октябрь-декабрь)</t>
  </si>
  <si>
    <t>Свекла свежая</t>
  </si>
  <si>
    <t>Морковь свежая</t>
  </si>
  <si>
    <t>Капуста свежая</t>
  </si>
  <si>
    <t>Капуста цветная (июль, август)</t>
  </si>
  <si>
    <t>Томаты свежие</t>
  </si>
  <si>
    <t>Огурцы свежие</t>
  </si>
  <si>
    <t>Баклажаны (июль, август, сентябрь)</t>
  </si>
  <si>
    <t>Перец болгарск. (июль, август, сентябрь)</t>
  </si>
  <si>
    <t>Чеснок свежий</t>
  </si>
  <si>
    <t>Петрушка свежая</t>
  </si>
  <si>
    <t>Укроп свежий</t>
  </si>
  <si>
    <t>Лук зеленый</t>
  </si>
  <si>
    <t>Лук репчатый</t>
  </si>
  <si>
    <t>Овощная смесь заморозка</t>
  </si>
  <si>
    <t>Огурцы соленые (в ведрах)</t>
  </si>
  <si>
    <t>Огурцы соленые (в банках)</t>
  </si>
  <si>
    <t>Икра кабачковая или баклаж.</t>
  </si>
  <si>
    <t>Томаты в собственном соку</t>
  </si>
  <si>
    <t>Кабачки свежие ( июль - август )</t>
  </si>
  <si>
    <t>Зеленый горошек консервир.</t>
  </si>
  <si>
    <t>Томатная паста</t>
  </si>
  <si>
    <t>Ягода свежеморожен (вишня,малина и т.д.)</t>
  </si>
  <si>
    <t>Клюква свежеморож.</t>
  </si>
  <si>
    <t>Брусника свежеморож.</t>
  </si>
  <si>
    <t>Мандарины</t>
  </si>
  <si>
    <t>Яблоки</t>
  </si>
  <si>
    <t>Груши</t>
  </si>
  <si>
    <t>Апельсины</t>
  </si>
  <si>
    <t>Лимоны</t>
  </si>
  <si>
    <t>Виноград свежий</t>
  </si>
  <si>
    <t>Черешня (июль)</t>
  </si>
  <si>
    <t>Абрикосы свежие (июль,август)</t>
  </si>
  <si>
    <t>Бананы</t>
  </si>
  <si>
    <t>Сухофрукты</t>
  </si>
  <si>
    <t>изюм без косточек</t>
  </si>
  <si>
    <t>курага без косточек</t>
  </si>
  <si>
    <t>чернослив без косточек</t>
  </si>
  <si>
    <t xml:space="preserve">компот консервированный </t>
  </si>
  <si>
    <t>Сок в ассортименте</t>
  </si>
  <si>
    <t>л</t>
  </si>
  <si>
    <t>Шоколад молочный (1шт -25 г)</t>
  </si>
  <si>
    <t>Печенье</t>
  </si>
  <si>
    <t>Вафли</t>
  </si>
  <si>
    <t>Сахар-песок</t>
  </si>
  <si>
    <t>Мед натуральный</t>
  </si>
  <si>
    <t>Повидло</t>
  </si>
  <si>
    <t>Варенье</t>
  </si>
  <si>
    <t>Молоко сгущеное цельное</t>
  </si>
  <si>
    <t>Кофейный напиток</t>
  </si>
  <si>
    <t>Какао-порошок</t>
  </si>
  <si>
    <t>Масло растительное</t>
  </si>
  <si>
    <t>Масло сливочное</t>
  </si>
  <si>
    <t>Сыр твердый</t>
  </si>
  <si>
    <t>Цыплята-бройлеры</t>
  </si>
  <si>
    <t>Бедра куриные</t>
  </si>
  <si>
    <t>Окорочка куриные</t>
  </si>
  <si>
    <t>Говядина 1 катег. бескостная</t>
  </si>
  <si>
    <t xml:space="preserve">Говядина тушеная (декабрь) </t>
  </si>
  <si>
    <t>Печень говяжья</t>
  </si>
  <si>
    <t>Сосиски молочные</t>
  </si>
  <si>
    <t>Минтай б/г потрошеный</t>
  </si>
  <si>
    <t>Треска б/г потрошеная</t>
  </si>
  <si>
    <t>Хек б/г потрошеный</t>
  </si>
  <si>
    <t>Сиг свежеморож.</t>
  </si>
  <si>
    <t>Муксун свежеморож.</t>
  </si>
  <si>
    <t>Горбуша потрошеная с головой</t>
  </si>
  <si>
    <t>Сельдь соленая</t>
  </si>
  <si>
    <t>Консервы рыбные</t>
  </si>
  <si>
    <t>Яйцо куриное (1 шт. - 41гр.)</t>
  </si>
  <si>
    <t>Чай</t>
  </si>
  <si>
    <t>Соль</t>
  </si>
  <si>
    <t>Дрожжи</t>
  </si>
  <si>
    <t>Лавровый лист</t>
  </si>
  <si>
    <t xml:space="preserve">Уксус </t>
  </si>
  <si>
    <t>Хлеб черный</t>
  </si>
  <si>
    <t>Хлеб белый</t>
  </si>
  <si>
    <t>Батон</t>
  </si>
  <si>
    <t>Сухари панировочные</t>
  </si>
  <si>
    <t>Молоко в тетрапакетах (декабрь, январь, февраль, май)</t>
  </si>
  <si>
    <t>Молоко йодированное</t>
  </si>
  <si>
    <t xml:space="preserve">Кефир </t>
  </si>
  <si>
    <t xml:space="preserve">Йогурт  «Яблочный шейк» ,«Черная смородина», «Черника-голубика» </t>
  </si>
  <si>
    <t>Молоко витаминизированное, номинальн. вместим. не более 200мл.</t>
  </si>
  <si>
    <t>Творог</t>
  </si>
  <si>
    <t>Сметана 10% жирности</t>
  </si>
  <si>
    <t>Пищевая добавка к готовым блюдам (аскорбинка)</t>
  </si>
  <si>
    <t>гр</t>
  </si>
  <si>
    <t>Всего:</t>
  </si>
  <si>
    <t>КБК 065/0701/0210075880/244 КБ</t>
  </si>
  <si>
    <t xml:space="preserve">КБК 065/0701/0210101110/244 МБ </t>
  </si>
  <si>
    <t>ГОРОДСКИЕ КУЛЬТУРНО-МАССОВЫЕ МЕРОПРИЯТИЯ</t>
  </si>
  <si>
    <t>Шашечный турнир среди воспитанников детских садов, посвященный 80-летию системы дошкольного образования города Норильска (проводится в Кайеркане, Талнахе, Норильске)</t>
  </si>
  <si>
    <t>Приобретение товаров для организации присмотра и ухода воспитанников дошкольного образования на 2018 год</t>
  </si>
  <si>
    <t>Наименование предмета</t>
  </si>
  <si>
    <t>Единица измерения нормы</t>
  </si>
  <si>
    <t>Норма на одного воспитанника в месяц</t>
  </si>
  <si>
    <t>Цена за единицу, руб.</t>
  </si>
  <si>
    <t>Списочная численность детей</t>
  </si>
  <si>
    <t>Расчетная потребность сумма, руб.</t>
  </si>
  <si>
    <t>ВСЕГО Сумма, руб. на год 2018-2020гг.</t>
  </si>
  <si>
    <t>группы для детей раннего возраста (от 1.5 до 3 лет)</t>
  </si>
  <si>
    <t>группы для детей дошкольного возраста (от 3 до 7 лет)</t>
  </si>
  <si>
    <t>группы круглосуточного пребывания</t>
  </si>
  <si>
    <t>Мыло туалетное        (100 гр.)</t>
  </si>
  <si>
    <t>Шт.</t>
  </si>
  <si>
    <t>Туалетная бумага      (54 м.)</t>
  </si>
  <si>
    <t>Рулонов</t>
  </si>
  <si>
    <t>Салфетка бумажная (четырехслойная 12см.* 12см.)-100шт. В пачке</t>
  </si>
  <si>
    <t>Пачек</t>
  </si>
  <si>
    <t>Тарелка мелкая фарфор</t>
  </si>
  <si>
    <t>Тарелка п/п глубокая фарфор</t>
  </si>
  <si>
    <t>Тарелка пирожковая мелкая фарфор</t>
  </si>
  <si>
    <t>Чайная пара фарфор</t>
  </si>
  <si>
    <t>Итого 981</t>
  </si>
  <si>
    <t>Клеенка подкладочная</t>
  </si>
  <si>
    <t>штук</t>
  </si>
  <si>
    <t>Полотенце махровое</t>
  </si>
  <si>
    <t>Полотенце вафельное</t>
  </si>
  <si>
    <t>Матрацовка (тик матрацовочный)</t>
  </si>
  <si>
    <t>Пеленка фланелевая</t>
  </si>
  <si>
    <t>Пижама детская (сорочка)</t>
  </si>
  <si>
    <t>Наволочка верхняя     (бязь белоземельная)</t>
  </si>
  <si>
    <t>Наволочка нижняя      (тик перовой)</t>
  </si>
  <si>
    <t>Простыня (бязь белоземельная)</t>
  </si>
  <si>
    <t>Пододеяльник (бязь белоземельная)</t>
  </si>
  <si>
    <t>Подушка с искусственным наполнителем</t>
  </si>
  <si>
    <t>Матрац ватный</t>
  </si>
  <si>
    <t>Одеяло теплое п./шерстяное</t>
  </si>
  <si>
    <t>Покрывало гобеленовое</t>
  </si>
  <si>
    <t>Итого 985</t>
  </si>
  <si>
    <t>КБК 065/0701/0210101110/244 местный бюджет</t>
  </si>
  <si>
    <t>КБК 065/0701/0210074080/244 краевой бюджет (АУП и УВП)</t>
  </si>
  <si>
    <t>КБК 065/0701/0210075880/244 краевой бюджет (педагоги)</t>
  </si>
  <si>
    <t>ШХ-0,7</t>
  </si>
  <si>
    <t>Универсальная кухонная машина</t>
  </si>
  <si>
    <t>Сопровождение процессов аналитич. исследований отходов и потреблен. в аккредит.лаборат</t>
  </si>
  <si>
    <t>Энергетическое обследование здания</t>
  </si>
  <si>
    <t>Испытание пожарных лестниц</t>
  </si>
  <si>
    <t>Проведение испытаний электроустановок</t>
  </si>
  <si>
    <t>Установка и настройка программного обеспечения</t>
  </si>
  <si>
    <t>Сервисное обслуживание продуктов ЗАО "ПФ "СКБ Контур"</t>
  </si>
  <si>
    <t>подписка на "базовый  пакет" по программе К-12 CASA корпорации Майкрософт, продл. на 1 год</t>
  </si>
  <si>
    <t>Установка средств крипторгаф.защиты, услуги сервисн. центра по регис. и выдаче КЕП продление</t>
  </si>
  <si>
    <t>Информацтонно-консультационных услуг в форме семинара</t>
  </si>
  <si>
    <t>Оказание образоват.услуг "Инклюзиция в системе дошкольного образов"</t>
  </si>
  <si>
    <t>…Штукатурно-малярные работы</t>
  </si>
  <si>
    <t>Пылесос</t>
  </si>
  <si>
    <t>Стиральная машина</t>
  </si>
  <si>
    <t>Брюки на утепляющей прокладке</t>
  </si>
  <si>
    <t xml:space="preserve">Костюм для защиты от общих производственных загрязнений и механических воздействий </t>
  </si>
  <si>
    <t>Шапка-ушанка</t>
  </si>
  <si>
    <t>Перчатки с полимерным покрытием</t>
  </si>
  <si>
    <t>Сапоги резиновые с защитным подноском</t>
  </si>
  <si>
    <t>Респиратор</t>
  </si>
  <si>
    <t>Рукавици меховые</t>
  </si>
  <si>
    <t>ЭП-4ЖШ</t>
  </si>
  <si>
    <t>Картофелечистка</t>
  </si>
  <si>
    <t>МОК-300</t>
  </si>
  <si>
    <t>Хлеборезка</t>
  </si>
  <si>
    <t>АХМ-300</t>
  </si>
  <si>
    <t>МИМ-300</t>
  </si>
  <si>
    <t>КБК 06507010440000120244</t>
  </si>
  <si>
    <t>КБК 06507010440000150244</t>
  </si>
  <si>
    <t>КБК 06507019540000000831
КБК 06507019540000000244</t>
  </si>
  <si>
    <t>Техническое освидетельствование лифтов</t>
  </si>
  <si>
    <t>Доходы учреждения</t>
  </si>
  <si>
    <t>4. МЗ</t>
  </si>
  <si>
    <t>5. ИЦ</t>
  </si>
  <si>
    <t>2. СД</t>
  </si>
  <si>
    <t>Расходы учреждения</t>
  </si>
  <si>
    <t>Расход л/сч</t>
  </si>
  <si>
    <t>Отклонение</t>
  </si>
  <si>
    <t>КВР 111</t>
  </si>
  <si>
    <t>КВР 112</t>
  </si>
  <si>
    <t>КВР 119</t>
  </si>
  <si>
    <t>КВР 244</t>
  </si>
  <si>
    <t>КВР 321</t>
  </si>
  <si>
    <t>КВР 831</t>
  </si>
  <si>
    <t>КВР 852</t>
  </si>
  <si>
    <t>КВР 853</t>
  </si>
  <si>
    <t>Ассигнования 2019 год</t>
  </si>
  <si>
    <t>Ассигнования 2020 год</t>
  </si>
  <si>
    <t>Ассигнования 2021 год</t>
  </si>
  <si>
    <t>07.01</t>
  </si>
  <si>
    <t>02.1.01.01110</t>
  </si>
  <si>
    <t>7.0.0.0.0</t>
  </si>
  <si>
    <t>0.0.0</t>
  </si>
  <si>
    <t>Приобретение (изготовление) продуктов питания, в том числе продовольственные пайки, молочные смеси, лечебно-профилактическое питание, иные продукты питания</t>
  </si>
  <si>
    <t>02.1.00.74080</t>
  </si>
  <si>
    <t>4.7.5</t>
  </si>
  <si>
    <t>Социальные пособия и компенсации персоналу в денежной форме</t>
  </si>
  <si>
    <t>914</t>
  </si>
  <si>
    <t>Штрафы за нарушение законодательства о налогах и сборах, законодательства о страховых взносах</t>
  </si>
  <si>
    <t>968</t>
  </si>
  <si>
    <t>02.1.00.75880</t>
  </si>
  <si>
    <t>Утвержденные ассигнования из АЦК-планирования на 2019-2021 гг.</t>
  </si>
  <si>
    <t>Итого Бюджет 2019-2021</t>
  </si>
  <si>
    <t>8.1.0.0.0</t>
  </si>
  <si>
    <t>на 2019 г. 
очередной финансовый год</t>
  </si>
  <si>
    <t>на 2020 г. 
1-й год планового периода</t>
  </si>
  <si>
    <t>на 2021 г. 
2-й год планового периода</t>
  </si>
  <si>
    <t>3. Расчеты представлены по состоянию на 09.01.2019</t>
  </si>
  <si>
    <t>ИТОГО сумма для СГОЗ на 2019 год</t>
  </si>
  <si>
    <t>МЗ+ИЦ (проверка с вкладкой "Бюджет 2019-2021")</t>
  </si>
  <si>
    <t xml:space="preserve">Рабочая таблица по финансовым обьемам, предоставленным на 2019 год </t>
  </si>
  <si>
    <r>
      <rPr>
        <b/>
        <sz val="12"/>
        <color indexed="10"/>
        <rFont val="Times New Roman"/>
        <family val="1"/>
        <charset val="204"/>
      </rPr>
      <t>!!! Изменения между услугами вносить в данной графе</t>
    </r>
    <r>
      <rPr>
        <b/>
        <sz val="12"/>
        <rFont val="Times New Roman"/>
        <family val="1"/>
        <charset val="204"/>
      </rPr>
      <t xml:space="preserve">
Ассигнования с учетом изменений на 2019 год, </t>
    </r>
    <r>
      <rPr>
        <b/>
        <sz val="12"/>
        <color indexed="10"/>
        <rFont val="Times New Roman"/>
        <family val="1"/>
        <charset val="204"/>
      </rPr>
      <t>местный бюджет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0210101110</t>
    </r>
  </si>
  <si>
    <t>Остаток ассигнований на 2019 год</t>
  </si>
  <si>
    <t>Утвержденные ассигнования на 2019 год, местный бюджет</t>
  </si>
  <si>
    <r>
      <rPr>
        <b/>
        <sz val="12"/>
        <color indexed="10"/>
        <rFont val="Times New Roman"/>
        <family val="1"/>
        <charset val="204"/>
      </rPr>
      <t xml:space="preserve">!!! Изменения между услугами вносить в данной графе
</t>
    </r>
    <r>
      <rPr>
        <b/>
        <sz val="12"/>
        <rFont val="Times New Roman"/>
        <family val="1"/>
        <charset val="204"/>
      </rPr>
      <t xml:space="preserve">Ассигнования с учетом изменений на 2019 год, </t>
    </r>
    <r>
      <rPr>
        <b/>
        <sz val="12"/>
        <color indexed="10"/>
        <rFont val="Times New Roman"/>
        <family val="1"/>
        <charset val="204"/>
      </rPr>
      <t>краевой бюджет</t>
    </r>
    <r>
      <rPr>
        <b/>
        <sz val="12"/>
        <rFont val="Times New Roman"/>
        <family val="1"/>
        <charset val="204"/>
      </rPr>
      <t xml:space="preserve"> 
Субвенции бюджетам муниципальных образований </t>
    </r>
    <r>
      <rPr>
        <b/>
        <sz val="12"/>
        <color indexed="10"/>
        <rFont val="Times New Roman"/>
        <family val="1"/>
        <charset val="204"/>
      </rPr>
      <t>в части обеспечения деятельности административного и учебно-вспомогательного персонала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 Код доп.ЭК 000, доп.ФК 70000, КЦСР 0210074080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</si>
  <si>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t>Помесячная разбивка кассового плана на 2019 год</t>
  </si>
  <si>
    <r>
      <rPr>
        <b/>
        <sz val="12"/>
        <color indexed="10"/>
        <rFont val="Times New Roman"/>
        <family val="1"/>
        <charset val="204"/>
      </rPr>
      <t>!!! Изменения между услугами вносить в данной графе</t>
    </r>
    <r>
      <rPr>
        <b/>
        <sz val="12"/>
        <rFont val="Times New Roman"/>
        <family val="1"/>
        <charset val="204"/>
      </rPr>
      <t xml:space="preserve">
Ассигнования с учетом изменений на 2019 год, </t>
    </r>
    <r>
      <rPr>
        <b/>
        <sz val="12"/>
        <color indexed="10"/>
        <rFont val="Times New Roman"/>
        <family val="1"/>
        <charset val="204"/>
      </rPr>
      <t xml:space="preserve">краевой бюджет </t>
    </r>
    <r>
      <rPr>
        <b/>
        <sz val="12"/>
        <rFont val="Times New Roman"/>
        <family val="1"/>
        <charset val="204"/>
      </rPr>
      <t xml:space="preserve">
Субвенции бюджетам муниципальных образований</t>
    </r>
    <r>
      <rPr>
        <b/>
        <sz val="12"/>
        <color indexed="10"/>
        <rFont val="Times New Roman"/>
        <family val="1"/>
        <charset val="204"/>
      </rPr>
      <t xml:space="preserve"> в части обеспечения деятельности педагогического персонала и обучающихся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0210075880
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</si>
  <si>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Плановые показатели на 2019 год, 
</t>
    </r>
    <r>
      <rPr>
        <b/>
        <sz val="12"/>
        <color indexed="10"/>
        <rFont val="Times New Roman"/>
        <family val="1"/>
        <charset val="204"/>
      </rPr>
      <t xml:space="preserve">Поступления от оказания услуг (выполнения работ) на платной основе и от иной приносящей доход деятельности </t>
    </r>
    <r>
      <rPr>
        <b/>
        <sz val="12"/>
        <rFont val="Times New Roman"/>
        <family val="1"/>
        <charset val="204"/>
      </rPr>
      <t xml:space="preserve">(родит. плата, плата за питание сотрудников, платные услуги),
 Код доп.ЭК 810
</t>
    </r>
  </si>
  <si>
    <r>
      <rPr>
        <b/>
        <sz val="12"/>
        <color indexed="10"/>
        <rFont val="Times New Roman"/>
        <family val="1"/>
        <charset val="204"/>
      </rPr>
      <t>!!! Изменения между услугами вносить в данной графе</t>
    </r>
    <r>
      <rPr>
        <b/>
        <sz val="12"/>
        <rFont val="Times New Roman"/>
        <family val="1"/>
        <charset val="204"/>
      </rPr>
      <t xml:space="preserve">
Плановые показатели с учетом изменений на 2019 год, 
</t>
    </r>
    <r>
      <rPr>
        <b/>
        <sz val="12"/>
        <color indexed="10"/>
        <rFont val="Times New Roman"/>
        <family val="1"/>
        <charset val="204"/>
      </rPr>
      <t xml:space="preserve">Поступления от оказания услуг (выполнения работ) на платной основе и от иной приносящей доход деятельности </t>
    </r>
    <r>
      <rPr>
        <b/>
        <sz val="12"/>
        <rFont val="Times New Roman"/>
        <family val="1"/>
        <charset val="204"/>
      </rPr>
      <t xml:space="preserve">(родит. плата, плата за питание сотрудников, платные услуги),
 Код доп.ЭК 810
</t>
    </r>
  </si>
  <si>
    <r>
      <rPr>
        <b/>
        <sz val="12"/>
        <color indexed="10"/>
        <rFont val="Times New Roman"/>
        <family val="1"/>
        <charset val="204"/>
      </rPr>
      <t>Безвозмездные поступления (в т.ч. гранты) муниципальным бюджетным и автономным учреждениям</t>
    </r>
    <r>
      <rPr>
        <b/>
        <sz val="12"/>
        <rFont val="Times New Roman"/>
        <family val="1"/>
        <charset val="204"/>
      </rPr>
      <t xml:space="preserve"> в 2019 году,
 Код доп.ЭК 820</t>
    </r>
  </si>
  <si>
    <r>
      <rPr>
        <b/>
        <sz val="12"/>
        <color indexed="10"/>
        <rFont val="Times New Roman"/>
        <family val="1"/>
        <charset val="204"/>
      </rPr>
      <t>Пени, штрафы, иное возмещение ущерба по договорам гражданско-правового характера</t>
    </r>
    <r>
      <rPr>
        <b/>
        <sz val="12"/>
        <rFont val="Times New Roman"/>
        <family val="1"/>
        <charset val="204"/>
      </rPr>
      <t xml:space="preserve"> в 2019 году,
 Код доп.ЭК 860</t>
    </r>
  </si>
  <si>
    <r>
      <t xml:space="preserve">
Ассигнования с учетом изменений на 2019 год, </t>
    </r>
    <r>
      <rPr>
        <b/>
        <sz val="12"/>
        <color indexed="10"/>
        <rFont val="Times New Roman"/>
        <family val="1"/>
        <charset val="204"/>
      </rPr>
      <t>местный и краевой бюджеты</t>
    </r>
    <r>
      <rPr>
        <b/>
        <sz val="12"/>
        <rFont val="Times New Roman"/>
        <family val="1"/>
        <charset val="204"/>
      </rPr>
      <t xml:space="preserve">
Субсидии на иные цели
</t>
    </r>
  </si>
  <si>
    <t>2. Расчеты представлены по состоянию на 09.01.2019</t>
  </si>
  <si>
    <t>2021 год</t>
  </si>
  <si>
    <t>Рабочая таблица по финансовым обьемам, предоставленным на 2020-2021 гг.</t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</si>
  <si>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2021 год, </t>
    </r>
    <r>
      <rPr>
        <b/>
        <sz val="12"/>
        <color indexed="10"/>
        <rFont val="Times New Roman"/>
        <family val="1"/>
        <charset val="204"/>
      </rPr>
      <t>местный бюджет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0210101110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</si>
  <si>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2020 год, </t>
    </r>
    <r>
      <rPr>
        <b/>
        <sz val="12"/>
        <color indexed="10"/>
        <rFont val="Times New Roman"/>
        <family val="1"/>
        <charset val="204"/>
      </rPr>
      <t>краевой бюджет</t>
    </r>
    <r>
      <rPr>
        <b/>
        <sz val="12"/>
        <rFont val="Times New Roman"/>
        <family val="1"/>
        <charset val="204"/>
      </rPr>
      <t xml:space="preserve"> 
Субвенции бюджетам муниципальных образований</t>
    </r>
    <r>
      <rPr>
        <b/>
        <sz val="12"/>
        <color indexed="10"/>
        <rFont val="Times New Roman"/>
        <family val="1"/>
        <charset val="204"/>
      </rPr>
      <t xml:space="preserve"> в части обеспечения деятельности административного и учебно-вспомогательного персонала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 Код доп.ЭК 000, доп.ФК 70000, КЦСР 0210074080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</si>
  <si>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r>
      <rPr>
        <b/>
        <sz val="12"/>
        <color indexed="10"/>
        <rFont val="Times New Roman"/>
        <family val="1"/>
        <charset val="204"/>
      </rPr>
      <t xml:space="preserve">!!!! Не изменять показатели данной графы
</t>
    </r>
    <r>
      <rPr>
        <b/>
        <sz val="12"/>
        <rFont val="Times New Roman"/>
        <family val="1"/>
        <charset val="204"/>
      </rPr>
      <t xml:space="preserve">Ассигнования с учетом изменений на 2021 год, </t>
    </r>
    <r>
      <rPr>
        <b/>
        <sz val="12"/>
        <color indexed="10"/>
        <rFont val="Times New Roman"/>
        <family val="1"/>
        <charset val="204"/>
      </rPr>
      <t>краевой бюджет</t>
    </r>
    <r>
      <rPr>
        <b/>
        <sz val="12"/>
        <rFont val="Times New Roman"/>
        <family val="1"/>
        <charset val="204"/>
      </rPr>
      <t xml:space="preserve"> 
Субвенции бюджетам муниципальных образований </t>
    </r>
    <r>
      <rPr>
        <b/>
        <sz val="12"/>
        <color indexed="10"/>
        <rFont val="Times New Roman"/>
        <family val="1"/>
        <charset val="204"/>
      </rPr>
      <t>в части обеспечения деятельности административного и учебно-вспомогательного персонала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 Код доп.ЭК 000, доп.ФК 70000, КЦСР 0210074080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</si>
  <si>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2020 год, </t>
    </r>
    <r>
      <rPr>
        <b/>
        <sz val="12"/>
        <color indexed="10"/>
        <rFont val="Times New Roman"/>
        <family val="1"/>
        <charset val="204"/>
      </rPr>
      <t xml:space="preserve">краевой бюджет </t>
    </r>
    <r>
      <rPr>
        <b/>
        <sz val="12"/>
        <rFont val="Times New Roman"/>
        <family val="1"/>
        <charset val="204"/>
      </rPr>
      <t xml:space="preserve">
Субвенции бюджетам муниципальных образований </t>
    </r>
    <r>
      <rPr>
        <b/>
        <sz val="12"/>
        <color indexed="10"/>
        <rFont val="Times New Roman"/>
        <family val="1"/>
        <charset val="204"/>
      </rPr>
      <t>в части обеспечения деятельности педагогического персонала и обучающихся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0210075880</t>
    </r>
    <r>
      <rPr>
        <b/>
        <sz val="12"/>
        <color indexed="1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</si>
  <si>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Ассигнования с учетом изменений на 2021 год, </t>
    </r>
    <r>
      <rPr>
        <b/>
        <sz val="12"/>
        <color indexed="10"/>
        <rFont val="Times New Roman"/>
        <family val="1"/>
        <charset val="204"/>
      </rPr>
      <t xml:space="preserve">краевой бюджет </t>
    </r>
    <r>
      <rPr>
        <b/>
        <sz val="12"/>
        <rFont val="Times New Roman"/>
        <family val="1"/>
        <charset val="204"/>
      </rPr>
      <t xml:space="preserve">
Субвенции бюджетам муниципальных образований</t>
    </r>
    <r>
      <rPr>
        <b/>
        <sz val="12"/>
        <color indexed="10"/>
        <rFont val="Times New Roman"/>
        <family val="1"/>
        <charset val="204"/>
      </rPr>
      <t xml:space="preserve"> в части обеспечения деятельности педагогического персонала и обучающихся</t>
    </r>
    <r>
      <rPr>
        <b/>
        <sz val="12"/>
        <rFont val="Times New Roman"/>
        <family val="1"/>
        <charset val="204"/>
      </rPr>
      <t xml:space="preserve">
Субсидии на финансовое обеспечение выполнения муниципального задания
Код доп.ЭК 000, доп.ФК 70000, КЦСР 0210075880
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</si>
  <si>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Плановые показатели на 2020 год, 
</t>
    </r>
    <r>
      <rPr>
        <b/>
        <sz val="12"/>
        <color indexed="10"/>
        <rFont val="Times New Roman"/>
        <family val="1"/>
        <charset val="204"/>
      </rPr>
      <t>Поступления от оказания услуг (выполнения работ) на платной основе и от иной приносящей доход деятельности</t>
    </r>
    <r>
      <rPr>
        <b/>
        <sz val="12"/>
        <rFont val="Times New Roman"/>
        <family val="1"/>
        <charset val="204"/>
      </rPr>
      <t xml:space="preserve">
 Код доп.ЭК 810
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</si>
  <si>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Плановые показатели на 2021 год, 
</t>
    </r>
    <r>
      <rPr>
        <b/>
        <sz val="12"/>
        <color indexed="10"/>
        <rFont val="Times New Roman"/>
        <family val="1"/>
        <charset val="204"/>
      </rPr>
      <t xml:space="preserve">Поступления от оказания услуг (выполнения работ) на платной основе и от иной приносящей доход деятельности </t>
    </r>
    <r>
      <rPr>
        <b/>
        <sz val="12"/>
        <rFont val="Times New Roman"/>
        <family val="1"/>
        <charset val="204"/>
      </rPr>
      <t xml:space="preserve">
 Код доп.ЭК 810
</t>
    </r>
  </si>
  <si>
    <r>
      <rPr>
        <b/>
        <sz val="12"/>
        <color indexed="10"/>
        <rFont val="Times New Roman"/>
        <family val="1"/>
        <charset val="204"/>
      </rPr>
      <t>!!!! Не изменять показатели данной графы</t>
    </r>
    <r>
      <rPr>
        <b/>
        <sz val="12"/>
        <rFont val="Times New Roman"/>
        <family val="1"/>
        <charset val="204"/>
      </rPr>
      <t xml:space="preserve">
Утвержденные ассигнования на 2021 год, </t>
    </r>
    <r>
      <rPr>
        <b/>
        <sz val="12"/>
        <color indexed="10"/>
        <rFont val="Times New Roman"/>
        <family val="1"/>
        <charset val="204"/>
      </rPr>
      <t>местный и краевой бюджеты</t>
    </r>
    <r>
      <rPr>
        <b/>
        <sz val="12"/>
        <rFont val="Times New Roman"/>
        <family val="1"/>
        <charset val="204"/>
      </rPr>
      <t xml:space="preserve">
Субсидии на иные цели
</t>
    </r>
  </si>
  <si>
    <t>Обоснование расходов по КОСГУ 225 "Работы, услуги по содержанию имущества" на 2019-2021 гг. (местный и краевой бюджеты)</t>
  </si>
  <si>
    <t>Очередной финансовый 2019 год 
и плановый период 2020-2021 гг.</t>
  </si>
  <si>
    <t>Итого, руб.
 (с НДС/без НДС)</t>
  </si>
  <si>
    <t>ТО узлов АУТВР (автоматизированного узла тепловодоресурсов), в том числе:</t>
  </si>
  <si>
    <t>Технический осмотр узла АУТВР</t>
  </si>
  <si>
    <t>Текущее обслуживание 
(планово-предупредительные работы)</t>
  </si>
  <si>
    <t>Расходомер (преобразователь расхода счетчик воды с импульсным выходным сигналом)</t>
  </si>
  <si>
    <t>Расходомер (преобразователь расхода вихревой, вихреаккустический электромагнитный и пр.)</t>
  </si>
  <si>
    <t>1.8</t>
  </si>
  <si>
    <t>Комплексное техническое обслуживание зданий (помещений) и наружного освещения, в том числе:</t>
  </si>
  <si>
    <t>Эксплуатационные услуги (содержание и ремонт общего имущества в многоквартирном доме), в том числе:</t>
  </si>
  <si>
    <t>Содержание жилого помещения (при отсутствии общедомовых приборов учета, запирающих устройств и телевизионной антенны коллективного пользования)</t>
  </si>
  <si>
    <t>Содержание общедомового прибора учета коммунальных ресурсов</t>
  </si>
  <si>
    <t>5.1.5</t>
  </si>
  <si>
    <t>Содержание автоматического запирающего устройства (домофон)</t>
  </si>
  <si>
    <t>5.1.6</t>
  </si>
  <si>
    <t>5.2.4</t>
  </si>
  <si>
    <t>5.2.5</t>
  </si>
  <si>
    <t>Услуга по очистке жироуловителя (откачивание сепарированных жировых отходов в МАДОУ №№ 1,2,5), в том числе:</t>
  </si>
  <si>
    <t>100 м3</t>
  </si>
  <si>
    <t>ТО лифтов и лифтового оборудования, технич. освидетельствование лифтов, в том числе:</t>
  </si>
  <si>
    <t>Дератизация (уничтожение грызунов) и дезинсекция (уничтожение членистоногих), в том числе:</t>
  </si>
  <si>
    <t>13.1</t>
  </si>
  <si>
    <t>Проведение аэродинамических испытаний вентиляционных систем здания</t>
  </si>
  <si>
    <t>13.2</t>
  </si>
  <si>
    <t>Установка механической вытяжной вентиляции в кабинете трудового обучения мальчиков</t>
  </si>
  <si>
    <t>13.3</t>
  </si>
  <si>
    <t>Монтаж системы вентиляции</t>
  </si>
  <si>
    <t>13.4</t>
  </si>
  <si>
    <t>Ремонт вентиляционных установок (замена оборудования, комплектующих и пр.)</t>
  </si>
  <si>
    <t>13.5</t>
  </si>
  <si>
    <t>Внеплановый ремонт (20% от стоимости ТР)</t>
  </si>
  <si>
    <t>Стоимость ТМЦ (30% от стоимости ТР)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</si>
  <si>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</si>
  <si>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</si>
  <si>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</si>
  <si>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</si>
  <si>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</si>
  <si>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</si>
  <si>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</si>
  <si>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</si>
  <si>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</si>
  <si>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</si>
  <si>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</si>
  <si>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</si>
  <si>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</si>
  <si>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</si>
  <si>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</si>
  <si>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</si>
  <si>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</si>
  <si>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</si>
  <si>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</si>
  <si>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</si>
  <si>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Стоимость ТР в мес. (справочно для разбивки КП)</t>
  </si>
  <si>
    <r>
      <t xml:space="preserve">Техническое обслуживание компьютерного оборудования и сетевой инфраструктуры </t>
    </r>
    <r>
      <rPr>
        <b/>
        <sz val="12"/>
        <color rgb="FFFF0000"/>
        <rFont val="Times New Roman"/>
        <family val="1"/>
        <charset val="204"/>
      </rPr>
      <t>в общеобразовательных учреждениях</t>
    </r>
    <r>
      <rPr>
        <b/>
        <sz val="12"/>
        <rFont val="Times New Roman"/>
        <family val="1"/>
        <charset val="204"/>
      </rPr>
      <t xml:space="preserve"> (ЭСУП - электронная система учета питающихся ООО "ПроСервис Таймыр")</t>
    </r>
  </si>
  <si>
    <t>Выключатель однополюсный, напряжением до 1кВ, с электромагнитным расцепителем</t>
  </si>
  <si>
    <t>Выключатель трехполюсный, напряжением до 1кВ, с эл.магнитным, тепловым или комбинир. расцепителем, номинальный ток до 200А</t>
  </si>
  <si>
    <t>Проверка наличия цепи между заземлителями и заземляемыми элементами</t>
  </si>
  <si>
    <t>Проверка срабатывания АВР (автоматического включения резерва)</t>
  </si>
  <si>
    <t>Прачечные услуги и чистка ковров, в том числе:</t>
  </si>
  <si>
    <t>Метрологические услуги (поверка средств измерений)</t>
  </si>
  <si>
    <t>18.</t>
  </si>
  <si>
    <t>Доп.КР 943 "ТЕКУЩИЙ РЕМОНТ ЗДАНИЙ"</t>
  </si>
  <si>
    <r>
      <t xml:space="preserve">Приведение в соответствие с санитарно-гигиеническими нормативами уровня освещенности территорий общеобразовательных учреждений </t>
    </r>
    <r>
      <rPr>
        <b/>
        <sz val="12"/>
        <color rgb="FFFF0000"/>
        <rFont val="Times New Roman"/>
        <family val="1"/>
        <charset val="204"/>
      </rPr>
      <t>(замена светильников уличного освещения)</t>
    </r>
  </si>
  <si>
    <t>Доп.КР 957 "Инженерные изыскания для подготовки проектной документации, строительства, реконструкции, капитального и текущего ремонта объектов; архитектурно-строительное проектирование; экспертиза в рамках строительно-ремонтных работ"</t>
  </si>
  <si>
    <t>Разработка проектно-сметной документации на выполнение работ по замене светильников уличного освещения</t>
  </si>
  <si>
    <t>ИТОГО по Доп.КР 943 (местный бюджет)</t>
  </si>
  <si>
    <t>ИТОГО по Доп.КР 957 (местный бюджет)</t>
  </si>
  <si>
    <t xml:space="preserve">Начальник планово-экономического отдела </t>
  </si>
  <si>
    <t>Л.А. Бойко</t>
  </si>
  <si>
    <t>Злобина А.А.</t>
  </si>
  <si>
    <t>437-200*3224</t>
  </si>
  <si>
    <t>Оплата проезда студентам, обучающимся по заочной форме обучения, к месту нахождения учебного заведения</t>
  </si>
  <si>
    <t>ТО узлов АУТВР (автоматизированного узла тепловодоресурсов)</t>
  </si>
  <si>
    <t>Комплексное техническое обслуживание зданий (помещений) и наружного освещения</t>
  </si>
  <si>
    <t>Прочие расходы (аварийно-восстанов. работы,  замена оборудования, приборов учета ТЭР, ремонт вентиляционных установок, установка механической вытяжной вентиляции в кабинете трудового обучения мальчиков, монтаж системы вентиляции и др.)</t>
  </si>
  <si>
    <t>Прочие расходы (замена оборудования системы видеонаблюдения, ремонт бытовой техники, бытовых холодильников, стирального оборудования, изделий медтехники, средств измерений и др.)</t>
  </si>
  <si>
    <t>Метрологические услуги (поверка средств измерений</t>
  </si>
  <si>
    <t>Вознаграждение по договорам ГПХ с учетом СВ</t>
  </si>
  <si>
    <t>Налоги, пошлины и сборы</t>
  </si>
  <si>
    <t>Налоги, пошлины и сборы 
(плата за негативное воздействие на окружающую среду, госпошлина за переоформление лицензии на осуществление образовательной деятельности, услуги нотариуса, за переоформление свидетельства в связи с изменением наименования учреждения, для подачи документов в суд и др.)</t>
  </si>
  <si>
    <t>Штрафы за нарушение законодательства о налогах и сборах, законодательства о страховых взносах, в том числе:</t>
  </si>
  <si>
    <t>Штрафы за нарушение законодательства о налогах и сборах, законодательства о страховых взносах 
(пени и штрафы на недоимку по страховым взносам на ОПС, ОМС, ОСС от несчастных случев на производствеи проф. заболеваний, ОСС на случай врем. нетрудоспособности и в связи с материнством и др.)</t>
  </si>
  <si>
    <t>Другие экономические санкции, в том числе:</t>
  </si>
  <si>
    <t>НЕ УКАЗАНО 
(административные штрафы, финансовые санкции за нарушение законодательства об индивидуальном (персонифицированном) учете и др.)</t>
  </si>
  <si>
    <t>Приобретение (изготовление) подарочной и сувенирной продукции, не предназначенной для дальнейшей перепродажи (культурно-массовые и спортивно-массовые мероприятия), в том числе:</t>
  </si>
  <si>
    <t>Возмещение убытков и вреда 
(компенсация за задержку выплаты заработной платы и других выплат, причитающихся работнику (ст.236 ТК РФ) и др.)</t>
  </si>
  <si>
    <t>Выплата суточных, а также денежных средств на питание (при невозможности приобретения услуг по его организации), а также компенсация расходов на проезд и проживание в жилых помещениях (найм жилого помещения) спортсменам и студентам при их направлении на различного рода мероприятия (соревнования, олимпиады, учебную практику и иные мероприятия) и приглашенным лицам</t>
  </si>
  <si>
    <r>
      <t>Мероприятие целевой направленности!!!</t>
    </r>
    <r>
      <rPr>
        <sz val="12"/>
        <rFont val="Times New Roman"/>
        <family val="1"/>
        <charset val="204"/>
      </rPr>
      <t xml:space="preserve"> 
Поэтапная модернизация искусственной освещенности рабочих мест учащихся общеобразовательных учреждений: </t>
    </r>
    <r>
      <rPr>
        <u/>
        <sz val="12"/>
        <rFont val="Times New Roman"/>
        <family val="1"/>
        <charset val="204"/>
      </rPr>
      <t>установка светильников внутреннего освещения</t>
    </r>
  </si>
  <si>
    <r>
      <rPr>
        <sz val="12"/>
        <color rgb="FFFF0000"/>
        <rFont val="Times New Roman"/>
        <family val="1"/>
        <charset val="204"/>
      </rPr>
      <t xml:space="preserve">Мероприятие целевой направленности!!! </t>
    </r>
    <r>
      <rPr>
        <sz val="12"/>
        <rFont val="Times New Roman"/>
        <family val="1"/>
        <charset val="204"/>
      </rPr>
      <t xml:space="preserve">
Приведение в соответствие с санитарно-гигиеническими нормативами уровня освещенности территорий общеобразовательных учреждений:
</t>
    </r>
    <r>
      <rPr>
        <u/>
        <sz val="12"/>
        <rFont val="Times New Roman"/>
        <family val="1"/>
        <charset val="204"/>
      </rPr>
      <t>электромонтажные работы по замене светильников уличного освещения</t>
    </r>
  </si>
  <si>
    <r>
      <rPr>
        <sz val="12"/>
        <color indexed="10"/>
        <rFont val="Times New Roman"/>
        <family val="1"/>
        <charset val="204"/>
      </rPr>
      <t xml:space="preserve">Мероприятие целевой направленности!!!
</t>
    </r>
    <r>
      <rPr>
        <sz val="12"/>
        <rFont val="Times New Roman"/>
        <family val="1"/>
        <charset val="204"/>
      </rPr>
      <t>Питание в период проведения учебных сборов (юноши)</t>
    </r>
  </si>
  <si>
    <r>
      <rPr>
        <sz val="12"/>
        <color indexed="10"/>
        <rFont val="Times New Roman"/>
        <family val="1"/>
        <charset val="204"/>
      </rPr>
      <t>Мероприятие целевой направленности!!!</t>
    </r>
    <r>
      <rPr>
        <sz val="12"/>
        <rFont val="Times New Roman"/>
        <family val="1"/>
        <charset val="204"/>
      </rPr>
      <t xml:space="preserve">
Питание в период проведения учебных сборов (девушки)</t>
    </r>
  </si>
  <si>
    <r>
      <t xml:space="preserve">Мероприятие целевой направленности!!! </t>
    </r>
    <r>
      <rPr>
        <b/>
        <sz val="12"/>
        <rFont val="Times New Roman"/>
        <family val="1"/>
        <charset val="204"/>
      </rPr>
      <t>Инженерные изыскания для подготовки проектной документации, строительства, реконструкции, капитального и текущего ремонта объектов; архитектурно-строительное проектирование (тек. ремонт - уличные светильники)</t>
    </r>
  </si>
  <si>
    <t>Штрафы за нарушение законодательства о налогах и сборах, законодательства о страховых взносах 
(пени и штрафы на недоимку по страховым взносам на ОПС, ОМС, ОСС от несчастных случев на производствеи проф. заболеваний, ОСС на случай врем. нетрудоспособности и в связи с материнством идр.)</t>
  </si>
  <si>
    <t>Возмещение убытков и вреда (компенсация за задержку выплаты заработной платы и других выплат, причитающихся работнику (ст.236 ТК РФ) и др.)</t>
  </si>
  <si>
    <t>Налоги, пошлины и сборы, в том числе:</t>
  </si>
  <si>
    <t>00000000000000000853</t>
  </si>
  <si>
    <t>Приобретение (изготовление) подарочной и сувенирной продукции, не предназначенной для дальнейшей перепродажи (культурно-массовые и спортивно-массовые мероприятия)</t>
  </si>
  <si>
    <t>00000000000000000113</t>
  </si>
  <si>
    <t>06507010210101110853</t>
  </si>
  <si>
    <t>06507010210101110113</t>
  </si>
  <si>
    <t>06507010210074080853</t>
  </si>
  <si>
    <t>06507010210075880113</t>
  </si>
  <si>
    <t>Возмещение убытков и вреда 
(расходы по исполнительным листам: материальный ущерб и др.)</t>
  </si>
  <si>
    <t>Иные расходы 
(расходы по исполнительным листам: госпошлина, услуги осмотра и производства экспертизы, услуги представителя и др.)</t>
  </si>
  <si>
    <r>
      <t xml:space="preserve">Субвенции бюджетам муниципальных образований на обеспечение выделения денежных средств на осуществление присмотра и ухода за детьми-инвалидами, детьми-сиротами и детьми, оставшимися без попечения родителей, а также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без взимания родительской платы в рамках подпрограммы «Развитие дошкольного, общего и дополнительного образования» государственной программы Красноярского края «Развитие образования», </t>
    </r>
    <r>
      <rPr>
        <b/>
        <sz val="11"/>
        <color rgb="FFFF0000"/>
        <rFont val="Times New Roman"/>
        <family val="1"/>
        <charset val="204"/>
      </rPr>
      <t>КЦСР 0210075540, доп.ФК 81000, доп.ЭК 459</t>
    </r>
  </si>
  <si>
    <r>
      <t xml:space="preserve">Субвенции бюджетам муниципальных образований по предоставлению компенсации родителям (законным представителям) детей, посещающих образовательные организации, реализующие образовательную программу дошкольного образования (в соответствии с Законом края от 29 марта 2007 года № 22-6015), в рамках подпрограммы "Развитие дошкольного, общего и дополнительного образования" государственной программы Красноярского края "Развитие образования", </t>
    </r>
    <r>
      <rPr>
        <b/>
        <sz val="11"/>
        <color rgb="FFFF0000"/>
        <rFont val="Times New Roman"/>
        <family val="1"/>
        <charset val="204"/>
      </rPr>
      <t>КЦСР 0210075560, доп.ФК 81000, доп.ЭК 457</t>
    </r>
  </si>
  <si>
    <t>Соколова Т.В.</t>
  </si>
  <si>
    <t>43-72-00*3226</t>
  </si>
  <si>
    <t>в СГОЗ</t>
  </si>
  <si>
    <t>ПЛАН ДОХОДОВ по платным дополнительным образовательным услугам на 2018-2019 учебный год 
(по состоянию на 09.01.2019)</t>
  </si>
  <si>
    <t>КБК 06510040210075560244</t>
  </si>
  <si>
    <t>проверка с вкладкой "Бюджет 2019-2021"</t>
  </si>
  <si>
    <r>
      <rPr>
        <b/>
        <sz val="11"/>
        <color indexed="51"/>
        <rFont val="Times New Roman"/>
        <family val="1"/>
        <charset val="204"/>
      </rPr>
      <t xml:space="preserve">Расходный КОСГУ: 
120: </t>
    </r>
    <r>
      <rPr>
        <b/>
        <sz val="11"/>
        <rFont val="Times New Roman"/>
        <family val="1"/>
        <charset val="204"/>
      </rPr>
      <t xml:space="preserve">Доп.ЭК 810 (аренда помещения)
</t>
    </r>
    <r>
      <rPr>
        <b/>
        <sz val="11"/>
        <color indexed="51"/>
        <rFont val="Times New Roman"/>
        <family val="1"/>
        <charset val="204"/>
      </rPr>
      <t>130:</t>
    </r>
    <r>
      <rPr>
        <b/>
        <sz val="11"/>
        <rFont val="Times New Roman"/>
        <family val="1"/>
        <charset val="204"/>
      </rPr>
      <t xml:space="preserve"> Доп.ЭК 810+мун.задание
</t>
    </r>
    <r>
      <rPr>
        <b/>
        <sz val="11"/>
        <color indexed="51"/>
        <rFont val="Times New Roman"/>
        <family val="1"/>
        <charset val="204"/>
      </rPr>
      <t>140:</t>
    </r>
    <r>
      <rPr>
        <b/>
        <sz val="11"/>
        <rFont val="Times New Roman"/>
        <family val="1"/>
        <charset val="204"/>
      </rPr>
      <t xml:space="preserve"> Доп.ЭК 860 пени, штрафы (например, за нарушение сроков поставки удерживают с поставщика)
</t>
    </r>
    <r>
      <rPr>
        <b/>
        <sz val="11"/>
        <color indexed="51"/>
        <rFont val="Times New Roman"/>
        <family val="1"/>
        <charset val="204"/>
      </rPr>
      <t>180:</t>
    </r>
    <r>
      <rPr>
        <b/>
        <sz val="11"/>
        <rFont val="Times New Roman"/>
        <family val="1"/>
        <charset val="204"/>
      </rPr>
      <t xml:space="preserve"> Доп.ЭК 810, 820+иные цели</t>
    </r>
  </si>
  <si>
    <t>стр. 120 (Доп.ЭК 810)</t>
  </si>
  <si>
    <t>стр. 130 (Доп.ЭК 810)</t>
  </si>
  <si>
    <t>стр. 140 (Доп.ЭК 860)</t>
  </si>
  <si>
    <t>стр. 180 (Доп.ЭК 810, 820)</t>
  </si>
  <si>
    <r>
      <t xml:space="preserve">Пост. от 05.02.2016 № 84
по строкам 210 - 280 указываются коды видов расходов бюджетов 
</t>
    </r>
    <r>
      <rPr>
        <b/>
        <sz val="11"/>
        <color indexed="51"/>
        <rFont val="Times New Roman"/>
        <family val="1"/>
        <charset val="204"/>
      </rPr>
      <t>Т.к. расходная часть плана, то ставим расходный КВР</t>
    </r>
  </si>
  <si>
    <t>КВР 113</t>
  </si>
  <si>
    <t>Доп.КР 992</t>
  </si>
  <si>
    <t>Доп.КР 917</t>
  </si>
  <si>
    <t>Доп.КР 964, 965</t>
  </si>
  <si>
    <t>Доп.КР 967</t>
  </si>
  <si>
    <t>Доп.КР 964, 967, 968, 000</t>
  </si>
  <si>
    <t>Доп.КР 966</t>
  </si>
  <si>
    <t>Остатки пр. лет</t>
  </si>
  <si>
    <t>Доп.КР 922,925,931,932,933,941,942,943,944,947,951,
953,954,955,956,957,963,971,981,982,983,984,985,995,996</t>
  </si>
  <si>
    <t>Итого остатки пр. лет</t>
  </si>
  <si>
    <t>Доп.КР 993, 994</t>
  </si>
  <si>
    <t>Заместитель начальника Управления по экономике и финансам</t>
  </si>
  <si>
    <t>Вспомогательная таблица для формирования СГОЗ (за исключением ДопКР 912,921,952,964,965,966,967,968,000)</t>
  </si>
  <si>
    <t>Ассигнования 2019</t>
  </si>
  <si>
    <t>2019 + остатки 2018</t>
  </si>
  <si>
    <t>ГОРОДСКИЕ И ВНУТРИСАДОВСКИЕ КУЛЬТУРНО-МАССОВЫЕ МЕРОПРИЯТИЯ на 2019 год (краевой/местный бюджет) САДЫ</t>
  </si>
  <si>
    <t>Гор.КММ "Зимняя спартакиада воспитанников детских садов Норильска"
2018</t>
  </si>
  <si>
    <t xml:space="preserve">1. Оформление воздушными шарами </t>
  </si>
  <si>
    <t>IV блок - Платные услуги, безвозмездные поступления, пени, штрафы, иное возмещение ущерба по договорам гражданско-правового характера</t>
  </si>
  <si>
    <t>Суточные при служебных командировках</t>
  </si>
  <si>
    <t>Оплата проезда по служебным командировкам</t>
  </si>
  <si>
    <t>Проживание в служебных командировках</t>
  </si>
  <si>
    <t>ИТОГО ассигнования 2019 г. на городские КММ, руб.</t>
  </si>
  <si>
    <t>Фестиваль театрального творчества воспитанников МБДОУ "Театральная весна"</t>
  </si>
  <si>
    <t>Поощрение победителей рейтинга МБ(А)ДОУ 2018</t>
  </si>
  <si>
    <t>Конкурс детского рисунка и плаката "Дорожный патруль предупреждает"</t>
  </si>
  <si>
    <t>Фестиваль творчества воспитанников МБ(А)ДОУ "Солнышко в ладошках"</t>
  </si>
  <si>
    <t>Гор.КММ "Летняя спартакиада воспитанников детских садов Норильска"</t>
  </si>
  <si>
    <t>РАСХОДНЫЕ МАТЕРИАЛЫ  (местный бюджет) САДЫ
065/0701/0210101110/244 (981)</t>
  </si>
  <si>
    <t>РАСХОДНЫЕ МАТЕРИАЛЫ  (краевой бюджет) САДЫ 
065/0701/0210075880/244 (981)</t>
  </si>
  <si>
    <t>ПРОЧИЕ УСЛУГИ  (местный бюджет) САДЫ 
065/0701/0210101110/244 (954)</t>
  </si>
  <si>
    <t>2. Организация КДЦ "Юбилейный" обслуживание мероприятия</t>
  </si>
  <si>
    <r>
      <t xml:space="preserve">Распределение краевой субвенции на 2019год по Доп.ЭК 475 (КЦСР 0210075880) в части обеспечения деятельности </t>
    </r>
    <r>
      <rPr>
        <b/>
        <i/>
        <u/>
        <sz val="14"/>
        <rFont val="Times New Roman"/>
        <family val="1"/>
        <charset val="204"/>
      </rPr>
      <t>педагогического персонала и воспитанников</t>
    </r>
  </si>
  <si>
    <t>Наименование муниципального дошкольного учреждения</t>
  </si>
  <si>
    <t>КЦСР 021 00 74080</t>
  </si>
  <si>
    <t>КЦСР 021 00 75880</t>
  </si>
  <si>
    <r>
      <rPr>
        <b/>
        <i/>
        <sz val="14"/>
        <rFont val="Times New Roman"/>
        <family val="1"/>
        <charset val="204"/>
      </rPr>
      <t xml:space="preserve">Распределение краевой субвенции на 2019 год по Доп.ЭК 475 (КЦСР 0210074080) в части обеспечения деятельности </t>
    </r>
    <r>
      <rPr>
        <b/>
        <i/>
        <u/>
        <sz val="14"/>
        <rFont val="Times New Roman"/>
        <family val="1"/>
        <charset val="204"/>
      </rPr>
      <t>административно-управленческого и учебно-вспомогательного персонала (АУП и УВП)</t>
    </r>
  </si>
  <si>
    <t>ИТОГО ассигнования 2018 г. на внутренние КММ, руб.</t>
  </si>
  <si>
    <t>ВНУТРЕННИЕ КУЛЬТУРНО-МАССОВЫЕ МЕРОПРИЯТИЯ</t>
  </si>
  <si>
    <r>
      <t xml:space="preserve">Городские культурно-массовые мероприятия </t>
    </r>
    <r>
      <rPr>
        <sz val="12"/>
        <rFont val="Times New Roman"/>
        <family val="1"/>
        <charset val="204"/>
      </rPr>
      <t>(организация обслуживания мероприятия; оформление воздушными шарами КММ)</t>
    </r>
  </si>
  <si>
    <t>ПЛАН 2019 ГОД</t>
  </si>
  <si>
    <t>отклонение плановых показателей</t>
  </si>
  <si>
    <t xml:space="preserve">ПЛАН МБ 
2020 год, тыс.руб. </t>
  </si>
  <si>
    <t xml:space="preserve">ПЛАН МБ
2021 год тыс.руб. </t>
  </si>
  <si>
    <t>платные справочно</t>
  </si>
  <si>
    <t>абс. знач-ие (гр.22+гр.23-гр.10)</t>
  </si>
  <si>
    <t>% ((гр.22+гр.23)/
гр.10)* 100</t>
  </si>
  <si>
    <t>Моющие чистящие  товары</t>
  </si>
  <si>
    <t xml:space="preserve">Дверные коробки полотна и комплектующие к ним </t>
  </si>
  <si>
    <t>Прочие строительные материалы</t>
  </si>
  <si>
    <t>Строительные инструменты</t>
  </si>
  <si>
    <t>Горшечные растения</t>
  </si>
  <si>
    <t>Резиновое покрытие</t>
  </si>
  <si>
    <t>Песок</t>
  </si>
  <si>
    <t>План 2019</t>
  </si>
  <si>
    <t>План 2020</t>
  </si>
  <si>
    <t>План 2021</t>
  </si>
  <si>
    <t>Платные справочно</t>
  </si>
  <si>
    <t>ИТОГО (гр.23+гр.24)</t>
  </si>
  <si>
    <t>Подушка</t>
  </si>
  <si>
    <t>Перчатки резиновые</t>
  </si>
  <si>
    <t>Сапоги ПВХ</t>
  </si>
  <si>
    <t>ИТОГО ассигнования 2019 г. на городские + внутрениие КММ, руб.</t>
  </si>
  <si>
    <t>ПРИЗОВОЙ ФОНД (краевой бюджет) 065/0701/0210075880/244 (963)</t>
  </si>
  <si>
    <t>Оказание комплекса услуг по разработке документации и внедрению системы менеджмента безопасности пищевой продукции, основанной на принципах ХАССП</t>
  </si>
  <si>
    <t>на закупку товаров работ, услуг по году начала закупки:</t>
  </si>
  <si>
    <t xml:space="preserve">Расчет затрат на приобретение продуктов питания в 2019 году КОСГУ 340 Доп КР 983 </t>
  </si>
  <si>
    <t>Сумма руб.  на 2019 =2020=2021 год</t>
  </si>
  <si>
    <t>план доходов от поступлений родительской платы в 2019 г. (платные)</t>
  </si>
  <si>
    <t>Доп.КР 991,914</t>
  </si>
  <si>
    <t>Доп.КР 911,912,913,919,921,952</t>
  </si>
  <si>
    <t>Страхование, в том числе:</t>
  </si>
  <si>
    <t>06507020210201210244</t>
  </si>
  <si>
    <t>06507020210075640244</t>
  </si>
  <si>
    <t>Иные выплаты текущего характера физическим лицам, в том числе:</t>
  </si>
  <si>
    <t>Иные выплаты текущего характера организациям, в том числе:</t>
  </si>
  <si>
    <t>Приобретение (изготовление) строительных материалов, за исключением строительных материалов для целей капитальных вложений</t>
  </si>
  <si>
    <t>Приобретение (изготовление) бланков строгой отчетности</t>
  </si>
  <si>
    <t>Лещенко А.А.</t>
  </si>
  <si>
    <t>43-72-00*3227</t>
  </si>
  <si>
    <t>43-72-00*3221</t>
  </si>
  <si>
    <t>Райков Е.В.</t>
  </si>
  <si>
    <t>43-72-00*3224</t>
  </si>
  <si>
    <t>Возмещение убытков и вреда 
(на основании решений судебных органов: материальный ущерб, компенсация морального вреда, компенсация за задержку выплаты з/платы и уплата начисленных на нее страховых взносов и др.)</t>
  </si>
  <si>
    <t>ИТОГО сумма для СГОЗ на 2020-2021 гг.</t>
  </si>
  <si>
    <t>Транспортные расходы на доставку средств вычислительной техники, копировально-множительной техники, связи и телекоммуникаций, необходимых для организации деятельности пед. работников и воспитанников</t>
  </si>
  <si>
    <t>Наем транспорта для проведения культурно-массовых и массовых физкультурно-спортивных мероприятий, олимпиад и др. мероприятий с участием воспитанников</t>
  </si>
  <si>
    <t>Ремонт и обслуживание музыкального оборудования и инструментов в части расходов, связанных с организацией деятельности пед. работников, воспитанников</t>
  </si>
  <si>
    <t>Ремонт и техн. обслуживание оргтехники и копировально-множительного оборудования, используемых пед. работниками, воспитанниками</t>
  </si>
  <si>
    <t>Текущий ремонт и техн. обслуживание оборудования, приборов и инвентаря, используемого пед. работниками, воспитанниками</t>
  </si>
  <si>
    <t>Заправка и восстановление картриджей для оборудования, используемого пед. работниками, воспитанниками</t>
  </si>
  <si>
    <t>Диагностика и определение неисправности компьютерного оборудования, используемого пед. работниками, воспитанниками</t>
  </si>
  <si>
    <t>Приобретение и сопровождение программного обеспечения для организации деятельности пед. работников, воспитанников</t>
  </si>
  <si>
    <t>Оплата услуг местной и междугородней телефонной связи</t>
  </si>
  <si>
    <t>Оплата за почтовые отправления, телеграммы, конверты, марки</t>
  </si>
  <si>
    <r>
      <t xml:space="preserve">Участие в семинарах, курсах повышения квалификации, конференциях, спортивных мероприятиях; услуги по организации обучения сотрудников (пожарно-технический минимум, охрана труда, электробезопасность и др.)
</t>
    </r>
    <r>
      <rPr>
        <sz val="12"/>
        <color indexed="10"/>
        <rFont val="Times New Roman"/>
        <family val="1"/>
        <charset val="204"/>
      </rPr>
      <t>категория сотрудников: МОП</t>
    </r>
  </si>
  <si>
    <t>Приобретение бланочной продукции, печатей, штампов</t>
  </si>
  <si>
    <t>Транспортные расходы на доставку оборудования, необходимого для организации деятельности пед. работников, воспитанников</t>
  </si>
  <si>
    <t>Транспортные расходы на доставку мебели, необходимой для организации деятельности пед. работников, воспитанников</t>
  </si>
  <si>
    <t>Транспортные расходы на доставку детской художественной литературы</t>
  </si>
  <si>
    <t xml:space="preserve">Услуги по ремонту мебели, используемой воспитанниками, рабочего места пед. работника </t>
  </si>
  <si>
    <r>
      <t xml:space="preserve">Участие в семинарах, курсах повышения квалификации, конференциях, спортивных мероприятиях пед. работников и переподготовка пед. работников
</t>
    </r>
    <r>
      <rPr>
        <sz val="12"/>
        <color indexed="10"/>
        <rFont val="Times New Roman"/>
        <family val="1"/>
        <charset val="204"/>
      </rPr>
      <t>категория сотрудников: педагоги</t>
    </r>
  </si>
  <si>
    <r>
      <t xml:space="preserve">Участие в семинарах, курсах повышения квалификации, конференциях, спортивных мероприятиях пед. работников и переподготовка пед. работников
</t>
    </r>
    <r>
      <rPr>
        <sz val="12"/>
        <color indexed="10"/>
        <rFont val="Times New Roman"/>
        <family val="1"/>
        <charset val="204"/>
      </rPr>
      <t>категория сотрудников: АУП и УВП</t>
    </r>
  </si>
  <si>
    <t>Транспортные расходы на доставку оборудования, необходимого для организации деятельности работников (АУП и УВП)</t>
  </si>
  <si>
    <t>Транспортные расходы на доставку мебели, необходимой для организации деятельности работников (АУП и УВП)</t>
  </si>
  <si>
    <t>Приобретение мягкого инвентаря (служебная одежда и обувь, ткани для организации деятельности пед. работников и воспитанников)</t>
  </si>
  <si>
    <r>
      <t xml:space="preserve">Мероприятие целевой направленности!!! 
</t>
    </r>
    <r>
      <rPr>
        <sz val="12"/>
        <rFont val="Times New Roman"/>
        <family val="1"/>
        <charset val="204"/>
      </rPr>
      <t>Городские мероприятия (приобретение кубков, медалей, ценных подарков, грамот, дипломов и др.)</t>
    </r>
  </si>
  <si>
    <t>Внутренние мероприятия (приобретение кубков, медалей, ценных подарков, грамот, дипломов и др.)</t>
  </si>
  <si>
    <r>
      <t xml:space="preserve">Услуги по организации обучения сотрудников (пожарно-технический минимум, охрана труда, электробезопасность и др.)
</t>
    </r>
    <r>
      <rPr>
        <sz val="12"/>
        <color indexed="10"/>
        <rFont val="Times New Roman"/>
        <family val="1"/>
        <charset val="204"/>
      </rPr>
      <t>категория сотрудников: педагоги</t>
    </r>
  </si>
  <si>
    <r>
      <t xml:space="preserve">Услуги по организации обучения сотрудников (пожарно-технический минимум, охрана труда, электробезопасность и др.)
</t>
    </r>
    <r>
      <rPr>
        <sz val="12"/>
        <color rgb="FFFF0000"/>
        <rFont val="Times New Roman"/>
        <family val="1"/>
        <charset val="204"/>
      </rPr>
      <t>категория сотрудников: АУП и УВП</t>
    </r>
  </si>
  <si>
    <r>
      <rPr>
        <b/>
        <u/>
        <sz val="10"/>
        <color rgb="FFFF0000"/>
        <rFont val="Arial"/>
        <family val="2"/>
        <charset val="204"/>
      </rPr>
      <t xml:space="preserve">ДЛЯ УЧРЕЖДЕНИЙ!!! </t>
    </r>
    <r>
      <rPr>
        <b/>
        <sz val="10"/>
        <rFont val="Arial"/>
        <family val="2"/>
        <charset val="204"/>
      </rPr>
      <t xml:space="preserve">
После распределения ассигнований в ячейках G14-16, H14-16, I14-16 должен получиться "0" в ячейках N12, O12, P12!!!</t>
    </r>
  </si>
  <si>
    <t>Субвенции бюджетам муниципальных образований на исполнение государственных полномочий по осуществлению присмотра и ухода за детьми-инвалидами, детьми-сиротами и детьми, оставшимися без попечения родителей, а также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без взимания родительской платы (в соответствии с Законом края от 27 декабря 2005 года № 17-4379) в рамках подпрограммы "Развитие дошкольного, общего и дополнительного образования" государственной программы Красноярского края "Развитие образования"</t>
  </si>
  <si>
    <t>02.1.00.75540</t>
  </si>
  <si>
    <t>4.5.9</t>
  </si>
  <si>
    <t>Приобретение (изготовление) подарочной и сувенирной продукции, не предназначенной для дальнейшей перепродажи</t>
  </si>
  <si>
    <t>963</t>
  </si>
  <si>
    <t>компенсация расходов, связанных с переездом из районов Крайнего Севера</t>
  </si>
  <si>
    <t>917</t>
  </si>
  <si>
    <t>956</t>
  </si>
  <si>
    <t>Муниципальное бюджетное дошкольное образовательное учреждение "Детский сад № 84 "Голубок"</t>
  </si>
  <si>
    <t>Заведующий МБДОУ "ДС № 84"</t>
  </si>
  <si>
    <t>Субсидия на выполнение муниципального задания  МБДОУ "Детский сад № 84 "Голубок"</t>
  </si>
  <si>
    <t>Субсидия на иные цели МБДОУ "Детский сад № 84 "Голубок"</t>
  </si>
  <si>
    <t>МБДОУ "Детский сад № 84"</t>
  </si>
  <si>
    <t>720/1550</t>
  </si>
  <si>
    <t>ШХ-0,8</t>
  </si>
  <si>
    <t>Шкаф низкотемпературный</t>
  </si>
  <si>
    <t>ШН-0,7</t>
  </si>
  <si>
    <t>УКМ</t>
  </si>
  <si>
    <t xml:space="preserve">Овощерезка </t>
  </si>
  <si>
    <t>Гамма 5А</t>
  </si>
  <si>
    <t xml:space="preserve">Мясорубка электрическая </t>
  </si>
  <si>
    <t>в т.ч. за счет средств КРАЕВОГО БЮДЖЕТА
КЦСР 0210074080 (АУП и УВП):</t>
  </si>
  <si>
    <t>в т.ч. за счет средств КРАЕВОГО БЮДЖЕТА
КЦСР 0210075880 (педагоги):</t>
  </si>
  <si>
    <t>КРАЕВОЙ БЮДЖЕТ КЦСР 0210074080 (АУП и УВП)</t>
  </si>
  <si>
    <t>КРАЕВОЙ БЮДЖЕТ КЦСР 0210075880 (педагоги)</t>
  </si>
  <si>
    <t>Поэтапная модернизация искусственной освещенности рабочих мест учащихся общеобразовательных учреждений:
установка светильников внутреннего освещения</t>
  </si>
  <si>
    <t>Приведение в соответствие с санитарно-гигиеническими нормативами уровня освещенности территорий общеобразовательных учреждений:
электромонтажные работы по замене светильников уличного освещения</t>
  </si>
  <si>
    <t>МБДОУ № 84</t>
  </si>
  <si>
    <t>МБДОУ № 84 Первомайская, 6</t>
  </si>
  <si>
    <t>МБДОУ "Детский сад № 84 "Голубок"</t>
  </si>
  <si>
    <t>Мебель детская</t>
  </si>
  <si>
    <t>Посуда кухонная металлическая</t>
  </si>
  <si>
    <t>Ведро эмаль</t>
  </si>
  <si>
    <t>Ковш эмалированный</t>
  </si>
  <si>
    <t>Хоз.инвентарь</t>
  </si>
  <si>
    <t>Котел алюминевый</t>
  </si>
  <si>
    <t>Котел 40 л</t>
  </si>
  <si>
    <t>Котел 50 л</t>
  </si>
  <si>
    <t>Котел</t>
  </si>
  <si>
    <t>Приводной механизм для УКМ</t>
  </si>
  <si>
    <t>теневой навес</t>
  </si>
  <si>
    <t>Демонстрационный материал</t>
  </si>
  <si>
    <t>Дедактические игры</t>
  </si>
  <si>
    <t>смеситель</t>
  </si>
  <si>
    <t>тонометр</t>
  </si>
  <si>
    <t>колонки</t>
  </si>
  <si>
    <t>светильники</t>
  </si>
  <si>
    <t>Ковры</t>
  </si>
  <si>
    <t>жалюзи</t>
  </si>
  <si>
    <t>картридж НР</t>
  </si>
  <si>
    <t>Светильники</t>
  </si>
  <si>
    <t>запасные части и комплектующие к оборудованию для прогулочных площадок</t>
  </si>
  <si>
    <t>МБДОУ "Детский сад № 84 "Голубок"/73/3472,1</t>
  </si>
  <si>
    <t>Матрац садовский</t>
  </si>
  <si>
    <t>Наволочки</t>
  </si>
  <si>
    <t>Костюм женский</t>
  </si>
  <si>
    <t>Халат женский</t>
  </si>
  <si>
    <t>Костюм мужской</t>
  </si>
  <si>
    <t>Жилет сигнальный</t>
  </si>
  <si>
    <t>Ботинки</t>
  </si>
  <si>
    <t>Куртка мужская</t>
  </si>
  <si>
    <t>Перчатки трикотажные</t>
  </si>
  <si>
    <t>Полукомбинезон мужской</t>
  </si>
  <si>
    <t>Фартук кисловлагоустойчивый</t>
  </si>
  <si>
    <t>Халат светлого тона</t>
  </si>
  <si>
    <t xml:space="preserve">Куртка на утепляющей прокладке </t>
  </si>
  <si>
    <t>Плащ непромокаемый</t>
  </si>
  <si>
    <t>Нарукавники из полимерных материалов</t>
  </si>
  <si>
    <t>Перчатки с точечным покрытием</t>
  </si>
  <si>
    <t>Ткань Креп-Сатин</t>
  </si>
  <si>
    <t>Ткань Габардин</t>
  </si>
  <si>
    <t>Ткань Вуаль</t>
  </si>
  <si>
    <t>Ткань тюлевая Вуаль</t>
  </si>
  <si>
    <t>Портьерная</t>
  </si>
  <si>
    <t>Сорочка детская</t>
  </si>
  <si>
    <t>Работники, подлежащие обязательному медицинскому осмотру 
в 2019 г.</t>
  </si>
  <si>
    <r>
      <t xml:space="preserve">Приложение 1 п. 3.8
Категория персонала, вредные и (или) опасные производственные факторы в работе:
</t>
    </r>
    <r>
      <rPr>
        <b/>
        <sz val="9"/>
        <color rgb="FFFF0000"/>
        <rFont val="Times New Roman"/>
        <family val="1"/>
        <charset val="204"/>
      </rPr>
      <t>Пониженная температура воздуха в производственных помещениях и на открытой территории (при отнесении условий труда по данному фактору по результатам аттестации рабочих мест по условиям труда к вредным условиям)</t>
    </r>
  </si>
  <si>
    <r>
      <t xml:space="preserve">Пр.1 п. 1.3.3
Категория персонала, вредные и (или) опасные производственные факторы в работе:
</t>
    </r>
    <r>
      <rPr>
        <b/>
        <sz val="9"/>
        <color rgb="FFFF0000"/>
        <rFont val="Times New Roman"/>
        <family val="1"/>
        <charset val="204"/>
      </rPr>
      <t>Синтетические моющие средства (сульфанол, алкиламиды и прочие)А</t>
    </r>
  </si>
  <si>
    <t>КГБУЗ "Норильская МДБ"</t>
  </si>
  <si>
    <t>спирометрия</t>
  </si>
  <si>
    <t>Определение антигена HBsAg Hepatitis B virus</t>
  </si>
  <si>
    <t>2019 план</t>
  </si>
  <si>
    <t xml:space="preserve"> МБДОУ "Детский сад №84 "Голубок"</t>
  </si>
  <si>
    <t>!!! После разбивки кассового плана в ячейках должно получиться "0"</t>
  </si>
  <si>
    <t>к</t>
  </si>
  <si>
    <t>МБДОУ "ДС № 84"</t>
  </si>
  <si>
    <t>Показатели по поступлениям и выплатам учреждения на 2021 год (по состоянию на 29.12.2018)</t>
  </si>
  <si>
    <t>Показатели по поступлениям и выплатам учреждения на 2020 год (по состоянию на 29.12.2018)</t>
  </si>
  <si>
    <t>Показатели по поступлениям и выплатам учреждения на 2019 год (по состоянию на 29.12.2018)</t>
  </si>
  <si>
    <t>на закупку товаров, работ, услуг учреждения на 2019-2021 гг. (по состоянию на 29.12.2018)</t>
  </si>
  <si>
    <t>Симонов А.Н.</t>
  </si>
  <si>
    <t>43-72-00*3231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</si>
</sst>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?"/>
    <numFmt numFmtId="165" formatCode="0.0"/>
    <numFmt numFmtId="166" formatCode="_-* #,##0_р_._-;\-* #,##0_р_._-;_-* &quot;-&quot;??_р_._-;_-@_-"/>
    <numFmt numFmtId="167" formatCode="_-* #,##0.0_р_._-;\-* #,##0.0_р_._-;_-* &quot;-&quot;??_р_._-;_-@_-"/>
    <numFmt numFmtId="168" formatCode="#,##0.000"/>
    <numFmt numFmtId="169" formatCode="#,##0.0"/>
    <numFmt numFmtId="170" formatCode="_(* #,##0.00_);_(* \(#,##0.00\);_(* &quot;-&quot;??_);_(@_)"/>
    <numFmt numFmtId="171" formatCode="#,##0.00_ ;[Red]\-#,##0.00\ "/>
    <numFmt numFmtId="172" formatCode="_(* #,##0_);_(* \(#,##0\);_(* &quot;-&quot;??_);_(@_)"/>
    <numFmt numFmtId="173" formatCode="0.0%"/>
    <numFmt numFmtId="174" formatCode="00000\-0000"/>
    <numFmt numFmtId="175" formatCode="#,##0.00_ ;\-#,##0.00\ "/>
    <numFmt numFmtId="176" formatCode="0.000"/>
    <numFmt numFmtId="177" formatCode="#,##0.00000"/>
    <numFmt numFmtId="178" formatCode="#,##0.0000"/>
    <numFmt numFmtId="179" formatCode="#,##0.00_р_."/>
    <numFmt numFmtId="180" formatCode="_-* #,##0.000_р_._-;\-* #,##0.000_р_._-;_-* &quot;-&quot;??_р_._-;_-@_-"/>
  </numFmts>
  <fonts count="158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MS Sans Serif"/>
      <family val="2"/>
      <charset val="204"/>
    </font>
    <font>
      <sz val="8.5"/>
      <name val="MS Sans Serif"/>
      <family val="2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0"/>
      <color indexed="8"/>
      <name val="Times New Roman"/>
      <family val="2"/>
      <charset val="204"/>
    </font>
    <font>
      <b/>
      <sz val="13"/>
      <name val="Times New Roman"/>
      <family val="1"/>
      <charset val="204"/>
    </font>
    <font>
      <sz val="1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2"/>
      <charset val="204"/>
    </font>
    <font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Times New Roman"/>
      <family val="2"/>
      <charset val="204"/>
    </font>
    <font>
      <sz val="10"/>
      <name val="Helv"/>
      <charset val="204"/>
    </font>
    <font>
      <i/>
      <sz val="12"/>
      <name val="Times New Roman"/>
      <family val="2"/>
      <charset val="204"/>
    </font>
    <font>
      <sz val="12"/>
      <name val="Times New Roman"/>
      <family val="2"/>
      <charset val="204"/>
    </font>
    <font>
      <b/>
      <sz val="10"/>
      <name val="Arial Cyr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Arial Cyr"/>
      <charset val="204"/>
    </font>
    <font>
      <sz val="11"/>
      <name val="Times New Roman Cyr"/>
      <family val="1"/>
      <charset val="204"/>
    </font>
    <font>
      <sz val="13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0"/>
      <name val="Times New Roman CYR"/>
      <charset val="204"/>
    </font>
    <font>
      <i/>
      <sz val="10"/>
      <name val="Times New Roman Cyr"/>
      <charset val="204"/>
    </font>
    <font>
      <sz val="12"/>
      <color indexed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.5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8.5"/>
      <name val="MS Sans Serif"/>
      <family val="2"/>
      <charset val="204"/>
    </font>
    <font>
      <sz val="8"/>
      <name val="Arial Narrow"/>
      <family val="2"/>
      <charset val="204"/>
    </font>
    <font>
      <b/>
      <sz val="10"/>
      <name val="Arial Narrow"/>
      <family val="2"/>
      <charset val="204"/>
    </font>
    <font>
      <b/>
      <sz val="9"/>
      <name val="MS Sans Serif"/>
      <family val="2"/>
      <charset val="204"/>
    </font>
    <font>
      <sz val="16"/>
      <name val="Times New Roman"/>
      <family val="1"/>
      <charset val="204"/>
    </font>
    <font>
      <sz val="14"/>
      <name val="Arial Cyr"/>
      <charset val="204"/>
    </font>
    <font>
      <b/>
      <u/>
      <sz val="13"/>
      <name val="Times New Roman"/>
      <family val="1"/>
      <charset val="204"/>
    </font>
    <font>
      <sz val="13"/>
      <color indexed="10"/>
      <name val="Times New Roman"/>
      <family val="1"/>
      <charset val="204"/>
    </font>
    <font>
      <sz val="13"/>
      <color indexed="51"/>
      <name val="Times New Roman"/>
      <family val="1"/>
      <charset val="204"/>
    </font>
    <font>
      <b/>
      <sz val="11"/>
      <color indexed="5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0"/>
      <name val="Arial"/>
      <family val="2"/>
      <charset val="204"/>
    </font>
    <font>
      <u/>
      <sz val="11"/>
      <name val="Times New Roman Cyr"/>
      <charset val="204"/>
    </font>
    <font>
      <sz val="10"/>
      <name val="Arial"/>
      <family val="2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0"/>
      <name val="Arial"/>
      <family val="2"/>
      <charset val="204"/>
    </font>
    <font>
      <sz val="7.5"/>
      <name val="Times New Roman"/>
      <family val="1"/>
      <charset val="204"/>
    </font>
    <font>
      <sz val="11"/>
      <color indexed="8"/>
      <name val="Calibri"/>
      <family val="2"/>
      <charset val="204"/>
    </font>
    <font>
      <i/>
      <sz val="14"/>
      <name val="Times New Roman"/>
      <family val="1"/>
      <charset val="204"/>
    </font>
    <font>
      <sz val="16"/>
      <name val="Arial Cyr"/>
      <charset val="204"/>
    </font>
    <font>
      <b/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i/>
      <sz val="12"/>
      <color indexed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</font>
    <font>
      <sz val="10"/>
      <name val="Times New Roman"/>
      <family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b/>
      <sz val="9"/>
      <color rgb="FFFF0000"/>
      <name val="MS Sans Serif"/>
      <family val="2"/>
      <charset val="204"/>
    </font>
    <font>
      <b/>
      <sz val="12"/>
      <color rgb="FFFFFF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C000"/>
      <name val="Times New Roman"/>
      <family val="1"/>
      <charset val="204"/>
    </font>
    <font>
      <b/>
      <sz val="11"/>
      <color rgb="FFFFC000"/>
      <name val="Times New Roman"/>
      <family val="1"/>
      <charset val="204"/>
    </font>
    <font>
      <sz val="15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2"/>
      <color rgb="FF0070C0"/>
      <name val="Times New Roman"/>
      <family val="1"/>
      <charset val="204"/>
    </font>
    <font>
      <b/>
      <u/>
      <sz val="12"/>
      <color theme="10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12.5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i/>
      <u/>
      <sz val="12"/>
      <color indexed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.5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5"/>
      <color indexed="8"/>
      <name val="Times New Roman"/>
      <family val="1"/>
      <charset val="204"/>
    </font>
    <font>
      <sz val="15"/>
      <name val="Times New Roman"/>
      <family val="1"/>
      <charset val="204"/>
    </font>
    <font>
      <u/>
      <sz val="12"/>
      <name val="Times New Roman"/>
      <family val="1"/>
      <charset val="204"/>
    </font>
    <font>
      <b/>
      <i/>
      <sz val="8"/>
      <name val="Arial Cyr"/>
      <charset val="204"/>
    </font>
    <font>
      <sz val="10"/>
      <name val="Arial Cyr"/>
      <family val="2"/>
      <charset val="204"/>
    </font>
    <font>
      <b/>
      <sz val="8"/>
      <name val="Arial Cyr"/>
      <charset val="204"/>
    </font>
    <font>
      <b/>
      <sz val="9"/>
      <color indexed="8"/>
      <name val="Times New Roman"/>
      <family val="1"/>
      <charset val="204"/>
    </font>
    <font>
      <b/>
      <sz val="10.5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u/>
      <sz val="14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10"/>
      <name val="Arial Cyr"/>
      <charset val="204"/>
    </font>
    <font>
      <b/>
      <i/>
      <sz val="11.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.5"/>
      <color rgb="FFFF0000"/>
      <name val="Times New Roman"/>
      <family val="1"/>
      <charset val="204"/>
    </font>
    <font>
      <i/>
      <sz val="11.5"/>
      <name val="Times New Roman"/>
      <family val="1"/>
      <charset val="204"/>
    </font>
    <font>
      <b/>
      <u/>
      <sz val="10"/>
      <color rgb="FFFF0000"/>
      <name val="Arial"/>
      <family val="2"/>
      <charset val="204"/>
    </font>
    <font>
      <b/>
      <sz val="9"/>
      <color theme="1"/>
      <name val="MS Sans Serif"/>
      <family val="2"/>
      <charset val="204"/>
    </font>
    <font>
      <sz val="12"/>
      <name val="Arial Cyr"/>
      <charset val="204"/>
    </font>
    <font>
      <u/>
      <sz val="9"/>
      <color indexed="81"/>
      <name val="Tahoma"/>
      <family val="2"/>
      <charset val="204"/>
    </font>
    <font>
      <sz val="8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9BFEE"/>
        <bgColor indexed="64"/>
      </patternFill>
    </fill>
    <fill>
      <patternFill patternType="solid">
        <fgColor rgb="FFF5B9E5"/>
        <bgColor indexed="64"/>
      </patternFill>
    </fill>
    <fill>
      <patternFill patternType="solid">
        <fgColor rgb="FFE9F0D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89EB9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8C4DA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AB4F0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 diagonalUp="1" diagonalDown="1"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 diagonalUp="1" diagonalDown="1"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94" fillId="0" borderId="0" applyNumberFormat="0" applyFill="0" applyBorder="0" applyAlignment="0" applyProtection="0"/>
    <xf numFmtId="44" fontId="14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6" fillId="0" borderId="0"/>
    <xf numFmtId="0" fontId="14" fillId="0" borderId="0"/>
    <xf numFmtId="0" fontId="13" fillId="0" borderId="0"/>
    <xf numFmtId="0" fontId="14" fillId="0" borderId="0"/>
    <xf numFmtId="0" fontId="93" fillId="0" borderId="0"/>
    <xf numFmtId="0" fontId="13" fillId="0" borderId="0"/>
    <xf numFmtId="0" fontId="28" fillId="0" borderId="0"/>
    <xf numFmtId="0" fontId="95" fillId="0" borderId="0"/>
    <xf numFmtId="0" fontId="93" fillId="0" borderId="0"/>
    <xf numFmtId="0" fontId="13" fillId="0" borderId="0"/>
    <xf numFmtId="0" fontId="13" fillId="0" borderId="0"/>
    <xf numFmtId="0" fontId="93" fillId="0" borderId="0"/>
    <xf numFmtId="0" fontId="93" fillId="0" borderId="0"/>
    <xf numFmtId="0" fontId="13" fillId="0" borderId="0"/>
    <xf numFmtId="0" fontId="76" fillId="0" borderId="0"/>
    <xf numFmtId="0" fontId="93" fillId="0" borderId="0"/>
    <xf numFmtId="0" fontId="93" fillId="0" borderId="0"/>
    <xf numFmtId="0" fontId="13" fillId="0" borderId="0"/>
    <xf numFmtId="0" fontId="47" fillId="0" borderId="0"/>
    <xf numFmtId="0" fontId="36" fillId="0" borderId="0"/>
    <xf numFmtId="0" fontId="14" fillId="0" borderId="0"/>
    <xf numFmtId="0" fontId="14" fillId="0" borderId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9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3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4" fillId="0" borderId="0"/>
    <xf numFmtId="0" fontId="1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4" fillId="0" borderId="0"/>
    <xf numFmtId="0" fontId="1" fillId="0" borderId="0"/>
  </cellStyleXfs>
  <cellXfs count="2543">
    <xf numFmtId="0" fontId="0" fillId="0" borderId="0" xfId="0"/>
    <xf numFmtId="49" fontId="9" fillId="0" borderId="1" xfId="0" applyNumberFormat="1" applyFont="1" applyBorder="1" applyAlignment="1">
      <alignment horizontal="center" vertical="center" wrapText="1"/>
    </xf>
    <xf numFmtId="0" fontId="10" fillId="0" borderId="0" xfId="0" applyFont="1"/>
    <xf numFmtId="0" fontId="12" fillId="0" borderId="0" xfId="7" applyFont="1" applyFill="1"/>
    <xf numFmtId="0" fontId="12" fillId="0" borderId="0" xfId="7" applyFont="1"/>
    <xf numFmtId="0" fontId="12" fillId="0" borderId="0" xfId="7" applyFont="1" applyAlignment="1">
      <alignment vertical="center"/>
    </xf>
    <xf numFmtId="0" fontId="12" fillId="0" borderId="0" xfId="7" applyFont="1" applyBorder="1"/>
    <xf numFmtId="0" fontId="15" fillId="0" borderId="0" xfId="7" applyFont="1"/>
    <xf numFmtId="49" fontId="16" fillId="0" borderId="0" xfId="7" applyNumberFormat="1" applyFont="1" applyBorder="1" applyAlignment="1">
      <alignment horizontal="center"/>
    </xf>
    <xf numFmtId="49" fontId="15" fillId="0" borderId="0" xfId="7" applyNumberFormat="1" applyFont="1" applyBorder="1" applyAlignment="1">
      <alignment horizontal="center" vertical="center" wrapText="1"/>
    </xf>
    <xf numFmtId="0" fontId="12" fillId="0" borderId="0" xfId="7" applyFont="1" applyFill="1" applyBorder="1"/>
    <xf numFmtId="0" fontId="17" fillId="0" borderId="0" xfId="7" applyFont="1" applyFill="1"/>
    <xf numFmtId="0" fontId="17" fillId="0" borderId="0" xfId="7" applyFont="1"/>
    <xf numFmtId="0" fontId="18" fillId="0" borderId="0" xfId="7" applyFont="1" applyFill="1"/>
    <xf numFmtId="0" fontId="17" fillId="0" borderId="0" xfId="7" applyFont="1" applyAlignment="1">
      <alignment horizontal="left"/>
    </xf>
    <xf numFmtId="0" fontId="15" fillId="0" borderId="0" xfId="7" applyFont="1" applyFill="1"/>
    <xf numFmtId="0" fontId="19" fillId="0" borderId="0" xfId="7" applyFont="1" applyFill="1"/>
    <xf numFmtId="0" fontId="20" fillId="0" borderId="0" xfId="7" applyFont="1" applyFill="1"/>
    <xf numFmtId="0" fontId="19" fillId="0" borderId="0" xfId="7" applyFont="1" applyBorder="1" applyAlignment="1">
      <alignment horizontal="right"/>
    </xf>
    <xf numFmtId="0" fontId="19" fillId="0" borderId="0" xfId="7" applyFont="1" applyBorder="1"/>
    <xf numFmtId="0" fontId="19" fillId="0" borderId="0" xfId="7" applyFont="1" applyBorder="1" applyAlignment="1">
      <alignment horizontal="left" wrapText="1"/>
    </xf>
    <xf numFmtId="0" fontId="19" fillId="0" borderId="0" xfId="7" applyFont="1" applyBorder="1" applyAlignment="1">
      <alignment vertical="top" wrapText="1"/>
    </xf>
    <xf numFmtId="0" fontId="11" fillId="0" borderId="0" xfId="7" applyFont="1" applyFill="1"/>
    <xf numFmtId="4" fontId="21" fillId="0" borderId="0" xfId="7" applyNumberFormat="1" applyFont="1" applyFill="1" applyBorder="1" applyAlignment="1">
      <alignment horizontal="center"/>
    </xf>
    <xf numFmtId="4" fontId="21" fillId="0" borderId="0" xfId="7" applyNumberFormat="1" applyFont="1" applyFill="1" applyBorder="1" applyAlignment="1"/>
    <xf numFmtId="0" fontId="21" fillId="0" borderId="0" xfId="7" applyFont="1" applyFill="1" applyBorder="1" applyAlignment="1"/>
    <xf numFmtId="0" fontId="21" fillId="0" borderId="0" xfId="7" applyFont="1" applyFill="1" applyBorder="1" applyAlignment="1">
      <alignment wrapText="1"/>
    </xf>
    <xf numFmtId="4" fontId="21" fillId="0" borderId="1" xfId="7" applyNumberFormat="1" applyFont="1" applyFill="1" applyBorder="1" applyAlignment="1">
      <alignment horizontal="center"/>
    </xf>
    <xf numFmtId="0" fontId="21" fillId="0" borderId="1" xfId="7" applyFont="1" applyFill="1" applyBorder="1" applyAlignment="1">
      <alignment wrapText="1"/>
    </xf>
    <xf numFmtId="0" fontId="22" fillId="0" borderId="0" xfId="7" applyFont="1" applyFill="1"/>
    <xf numFmtId="0" fontId="17" fillId="0" borderId="1" xfId="7" applyFont="1" applyBorder="1" applyAlignment="1">
      <alignment horizontal="center"/>
    </xf>
    <xf numFmtId="0" fontId="17" fillId="0" borderId="1" xfId="7" applyFont="1" applyBorder="1" applyAlignment="1">
      <alignment horizontal="center" wrapText="1"/>
    </xf>
    <xf numFmtId="4" fontId="97" fillId="3" borderId="0" xfId="7" applyNumberFormat="1" applyFont="1" applyFill="1"/>
    <xf numFmtId="49" fontId="26" fillId="0" borderId="0" xfId="7" applyNumberFormat="1" applyFont="1" applyBorder="1" applyAlignment="1">
      <alignment vertical="center" wrapText="1"/>
    </xf>
    <xf numFmtId="0" fontId="26" fillId="0" borderId="0" xfId="7" applyFont="1" applyAlignment="1"/>
    <xf numFmtId="0" fontId="19" fillId="0" borderId="0" xfId="7" applyFont="1" applyFill="1" applyAlignment="1">
      <alignment horizontal="center" vertical="center"/>
    </xf>
    <xf numFmtId="0" fontId="21" fillId="0" borderId="1" xfId="7" applyFont="1" applyFill="1" applyBorder="1" applyAlignment="1">
      <alignment horizontal="center"/>
    </xf>
    <xf numFmtId="0" fontId="12" fillId="0" borderId="0" xfId="7" applyFont="1" applyFill="1" applyAlignment="1">
      <alignment horizontal="center" vertical="center"/>
    </xf>
    <xf numFmtId="49" fontId="98" fillId="0" borderId="1" xfId="0" applyNumberFormat="1" applyFont="1" applyBorder="1" applyAlignment="1">
      <alignment horizontal="center" vertical="center" wrapText="1"/>
    </xf>
    <xf numFmtId="0" fontId="21" fillId="0" borderId="0" xfId="7" applyFont="1" applyFill="1" applyAlignment="1">
      <alignment horizontal="center"/>
    </xf>
    <xf numFmtId="0" fontId="22" fillId="4" borderId="0" xfId="7" applyFont="1" applyFill="1" applyAlignment="1">
      <alignment wrapText="1"/>
    </xf>
    <xf numFmtId="0" fontId="22" fillId="0" borderId="0" xfId="7" applyFont="1" applyFill="1" applyAlignment="1">
      <alignment wrapText="1"/>
    </xf>
    <xf numFmtId="0" fontId="11" fillId="5" borderId="0" xfId="7" applyFont="1" applyFill="1" applyAlignment="1">
      <alignment wrapText="1"/>
    </xf>
    <xf numFmtId="4" fontId="21" fillId="5" borderId="1" xfId="7" applyNumberFormat="1" applyFont="1" applyFill="1" applyBorder="1" applyAlignment="1">
      <alignment horizontal="center"/>
    </xf>
    <xf numFmtId="4" fontId="21" fillId="4" borderId="1" xfId="7" applyNumberFormat="1" applyFont="1" applyFill="1" applyBorder="1" applyAlignment="1">
      <alignment horizontal="center" wrapText="1"/>
    </xf>
    <xf numFmtId="4" fontId="21" fillId="5" borderId="1" xfId="7" applyNumberFormat="1" applyFont="1" applyFill="1" applyBorder="1" applyAlignment="1">
      <alignment horizontal="center" wrapText="1"/>
    </xf>
    <xf numFmtId="0" fontId="32" fillId="0" borderId="0" xfId="12" applyFont="1" applyAlignment="1">
      <alignment wrapText="1"/>
    </xf>
    <xf numFmtId="0" fontId="14" fillId="0" borderId="0" xfId="7"/>
    <xf numFmtId="0" fontId="32" fillId="0" borderId="0" xfId="12" applyFont="1" applyAlignment="1">
      <alignment horizontal="center" wrapText="1"/>
    </xf>
    <xf numFmtId="4" fontId="31" fillId="6" borderId="2" xfId="12" applyNumberFormat="1" applyFont="1" applyFill="1" applyBorder="1" applyAlignment="1">
      <alignment horizontal="center" vertical="center" wrapText="1"/>
    </xf>
    <xf numFmtId="4" fontId="31" fillId="6" borderId="3" xfId="12" applyNumberFormat="1" applyFont="1" applyFill="1" applyBorder="1" applyAlignment="1">
      <alignment horizontal="center" vertical="center" wrapText="1"/>
    </xf>
    <xf numFmtId="0" fontId="99" fillId="6" borderId="4" xfId="12" applyFont="1" applyFill="1" applyBorder="1" applyAlignment="1">
      <alignment horizontal="center" vertical="center" wrapText="1"/>
    </xf>
    <xf numFmtId="0" fontId="99" fillId="6" borderId="5" xfId="12" applyFont="1" applyFill="1" applyBorder="1" applyAlignment="1">
      <alignment horizontal="center" vertical="center" wrapText="1"/>
    </xf>
    <xf numFmtId="4" fontId="31" fillId="6" borderId="6" xfId="12" applyNumberFormat="1" applyFont="1" applyFill="1" applyBorder="1" applyAlignment="1">
      <alignment horizontal="center" vertical="center" wrapText="1"/>
    </xf>
    <xf numFmtId="4" fontId="31" fillId="6" borderId="7" xfId="12" applyNumberFormat="1" applyFont="1" applyFill="1" applyBorder="1" applyAlignment="1">
      <alignment horizontal="center" vertical="center" wrapText="1"/>
    </xf>
    <xf numFmtId="0" fontId="35" fillId="6" borderId="8" xfId="12" applyFont="1" applyFill="1" applyBorder="1" applyAlignment="1">
      <alignment horizontal="center" vertical="center" wrapText="1"/>
    </xf>
    <xf numFmtId="0" fontId="21" fillId="6" borderId="1" xfId="25" applyFont="1" applyFill="1" applyBorder="1" applyAlignment="1">
      <alignment horizontal="left" vertical="center" wrapText="1"/>
    </xf>
    <xf numFmtId="0" fontId="21" fillId="6" borderId="9" xfId="25" applyFont="1" applyFill="1" applyBorder="1" applyAlignment="1">
      <alignment horizontal="left" vertical="center" wrapText="1"/>
    </xf>
    <xf numFmtId="0" fontId="21" fillId="6" borderId="10" xfId="25" applyFont="1" applyFill="1" applyBorder="1" applyAlignment="1">
      <alignment horizontal="left" vertical="center" wrapText="1"/>
    </xf>
    <xf numFmtId="0" fontId="39" fillId="0" borderId="0" xfId="7" applyFont="1"/>
    <xf numFmtId="49" fontId="17" fillId="7" borderId="8" xfId="12" applyNumberFormat="1" applyFont="1" applyFill="1" applyBorder="1" applyAlignment="1">
      <alignment horizontal="center" vertical="center" wrapText="1"/>
    </xf>
    <xf numFmtId="0" fontId="40" fillId="7" borderId="1" xfId="25" applyFont="1" applyFill="1" applyBorder="1" applyAlignment="1">
      <alignment horizontal="right" vertical="center" wrapText="1"/>
    </xf>
    <xf numFmtId="0" fontId="40" fillId="7" borderId="9" xfId="25" applyFont="1" applyFill="1" applyBorder="1" applyAlignment="1">
      <alignment horizontal="right" vertical="center" wrapText="1"/>
    </xf>
    <xf numFmtId="0" fontId="40" fillId="7" borderId="10" xfId="25" applyFont="1" applyFill="1" applyBorder="1" applyAlignment="1">
      <alignment horizontal="center" vertical="center" wrapText="1"/>
    </xf>
    <xf numFmtId="4" fontId="17" fillId="7" borderId="1" xfId="25" applyNumberFormat="1" applyFont="1" applyFill="1" applyBorder="1" applyAlignment="1">
      <alignment horizontal="right" vertical="center" wrapText="1"/>
    </xf>
    <xf numFmtId="4" fontId="17" fillId="7" borderId="9" xfId="25" applyNumberFormat="1" applyFont="1" applyFill="1" applyBorder="1" applyAlignment="1">
      <alignment horizontal="right" vertical="center" wrapText="1"/>
    </xf>
    <xf numFmtId="166" fontId="40" fillId="7" borderId="8" xfId="31" applyNumberFormat="1" applyFont="1" applyFill="1" applyBorder="1" applyAlignment="1">
      <alignment horizontal="right" vertical="center" wrapText="1"/>
    </xf>
    <xf numFmtId="0" fontId="21" fillId="6" borderId="1" xfId="12" applyFont="1" applyFill="1" applyBorder="1" applyAlignment="1">
      <alignment horizontal="left" vertical="center" wrapText="1"/>
    </xf>
    <xf numFmtId="0" fontId="21" fillId="6" borderId="9" xfId="12" applyFont="1" applyFill="1" applyBorder="1" applyAlignment="1">
      <alignment horizontal="left" vertical="center" wrapText="1"/>
    </xf>
    <xf numFmtId="0" fontId="40" fillId="6" borderId="10" xfId="12" applyFont="1" applyFill="1" applyBorder="1" applyAlignment="1">
      <alignment horizontal="center" vertical="center" wrapText="1"/>
    </xf>
    <xf numFmtId="4" fontId="17" fillId="6" borderId="1" xfId="12" applyNumberFormat="1" applyFont="1" applyFill="1" applyBorder="1" applyAlignment="1">
      <alignment horizontal="right" vertical="center" wrapText="1"/>
    </xf>
    <xf numFmtId="43" fontId="37" fillId="6" borderId="8" xfId="31" applyFont="1" applyFill="1" applyBorder="1" applyAlignment="1">
      <alignment horizontal="right" vertical="center" wrapText="1"/>
    </xf>
    <xf numFmtId="4" fontId="17" fillId="6" borderId="9" xfId="12" applyNumberFormat="1" applyFont="1" applyFill="1" applyBorder="1" applyAlignment="1">
      <alignment horizontal="right" vertical="center" wrapText="1"/>
    </xf>
    <xf numFmtId="0" fontId="21" fillId="7" borderId="1" xfId="25" applyFont="1" applyFill="1" applyBorder="1" applyAlignment="1">
      <alignment horizontal="left" vertical="center" wrapText="1"/>
    </xf>
    <xf numFmtId="0" fontId="21" fillId="7" borderId="9" xfId="25" applyFont="1" applyFill="1" applyBorder="1" applyAlignment="1">
      <alignment horizontal="left" vertical="center" wrapText="1"/>
    </xf>
    <xf numFmtId="0" fontId="21" fillId="7" borderId="10" xfId="25" applyFont="1" applyFill="1" applyBorder="1" applyAlignment="1">
      <alignment horizontal="left" vertical="center" wrapText="1"/>
    </xf>
    <xf numFmtId="166" fontId="21" fillId="6" borderId="8" xfId="31" applyNumberFormat="1" applyFont="1" applyFill="1" applyBorder="1" applyAlignment="1">
      <alignment horizontal="left" vertical="center" wrapText="1"/>
    </xf>
    <xf numFmtId="4" fontId="38" fillId="7" borderId="1" xfId="12" applyNumberFormat="1" applyFont="1" applyFill="1" applyBorder="1" applyAlignment="1">
      <alignment horizontal="center" vertical="center" wrapText="1"/>
    </xf>
    <xf numFmtId="166" fontId="37" fillId="7" borderId="8" xfId="25" applyNumberFormat="1" applyFont="1" applyFill="1" applyBorder="1" applyAlignment="1">
      <alignment horizontal="center" vertical="center" wrapText="1"/>
    </xf>
    <xf numFmtId="0" fontId="39" fillId="3" borderId="0" xfId="7" applyFont="1" applyFill="1"/>
    <xf numFmtId="0" fontId="40" fillId="7" borderId="1" xfId="25" applyFont="1" applyFill="1" applyBorder="1" applyAlignment="1">
      <alignment horizontal="left" vertical="center" wrapText="1"/>
    </xf>
    <xf numFmtId="0" fontId="14" fillId="3" borderId="0" xfId="7" applyFill="1"/>
    <xf numFmtId="49" fontId="21" fillId="7" borderId="8" xfId="12" applyNumberFormat="1" applyFont="1" applyFill="1" applyBorder="1" applyAlignment="1">
      <alignment horizontal="center" vertical="center" wrapText="1"/>
    </xf>
    <xf numFmtId="0" fontId="21" fillId="7" borderId="1" xfId="12" applyFont="1" applyFill="1" applyBorder="1" applyAlignment="1">
      <alignment horizontal="left" vertical="center" wrapText="1"/>
    </xf>
    <xf numFmtId="0" fontId="21" fillId="7" borderId="9" xfId="12" applyFont="1" applyFill="1" applyBorder="1" applyAlignment="1">
      <alignment horizontal="left" vertical="center" wrapText="1"/>
    </xf>
    <xf numFmtId="0" fontId="40" fillId="7" borderId="10" xfId="12" applyFont="1" applyFill="1" applyBorder="1" applyAlignment="1">
      <alignment horizontal="center" vertical="center" wrapText="1"/>
    </xf>
    <xf numFmtId="166" fontId="37" fillId="7" borderId="8" xfId="31" applyNumberFormat="1" applyFont="1" applyFill="1" applyBorder="1" applyAlignment="1">
      <alignment horizontal="right" vertical="center" wrapText="1"/>
    </xf>
    <xf numFmtId="4" fontId="17" fillId="7" borderId="1" xfId="12" applyNumberFormat="1" applyFont="1" applyFill="1" applyBorder="1" applyAlignment="1">
      <alignment horizontal="right" vertical="center" wrapText="1"/>
    </xf>
    <xf numFmtId="4" fontId="17" fillId="7" borderId="1" xfId="12" applyNumberFormat="1" applyFont="1" applyFill="1" applyBorder="1" applyAlignment="1">
      <alignment horizontal="right" vertical="center"/>
    </xf>
    <xf numFmtId="0" fontId="40" fillId="7" borderId="9" xfId="25" applyFont="1" applyFill="1" applyBorder="1" applyAlignment="1">
      <alignment horizontal="left" vertical="center" wrapText="1"/>
    </xf>
    <xf numFmtId="0" fontId="40" fillId="7" borderId="10" xfId="26" applyFont="1" applyFill="1" applyBorder="1" applyAlignment="1">
      <alignment horizontal="center" vertical="center" wrapText="1"/>
    </xf>
    <xf numFmtId="0" fontId="21" fillId="6" borderId="1" xfId="26" applyFont="1" applyFill="1" applyBorder="1" applyAlignment="1">
      <alignment vertical="center" wrapText="1"/>
    </xf>
    <xf numFmtId="0" fontId="21" fillId="6" borderId="9" xfId="26" applyFont="1" applyFill="1" applyBorder="1" applyAlignment="1">
      <alignment vertical="center" wrapText="1"/>
    </xf>
    <xf numFmtId="0" fontId="41" fillId="6" borderId="10" xfId="26" applyFont="1" applyFill="1" applyBorder="1" applyAlignment="1">
      <alignment horizontal="center" vertical="center" wrapText="1"/>
    </xf>
    <xf numFmtId="4" fontId="17" fillId="6" borderId="1" xfId="12" applyNumberFormat="1" applyFont="1" applyFill="1" applyBorder="1" applyAlignment="1">
      <alignment horizontal="right" vertical="center"/>
    </xf>
    <xf numFmtId="43" fontId="40" fillId="6" borderId="8" xfId="31" applyNumberFormat="1" applyFont="1" applyFill="1" applyBorder="1" applyAlignment="1">
      <alignment horizontal="right" vertical="center" wrapText="1"/>
    </xf>
    <xf numFmtId="4" fontId="38" fillId="6" borderId="1" xfId="12" applyNumberFormat="1" applyFont="1" applyFill="1" applyBorder="1" applyAlignment="1">
      <alignment horizontal="right" vertical="center" wrapText="1"/>
    </xf>
    <xf numFmtId="0" fontId="40" fillId="7" borderId="1" xfId="26" applyFont="1" applyFill="1" applyBorder="1" applyAlignment="1">
      <alignment horizontal="right" vertical="center" wrapText="1"/>
    </xf>
    <xf numFmtId="0" fontId="40" fillId="7" borderId="9" xfId="26" applyFont="1" applyFill="1" applyBorder="1" applyAlignment="1">
      <alignment horizontal="right" vertical="center" wrapText="1"/>
    </xf>
    <xf numFmtId="43" fontId="40" fillId="6" borderId="8" xfId="31" applyFont="1" applyFill="1" applyBorder="1" applyAlignment="1">
      <alignment horizontal="right" vertical="center" wrapText="1"/>
    </xf>
    <xf numFmtId="4" fontId="17" fillId="7" borderId="1" xfId="26" applyNumberFormat="1" applyFont="1" applyFill="1" applyBorder="1" applyAlignment="1">
      <alignment horizontal="right" vertical="center"/>
    </xf>
    <xf numFmtId="49" fontId="21" fillId="6" borderId="8" xfId="12" applyNumberFormat="1" applyFont="1" applyFill="1" applyBorder="1" applyAlignment="1">
      <alignment horizontal="center" vertical="center" wrapText="1"/>
    </xf>
    <xf numFmtId="0" fontId="41" fillId="6" borderId="10" xfId="12" applyFont="1" applyFill="1" applyBorder="1" applyAlignment="1">
      <alignment horizontal="center" vertical="center" wrapText="1"/>
    </xf>
    <xf numFmtId="4" fontId="21" fillId="6" borderId="1" xfId="12" applyNumberFormat="1" applyFont="1" applyFill="1" applyBorder="1" applyAlignment="1">
      <alignment horizontal="left" vertical="center"/>
    </xf>
    <xf numFmtId="0" fontId="14" fillId="3" borderId="0" xfId="7" applyFont="1" applyFill="1"/>
    <xf numFmtId="0" fontId="40" fillId="7" borderId="1" xfId="12" applyFont="1" applyFill="1" applyBorder="1" applyAlignment="1">
      <alignment horizontal="right" vertical="center" wrapText="1"/>
    </xf>
    <xf numFmtId="0" fontId="40" fillId="7" borderId="9" xfId="12" applyFont="1" applyFill="1" applyBorder="1" applyAlignment="1">
      <alignment horizontal="right" vertical="center" wrapText="1"/>
    </xf>
    <xf numFmtId="167" fontId="40" fillId="7" borderId="8" xfId="31" applyNumberFormat="1" applyFont="1" applyFill="1" applyBorder="1" applyAlignment="1">
      <alignment horizontal="right" vertical="center" wrapText="1"/>
    </xf>
    <xf numFmtId="0" fontId="14" fillId="0" borderId="0" xfId="7" applyFont="1"/>
    <xf numFmtId="0" fontId="21" fillId="6" borderId="1" xfId="12" applyFont="1" applyFill="1" applyBorder="1" applyAlignment="1">
      <alignment vertical="center" wrapText="1"/>
    </xf>
    <xf numFmtId="0" fontId="21" fillId="6" borderId="9" xfId="12" applyFont="1" applyFill="1" applyBorder="1" applyAlignment="1">
      <alignment vertical="center" wrapText="1"/>
    </xf>
    <xf numFmtId="4" fontId="17" fillId="7" borderId="1" xfId="27" applyNumberFormat="1" applyFont="1" applyFill="1" applyBorder="1" applyAlignment="1">
      <alignment horizontal="right" vertical="center"/>
    </xf>
    <xf numFmtId="0" fontId="35" fillId="6" borderId="11" xfId="12" applyFont="1" applyFill="1" applyBorder="1" applyAlignment="1">
      <alignment horizontal="center" vertical="center" wrapText="1"/>
    </xf>
    <xf numFmtId="0" fontId="21" fillId="3" borderId="0" xfId="12" applyFont="1" applyFill="1" applyBorder="1" applyAlignment="1">
      <alignment horizontal="center" wrapText="1"/>
    </xf>
    <xf numFmtId="0" fontId="99" fillId="8" borderId="13" xfId="12" applyFont="1" applyFill="1" applyBorder="1" applyAlignment="1">
      <alignment horizontal="center" vertical="center" wrapText="1"/>
    </xf>
    <xf numFmtId="0" fontId="99" fillId="8" borderId="14" xfId="12" applyFont="1" applyFill="1" applyBorder="1" applyAlignment="1">
      <alignment horizontal="center" vertical="center" wrapText="1"/>
    </xf>
    <xf numFmtId="4" fontId="31" fillId="8" borderId="15" xfId="12" applyNumberFormat="1" applyFont="1" applyFill="1" applyBorder="1" applyAlignment="1">
      <alignment horizontal="center" vertical="center" wrapText="1"/>
    </xf>
    <xf numFmtId="4" fontId="31" fillId="8" borderId="16" xfId="12" applyNumberFormat="1" applyFont="1" applyFill="1" applyBorder="1" applyAlignment="1">
      <alignment horizontal="center" vertical="center" wrapText="1"/>
    </xf>
    <xf numFmtId="0" fontId="21" fillId="8" borderId="1" xfId="25" applyFont="1" applyFill="1" applyBorder="1" applyAlignment="1">
      <alignment horizontal="left" vertical="center" wrapText="1"/>
    </xf>
    <xf numFmtId="0" fontId="21" fillId="8" borderId="9" xfId="25" applyFont="1" applyFill="1" applyBorder="1" applyAlignment="1">
      <alignment horizontal="left" vertical="center" wrapText="1"/>
    </xf>
    <xf numFmtId="0" fontId="21" fillId="8" borderId="10" xfId="25" applyFont="1" applyFill="1" applyBorder="1" applyAlignment="1">
      <alignment horizontal="left" vertical="center" wrapText="1"/>
    </xf>
    <xf numFmtId="4" fontId="38" fillId="8" borderId="1" xfId="12" applyNumberFormat="1" applyFont="1" applyFill="1" applyBorder="1" applyAlignment="1">
      <alignment horizontal="center" vertical="center" wrapText="1"/>
    </xf>
    <xf numFmtId="166" fontId="37" fillId="8" borderId="8" xfId="25" applyNumberFormat="1" applyFont="1" applyFill="1" applyBorder="1" applyAlignment="1">
      <alignment horizontal="center" vertical="center" wrapText="1"/>
    </xf>
    <xf numFmtId="0" fontId="41" fillId="7" borderId="1" xfId="25" applyFont="1" applyFill="1" applyBorder="1" applyAlignment="1">
      <alignment horizontal="left" vertical="center" wrapText="1"/>
    </xf>
    <xf numFmtId="49" fontId="17" fillId="7" borderId="11" xfId="12" applyNumberFormat="1" applyFont="1" applyFill="1" applyBorder="1" applyAlignment="1">
      <alignment horizontal="center" vertical="center" wrapText="1"/>
    </xf>
    <xf numFmtId="0" fontId="40" fillId="7" borderId="12" xfId="25" applyFont="1" applyFill="1" applyBorder="1" applyAlignment="1">
      <alignment horizontal="left" vertical="center" wrapText="1"/>
    </xf>
    <xf numFmtId="0" fontId="40" fillId="7" borderId="19" xfId="25" applyFont="1" applyFill="1" applyBorder="1" applyAlignment="1">
      <alignment horizontal="left" vertical="center" wrapText="1"/>
    </xf>
    <xf numFmtId="0" fontId="40" fillId="8" borderId="10" xfId="25" applyFont="1" applyFill="1" applyBorder="1" applyAlignment="1">
      <alignment horizontal="center" vertical="center" wrapText="1"/>
    </xf>
    <xf numFmtId="0" fontId="17" fillId="7" borderId="1" xfId="25" applyFont="1" applyFill="1" applyBorder="1" applyAlignment="1">
      <alignment horizontal="right" vertical="center" wrapText="1"/>
    </xf>
    <xf numFmtId="0" fontId="17" fillId="7" borderId="9" xfId="25" applyFont="1" applyFill="1" applyBorder="1" applyAlignment="1">
      <alignment horizontal="right" vertical="center" wrapText="1"/>
    </xf>
    <xf numFmtId="0" fontId="21" fillId="8" borderId="19" xfId="25" applyFont="1" applyFill="1" applyBorder="1" applyAlignment="1">
      <alignment horizontal="left" vertical="center" wrapText="1"/>
    </xf>
    <xf numFmtId="49" fontId="17" fillId="3" borderId="0" xfId="12" applyNumberFormat="1" applyFont="1" applyFill="1" applyBorder="1" applyAlignment="1">
      <alignment horizontal="center" vertical="center" wrapText="1"/>
    </xf>
    <xf numFmtId="0" fontId="40" fillId="3" borderId="0" xfId="25" applyFont="1" applyFill="1" applyBorder="1" applyAlignment="1">
      <alignment horizontal="left" vertical="center" wrapText="1"/>
    </xf>
    <xf numFmtId="0" fontId="40" fillId="3" borderId="0" xfId="25" applyFont="1" applyFill="1" applyBorder="1" applyAlignment="1">
      <alignment horizontal="center" vertical="center" wrapText="1"/>
    </xf>
    <xf numFmtId="166" fontId="40" fillId="3" borderId="0" xfId="31" applyNumberFormat="1" applyFont="1" applyFill="1" applyBorder="1" applyAlignment="1">
      <alignment horizontal="right" vertical="center" wrapText="1"/>
    </xf>
    <xf numFmtId="4" fontId="17" fillId="3" borderId="0" xfId="25" applyNumberFormat="1" applyFont="1" applyFill="1" applyBorder="1" applyAlignment="1">
      <alignment horizontal="right" vertical="center" wrapText="1"/>
    </xf>
    <xf numFmtId="0" fontId="99" fillId="9" borderId="13" xfId="12" applyFont="1" applyFill="1" applyBorder="1" applyAlignment="1">
      <alignment horizontal="center" vertical="center" wrapText="1"/>
    </xf>
    <xf numFmtId="0" fontId="99" fillId="9" borderId="14" xfId="12" applyFont="1" applyFill="1" applyBorder="1" applyAlignment="1">
      <alignment horizontal="center" vertical="center" wrapText="1"/>
    </xf>
    <xf numFmtId="4" fontId="31" fillId="9" borderId="15" xfId="12" applyNumberFormat="1" applyFont="1" applyFill="1" applyBorder="1" applyAlignment="1">
      <alignment horizontal="center" vertical="center" wrapText="1"/>
    </xf>
    <xf numFmtId="4" fontId="31" fillId="9" borderId="16" xfId="12" applyNumberFormat="1" applyFont="1" applyFill="1" applyBorder="1" applyAlignment="1">
      <alignment horizontal="center" vertical="center" wrapText="1"/>
    </xf>
    <xf numFmtId="0" fontId="35" fillId="9" borderId="8" xfId="12" applyFont="1" applyFill="1" applyBorder="1" applyAlignment="1">
      <alignment horizontal="center" vertical="center" wrapText="1"/>
    </xf>
    <xf numFmtId="0" fontId="21" fillId="9" borderId="1" xfId="25" applyFont="1" applyFill="1" applyBorder="1" applyAlignment="1">
      <alignment horizontal="left" vertical="center" wrapText="1"/>
    </xf>
    <xf numFmtId="0" fontId="21" fillId="9" borderId="9" xfId="25" applyFont="1" applyFill="1" applyBorder="1" applyAlignment="1">
      <alignment horizontal="left" vertical="center" wrapText="1"/>
    </xf>
    <xf numFmtId="0" fontId="21" fillId="9" borderId="10" xfId="25" applyFont="1" applyFill="1" applyBorder="1" applyAlignment="1">
      <alignment horizontal="left" vertical="center" wrapText="1"/>
    </xf>
    <xf numFmtId="0" fontId="40" fillId="7" borderId="9" xfId="25" applyFont="1" applyFill="1" applyBorder="1" applyAlignment="1">
      <alignment horizontal="center" vertical="center" wrapText="1"/>
    </xf>
    <xf numFmtId="0" fontId="41" fillId="7" borderId="9" xfId="25" applyFont="1" applyFill="1" applyBorder="1" applyAlignment="1">
      <alignment horizontal="left" vertical="center" wrapText="1"/>
    </xf>
    <xf numFmtId="43" fontId="40" fillId="7" borderId="8" xfId="31" applyNumberFormat="1" applyFont="1" applyFill="1" applyBorder="1" applyAlignment="1">
      <alignment horizontal="right" vertical="center" wrapText="1"/>
    </xf>
    <xf numFmtId="169" fontId="17" fillId="7" borderId="1" xfId="25" applyNumberFormat="1" applyFont="1" applyFill="1" applyBorder="1" applyAlignment="1">
      <alignment horizontal="right" vertical="center" wrapText="1"/>
    </xf>
    <xf numFmtId="0" fontId="40" fillId="9" borderId="10" xfId="25" applyFont="1" applyFill="1" applyBorder="1" applyAlignment="1">
      <alignment horizontal="center" vertical="center" wrapText="1"/>
    </xf>
    <xf numFmtId="0" fontId="21" fillId="9" borderId="1" xfId="12" applyFont="1" applyFill="1" applyBorder="1" applyAlignment="1">
      <alignment horizontal="left" vertical="center" wrapText="1"/>
    </xf>
    <xf numFmtId="0" fontId="21" fillId="9" borderId="9" xfId="12" applyFont="1" applyFill="1" applyBorder="1" applyAlignment="1">
      <alignment horizontal="left" vertical="center" wrapText="1"/>
    </xf>
    <xf numFmtId="4" fontId="17" fillId="9" borderId="1" xfId="12" applyNumberFormat="1" applyFont="1" applyFill="1" applyBorder="1" applyAlignment="1">
      <alignment horizontal="right" vertical="center" wrapText="1"/>
    </xf>
    <xf numFmtId="0" fontId="40" fillId="9" borderId="10" xfId="12" applyFont="1" applyFill="1" applyBorder="1" applyAlignment="1">
      <alignment horizontal="center" vertical="center" wrapText="1"/>
    </xf>
    <xf numFmtId="0" fontId="40" fillId="9" borderId="10" xfId="12" applyFont="1" applyFill="1" applyBorder="1" applyAlignment="1">
      <alignment horizontal="center" vertical="center"/>
    </xf>
    <xf numFmtId="166" fontId="40" fillId="9" borderId="8" xfId="31" applyNumberFormat="1" applyFont="1" applyFill="1" applyBorder="1" applyAlignment="1">
      <alignment horizontal="right" vertical="center" wrapText="1"/>
    </xf>
    <xf numFmtId="4" fontId="17" fillId="7" borderId="12" xfId="25" applyNumberFormat="1" applyFont="1" applyFill="1" applyBorder="1" applyAlignment="1">
      <alignment horizontal="right" vertical="center" wrapText="1"/>
    </xf>
    <xf numFmtId="4" fontId="17" fillId="7" borderId="19" xfId="25" applyNumberFormat="1" applyFont="1" applyFill="1" applyBorder="1" applyAlignment="1">
      <alignment horizontal="right" vertical="center" wrapText="1"/>
    </xf>
    <xf numFmtId="166" fontId="40" fillId="7" borderId="11" xfId="31" applyNumberFormat="1" applyFont="1" applyFill="1" applyBorder="1" applyAlignment="1">
      <alignment horizontal="right" vertical="center" wrapText="1"/>
    </xf>
    <xf numFmtId="43" fontId="40" fillId="9" borderId="8" xfId="31" applyFont="1" applyFill="1" applyBorder="1" applyAlignment="1">
      <alignment horizontal="right" vertical="center" wrapText="1"/>
    </xf>
    <xf numFmtId="0" fontId="21" fillId="0" borderId="20" xfId="12" applyFont="1" applyFill="1" applyBorder="1" applyAlignment="1">
      <alignment horizontal="center" wrapText="1"/>
    </xf>
    <xf numFmtId="0" fontId="21" fillId="0" borderId="0" xfId="12" applyFont="1" applyFill="1" applyBorder="1" applyAlignment="1">
      <alignment horizontal="center" wrapText="1"/>
    </xf>
    <xf numFmtId="166" fontId="17" fillId="0" borderId="0" xfId="31" applyNumberFormat="1" applyFont="1" applyFill="1" applyBorder="1" applyAlignment="1">
      <alignment wrapText="1"/>
    </xf>
    <xf numFmtId="0" fontId="33" fillId="0" borderId="0" xfId="12" applyFont="1" applyBorder="1" applyAlignment="1">
      <alignment wrapText="1"/>
    </xf>
    <xf numFmtId="0" fontId="33" fillId="0" borderId="20" xfId="12" applyFont="1" applyBorder="1" applyAlignment="1">
      <alignment vertical="center"/>
    </xf>
    <xf numFmtId="0" fontId="33" fillId="0" borderId="20" xfId="12" applyFont="1" applyBorder="1" applyAlignment="1">
      <alignment wrapText="1"/>
    </xf>
    <xf numFmtId="0" fontId="45" fillId="0" borderId="20" xfId="12" applyFont="1" applyBorder="1" applyAlignment="1"/>
    <xf numFmtId="0" fontId="45" fillId="0" borderId="0" xfId="12" applyFont="1" applyBorder="1" applyAlignment="1">
      <alignment wrapText="1"/>
    </xf>
    <xf numFmtId="0" fontId="33" fillId="0" borderId="0" xfId="12" applyFont="1" applyBorder="1" applyAlignment="1">
      <alignment horizontal="left" wrapText="1"/>
    </xf>
    <xf numFmtId="0" fontId="17" fillId="0" borderId="0" xfId="7" applyFont="1" applyAlignment="1">
      <alignment horizontal="right"/>
    </xf>
    <xf numFmtId="0" fontId="46" fillId="0" borderId="0" xfId="7" applyFont="1" applyAlignment="1">
      <alignment horizontal="center" vertical="center" wrapText="1"/>
    </xf>
    <xf numFmtId="0" fontId="46" fillId="0" borderId="0" xfId="7" applyFont="1" applyFill="1" applyAlignment="1">
      <alignment horizontal="center" vertical="center" wrapText="1"/>
    </xf>
    <xf numFmtId="1" fontId="22" fillId="0" borderId="0" xfId="7" applyNumberFormat="1" applyFont="1" applyAlignment="1"/>
    <xf numFmtId="1" fontId="22" fillId="0" borderId="0" xfId="7" applyNumberFormat="1" applyFont="1"/>
    <xf numFmtId="3" fontId="22" fillId="0" borderId="0" xfId="7" applyNumberFormat="1" applyFont="1"/>
    <xf numFmtId="0" fontId="22" fillId="0" borderId="0" xfId="7" applyFont="1"/>
    <xf numFmtId="0" fontId="53" fillId="0" borderId="0" xfId="7" applyNumberFormat="1" applyFont="1" applyFill="1" applyBorder="1" applyAlignment="1" applyProtection="1">
      <alignment horizontal="center" vertical="center" wrapText="1"/>
    </xf>
    <xf numFmtId="0" fontId="55" fillId="0" borderId="0" xfId="7" applyNumberFormat="1" applyFont="1" applyFill="1" applyBorder="1" applyAlignment="1" applyProtection="1">
      <alignment vertical="top"/>
    </xf>
    <xf numFmtId="0" fontId="54" fillId="0" borderId="1" xfId="7" applyNumberFormat="1" applyFont="1" applyFill="1" applyBorder="1" applyAlignment="1" applyProtection="1">
      <alignment horizontal="center" vertical="center"/>
    </xf>
    <xf numFmtId="0" fontId="54" fillId="0" borderId="0" xfId="7" applyNumberFormat="1" applyFont="1" applyFill="1" applyBorder="1" applyAlignment="1" applyProtection="1">
      <alignment vertical="top"/>
    </xf>
    <xf numFmtId="0" fontId="56" fillId="0" borderId="0" xfId="7" applyNumberFormat="1" applyFont="1" applyFill="1" applyBorder="1" applyAlignment="1" applyProtection="1">
      <alignment vertical="top"/>
    </xf>
    <xf numFmtId="0" fontId="14" fillId="0" borderId="0" xfId="7" applyFill="1"/>
    <xf numFmtId="0" fontId="31" fillId="0" borderId="0" xfId="8" applyNumberFormat="1" applyFont="1" applyFill="1" applyAlignment="1">
      <alignment vertical="center"/>
    </xf>
    <xf numFmtId="0" fontId="33" fillId="0" borderId="0" xfId="8" applyNumberFormat="1" applyFont="1" applyFill="1" applyAlignment="1">
      <alignment horizontal="center"/>
    </xf>
    <xf numFmtId="4" fontId="31" fillId="0" borderId="0" xfId="8" applyNumberFormat="1" applyFont="1" applyFill="1"/>
    <xf numFmtId="2" fontId="33" fillId="0" borderId="0" xfId="8" applyNumberFormat="1" applyFont="1" applyFill="1"/>
    <xf numFmtId="0" fontId="17" fillId="9" borderId="0" xfId="8" applyNumberFormat="1" applyFont="1" applyFill="1" applyAlignment="1">
      <alignment horizontal="center"/>
    </xf>
    <xf numFmtId="4" fontId="21" fillId="9" borderId="0" xfId="8" applyNumberFormat="1" applyFont="1" applyFill="1"/>
    <xf numFmtId="2" fontId="46" fillId="0" borderId="0" xfId="8" applyNumberFormat="1" applyFont="1" applyFill="1"/>
    <xf numFmtId="2" fontId="52" fillId="0" borderId="0" xfId="8" applyNumberFormat="1" applyFont="1" applyFill="1"/>
    <xf numFmtId="49" fontId="17" fillId="0" borderId="0" xfId="8" applyNumberFormat="1" applyFont="1" applyFill="1"/>
    <xf numFmtId="2" fontId="17" fillId="0" borderId="0" xfId="8" applyNumberFormat="1" applyFont="1" applyFill="1"/>
    <xf numFmtId="0" fontId="33" fillId="0" borderId="0" xfId="8" applyNumberFormat="1" applyFont="1" applyFill="1"/>
    <xf numFmtId="0" fontId="60" fillId="0" borderId="0" xfId="7" applyFont="1"/>
    <xf numFmtId="0" fontId="59" fillId="0" borderId="0" xfId="7" applyFont="1"/>
    <xf numFmtId="0" fontId="11" fillId="0" borderId="0" xfId="7" applyFont="1" applyFill="1" applyAlignment="1">
      <alignment wrapText="1"/>
    </xf>
    <xf numFmtId="0" fontId="22" fillId="0" borderId="0" xfId="0" applyFont="1" applyAlignment="1">
      <alignment horizontal="right" vertical="center"/>
    </xf>
    <xf numFmtId="0" fontId="12" fillId="0" borderId="0" xfId="0" applyFont="1"/>
    <xf numFmtId="0" fontId="22" fillId="0" borderId="0" xfId="0" applyFont="1" applyAlignment="1">
      <alignment horizontal="justify" vertical="center"/>
    </xf>
    <xf numFmtId="0" fontId="17" fillId="0" borderId="0" xfId="7" applyFont="1" applyAlignment="1">
      <alignment wrapText="1"/>
    </xf>
    <xf numFmtId="4" fontId="17" fillId="0" borderId="1" xfId="7" applyNumberFormat="1" applyFont="1" applyBorder="1"/>
    <xf numFmtId="4" fontId="21" fillId="5" borderId="21" xfId="7" applyNumberFormat="1" applyFont="1" applyFill="1" applyBorder="1" applyAlignment="1">
      <alignment horizontal="center"/>
    </xf>
    <xf numFmtId="4" fontId="21" fillId="5" borderId="21" xfId="7" applyNumberFormat="1" applyFont="1" applyFill="1" applyBorder="1" applyAlignment="1">
      <alignment horizontal="center" wrapText="1"/>
    </xf>
    <xf numFmtId="4" fontId="21" fillId="5" borderId="22" xfId="7" applyNumberFormat="1" applyFont="1" applyFill="1" applyBorder="1" applyAlignment="1">
      <alignment horizontal="center"/>
    </xf>
    <xf numFmtId="4" fontId="21" fillId="4" borderId="22" xfId="7" applyNumberFormat="1" applyFont="1" applyFill="1" applyBorder="1" applyAlignment="1">
      <alignment horizontal="center" wrapText="1"/>
    </xf>
    <xf numFmtId="4" fontId="21" fillId="5" borderId="22" xfId="7" applyNumberFormat="1" applyFont="1" applyFill="1" applyBorder="1" applyAlignment="1">
      <alignment horizontal="center" wrapText="1"/>
    </xf>
    <xf numFmtId="4" fontId="21" fillId="5" borderId="8" xfId="7" applyNumberFormat="1" applyFont="1" applyFill="1" applyBorder="1" applyAlignment="1">
      <alignment horizontal="center"/>
    </xf>
    <xf numFmtId="4" fontId="21" fillId="5" borderId="8" xfId="7" applyNumberFormat="1" applyFont="1" applyFill="1" applyBorder="1" applyAlignment="1">
      <alignment horizontal="center" wrapText="1"/>
    </xf>
    <xf numFmtId="4" fontId="21" fillId="10" borderId="1" xfId="7" applyNumberFormat="1" applyFont="1" applyFill="1" applyBorder="1" applyAlignment="1">
      <alignment horizontal="center"/>
    </xf>
    <xf numFmtId="4" fontId="21" fillId="10" borderId="1" xfId="7" applyNumberFormat="1" applyFont="1" applyFill="1" applyBorder="1" applyAlignment="1">
      <alignment horizontal="center" wrapText="1"/>
    </xf>
    <xf numFmtId="4" fontId="17" fillId="10" borderId="1" xfId="7" applyNumberFormat="1" applyFont="1" applyFill="1" applyBorder="1" applyAlignment="1">
      <alignment horizontal="center" wrapText="1"/>
    </xf>
    <xf numFmtId="4" fontId="21" fillId="11" borderId="1" xfId="7" applyNumberFormat="1" applyFont="1" applyFill="1" applyBorder="1" applyAlignment="1">
      <alignment horizontal="center" wrapText="1"/>
    </xf>
    <xf numFmtId="4" fontId="21" fillId="11" borderId="22" xfId="7" applyNumberFormat="1" applyFont="1" applyFill="1" applyBorder="1" applyAlignment="1">
      <alignment horizontal="center" wrapText="1"/>
    </xf>
    <xf numFmtId="0" fontId="21" fillId="5" borderId="1" xfId="7" applyFont="1" applyFill="1" applyBorder="1" applyAlignment="1">
      <alignment horizontal="center"/>
    </xf>
    <xf numFmtId="0" fontId="21" fillId="5" borderId="1" xfId="7" applyFont="1" applyFill="1" applyBorder="1" applyAlignment="1">
      <alignment horizontal="center" wrapText="1"/>
    </xf>
    <xf numFmtId="0" fontId="21" fillId="0" borderId="1" xfId="7" applyFont="1" applyBorder="1" applyAlignment="1">
      <alignment horizontal="center" vertical="center" wrapText="1"/>
    </xf>
    <xf numFmtId="0" fontId="22" fillId="3" borderId="0" xfId="7" applyFont="1" applyFill="1" applyBorder="1" applyAlignment="1">
      <alignment horizontal="center" vertical="center"/>
    </xf>
    <xf numFmtId="0" fontId="22" fillId="3" borderId="0" xfId="7" applyFont="1" applyFill="1" applyBorder="1" applyAlignment="1">
      <alignment horizontal="center" vertical="center" wrapText="1"/>
    </xf>
    <xf numFmtId="0" fontId="17" fillId="3" borderId="0" xfId="7" applyFont="1" applyFill="1" applyBorder="1" applyAlignment="1">
      <alignment horizontal="center" vertical="center" wrapText="1"/>
    </xf>
    <xf numFmtId="4" fontId="21" fillId="3" borderId="0" xfId="7" applyNumberFormat="1" applyFont="1" applyFill="1" applyBorder="1" applyAlignment="1">
      <alignment horizontal="center"/>
    </xf>
    <xf numFmtId="4" fontId="21" fillId="3" borderId="0" xfId="7" applyNumberFormat="1" applyFont="1" applyFill="1" applyBorder="1" applyAlignment="1">
      <alignment horizontal="center" wrapText="1"/>
    </xf>
    <xf numFmtId="165" fontId="50" fillId="3" borderId="0" xfId="7" applyNumberFormat="1" applyFont="1" applyFill="1" applyAlignment="1">
      <alignment vertical="center"/>
    </xf>
    <xf numFmtId="0" fontId="21" fillId="5" borderId="8" xfId="7" applyFont="1" applyFill="1" applyBorder="1" applyAlignment="1"/>
    <xf numFmtId="0" fontId="102" fillId="5" borderId="8" xfId="7" applyFont="1" applyFill="1" applyBorder="1" applyAlignment="1"/>
    <xf numFmtId="0" fontId="21" fillId="5" borderId="8" xfId="7" applyFont="1" applyFill="1" applyBorder="1" applyAlignment="1">
      <alignment wrapText="1"/>
    </xf>
    <xf numFmtId="165" fontId="50" fillId="3" borderId="0" xfId="7" applyNumberFormat="1" applyFont="1" applyFill="1" applyAlignment="1">
      <alignment horizontal="center" vertical="center"/>
    </xf>
    <xf numFmtId="0" fontId="100" fillId="3" borderId="0" xfId="7" applyFont="1" applyFill="1"/>
    <xf numFmtId="0" fontId="21" fillId="4" borderId="8" xfId="7" applyFont="1" applyFill="1" applyBorder="1" applyAlignment="1"/>
    <xf numFmtId="0" fontId="21" fillId="4" borderId="1" xfId="7" applyFont="1" applyFill="1" applyBorder="1" applyAlignment="1">
      <alignment horizontal="center"/>
    </xf>
    <xf numFmtId="4" fontId="21" fillId="4" borderId="22" xfId="7" applyNumberFormat="1" applyFont="1" applyFill="1" applyBorder="1" applyAlignment="1">
      <alignment horizontal="center"/>
    </xf>
    <xf numFmtId="0" fontId="17" fillId="12" borderId="8" xfId="7" applyFont="1" applyFill="1" applyBorder="1" applyAlignment="1">
      <alignment wrapText="1"/>
    </xf>
    <xf numFmtId="0" fontId="17" fillId="12" borderId="1" xfId="7" applyFont="1" applyFill="1" applyBorder="1" applyAlignment="1">
      <alignment horizontal="center" wrapText="1"/>
    </xf>
    <xf numFmtId="4" fontId="21" fillId="12" borderId="22" xfId="7" applyNumberFormat="1" applyFont="1" applyFill="1" applyBorder="1" applyAlignment="1">
      <alignment horizontal="center" wrapText="1"/>
    </xf>
    <xf numFmtId="4" fontId="17" fillId="12" borderId="22" xfId="7" applyNumberFormat="1" applyFont="1" applyFill="1" applyBorder="1" applyAlignment="1">
      <alignment horizontal="center" wrapText="1"/>
    </xf>
    <xf numFmtId="4" fontId="21" fillId="12" borderId="8" xfId="7" applyNumberFormat="1" applyFont="1" applyFill="1" applyBorder="1" applyAlignment="1">
      <alignment horizontal="center" wrapText="1"/>
    </xf>
    <xf numFmtId="4" fontId="21" fillId="12" borderId="1" xfId="7" applyNumberFormat="1" applyFont="1" applyFill="1" applyBorder="1" applyAlignment="1">
      <alignment horizontal="center" wrapText="1"/>
    </xf>
    <xf numFmtId="0" fontId="11" fillId="12" borderId="8" xfId="7" applyFont="1" applyFill="1" applyBorder="1" applyAlignment="1">
      <alignment wrapText="1"/>
    </xf>
    <xf numFmtId="0" fontId="17" fillId="12" borderId="1" xfId="7" applyFont="1" applyFill="1" applyBorder="1" applyAlignment="1">
      <alignment horizontal="center" vertical="center" wrapText="1"/>
    </xf>
    <xf numFmtId="4" fontId="21" fillId="12" borderId="10" xfId="7" applyNumberFormat="1" applyFont="1" applyFill="1" applyBorder="1" applyAlignment="1">
      <alignment horizontal="center" wrapText="1"/>
    </xf>
    <xf numFmtId="49" fontId="17" fillId="12" borderId="8" xfId="7" applyNumberFormat="1" applyFont="1" applyFill="1" applyBorder="1" applyAlignment="1">
      <alignment horizontal="left" vertical="center" wrapText="1"/>
    </xf>
    <xf numFmtId="49" fontId="17" fillId="12" borderId="8" xfId="7" applyNumberFormat="1" applyFont="1" applyFill="1" applyBorder="1" applyAlignment="1">
      <alignment horizontal="left" vertical="top" wrapText="1"/>
    </xf>
    <xf numFmtId="49" fontId="17" fillId="12" borderId="8" xfId="7" applyNumberFormat="1" applyFont="1" applyFill="1" applyBorder="1" applyAlignment="1">
      <alignment horizontal="left" wrapText="1"/>
    </xf>
    <xf numFmtId="0" fontId="11" fillId="12" borderId="3" xfId="7" applyFont="1" applyFill="1" applyBorder="1" applyAlignment="1">
      <alignment wrapText="1"/>
    </xf>
    <xf numFmtId="0" fontId="17" fillId="12" borderId="2" xfId="7" applyFont="1" applyFill="1" applyBorder="1" applyAlignment="1">
      <alignment horizontal="center" wrapText="1"/>
    </xf>
    <xf numFmtId="4" fontId="21" fillId="12" borderId="23" xfId="7" applyNumberFormat="1" applyFont="1" applyFill="1" applyBorder="1" applyAlignment="1">
      <alignment horizontal="center" wrapText="1"/>
    </xf>
    <xf numFmtId="49" fontId="17" fillId="12" borderId="10" xfId="7" applyNumberFormat="1" applyFont="1" applyFill="1" applyBorder="1" applyAlignment="1">
      <alignment horizontal="center" wrapText="1"/>
    </xf>
    <xf numFmtId="0" fontId="21" fillId="5" borderId="10" xfId="7" applyFont="1" applyFill="1" applyBorder="1" applyAlignment="1">
      <alignment horizontal="center"/>
    </xf>
    <xf numFmtId="0" fontId="21" fillId="4" borderId="10" xfId="7" applyFont="1" applyFill="1" applyBorder="1" applyAlignment="1">
      <alignment horizontal="center"/>
    </xf>
    <xf numFmtId="0" fontId="21" fillId="12" borderId="1" xfId="7" applyFont="1" applyFill="1" applyBorder="1" applyAlignment="1">
      <alignment horizontal="center" wrapText="1"/>
    </xf>
    <xf numFmtId="0" fontId="17" fillId="12" borderId="10" xfId="7" applyFont="1" applyFill="1" applyBorder="1" applyAlignment="1">
      <alignment horizontal="center" wrapText="1"/>
    </xf>
    <xf numFmtId="0" fontId="17" fillId="12" borderId="24" xfId="7" applyFont="1" applyFill="1" applyBorder="1" applyAlignment="1">
      <alignment horizontal="center" wrapText="1"/>
    </xf>
    <xf numFmtId="0" fontId="17" fillId="12" borderId="8" xfId="7" applyFont="1" applyFill="1" applyBorder="1" applyAlignment="1">
      <alignment horizontal="center" vertical="center"/>
    </xf>
    <xf numFmtId="0" fontId="17" fillId="12" borderId="1" xfId="7" applyFont="1" applyFill="1" applyBorder="1" applyAlignment="1">
      <alignment horizontal="center" vertical="center"/>
    </xf>
    <xf numFmtId="0" fontId="17" fillId="12" borderId="10" xfId="7" applyFont="1" applyFill="1" applyBorder="1" applyAlignment="1">
      <alignment horizontal="center" vertical="center"/>
    </xf>
    <xf numFmtId="0" fontId="17" fillId="12" borderId="22" xfId="7" applyFont="1" applyFill="1" applyBorder="1" applyAlignment="1">
      <alignment horizontal="center" vertical="center"/>
    </xf>
    <xf numFmtId="0" fontId="17" fillId="12" borderId="8" xfId="7" applyFont="1" applyFill="1" applyBorder="1" applyAlignment="1">
      <alignment horizontal="center" vertical="center" wrapText="1"/>
    </xf>
    <xf numFmtId="4" fontId="21" fillId="12" borderId="8" xfId="7" applyNumberFormat="1" applyFont="1" applyFill="1" applyBorder="1" applyAlignment="1">
      <alignment horizontal="center"/>
    </xf>
    <xf numFmtId="4" fontId="21" fillId="12" borderId="10" xfId="7" applyNumberFormat="1" applyFont="1" applyFill="1" applyBorder="1" applyAlignment="1">
      <alignment horizontal="center"/>
    </xf>
    <xf numFmtId="4" fontId="21" fillId="12" borderId="1" xfId="7" applyNumberFormat="1" applyFont="1" applyFill="1" applyBorder="1" applyAlignment="1">
      <alignment horizontal="center"/>
    </xf>
    <xf numFmtId="4" fontId="17" fillId="5" borderId="1" xfId="7" applyNumberFormat="1" applyFont="1" applyFill="1" applyBorder="1" applyAlignment="1">
      <alignment horizontal="center" wrapText="1"/>
    </xf>
    <xf numFmtId="4" fontId="17" fillId="12" borderId="8" xfId="7" applyNumberFormat="1" applyFont="1" applyFill="1" applyBorder="1" applyAlignment="1">
      <alignment horizontal="center" wrapText="1"/>
    </xf>
    <xf numFmtId="4" fontId="17" fillId="12" borderId="1" xfId="7" applyNumberFormat="1" applyFont="1" applyFill="1" applyBorder="1" applyAlignment="1">
      <alignment horizontal="center" wrapText="1"/>
    </xf>
    <xf numFmtId="4" fontId="17" fillId="12" borderId="10" xfId="7" applyNumberFormat="1" applyFont="1" applyFill="1" applyBorder="1" applyAlignment="1">
      <alignment horizontal="center" wrapText="1"/>
    </xf>
    <xf numFmtId="49" fontId="17" fillId="5" borderId="10" xfId="7" applyNumberFormat="1" applyFont="1" applyFill="1" applyBorder="1" applyAlignment="1">
      <alignment horizontal="center" wrapText="1"/>
    </xf>
    <xf numFmtId="4" fontId="21" fillId="5" borderId="9" xfId="7" applyNumberFormat="1" applyFont="1" applyFill="1" applyBorder="1" applyAlignment="1">
      <alignment horizontal="center"/>
    </xf>
    <xf numFmtId="4" fontId="21" fillId="5" borderId="25" xfId="7" applyNumberFormat="1" applyFont="1" applyFill="1" applyBorder="1" applyAlignment="1">
      <alignment horizontal="center"/>
    </xf>
    <xf numFmtId="4" fontId="21" fillId="5" borderId="9" xfId="7" applyNumberFormat="1" applyFont="1" applyFill="1" applyBorder="1" applyAlignment="1">
      <alignment horizontal="center" wrapText="1"/>
    </xf>
    <xf numFmtId="165" fontId="30" fillId="3" borderId="0" xfId="7" applyNumberFormat="1" applyFont="1" applyFill="1" applyAlignment="1">
      <alignment horizontal="center" vertical="center"/>
    </xf>
    <xf numFmtId="0" fontId="21" fillId="12" borderId="2" xfId="7" applyFont="1" applyFill="1" applyBorder="1" applyAlignment="1">
      <alignment horizontal="center" wrapText="1"/>
    </xf>
    <xf numFmtId="0" fontId="21" fillId="12" borderId="8" xfId="7" applyFont="1" applyFill="1" applyBorder="1" applyAlignment="1"/>
    <xf numFmtId="0" fontId="21" fillId="12" borderId="1" xfId="7" applyFont="1" applyFill="1" applyBorder="1" applyAlignment="1">
      <alignment horizontal="center"/>
    </xf>
    <xf numFmtId="4" fontId="21" fillId="12" borderId="22" xfId="7" applyNumberFormat="1" applyFont="1" applyFill="1" applyBorder="1" applyAlignment="1">
      <alignment horizontal="center"/>
    </xf>
    <xf numFmtId="0" fontId="17" fillId="12" borderId="26" xfId="7" applyFont="1" applyFill="1" applyBorder="1" applyAlignment="1">
      <alignment horizontal="center" vertical="center"/>
    </xf>
    <xf numFmtId="0" fontId="17" fillId="12" borderId="10" xfId="7" applyFont="1" applyFill="1" applyBorder="1" applyAlignment="1">
      <alignment horizontal="center"/>
    </xf>
    <xf numFmtId="0" fontId="21" fillId="11" borderId="8" xfId="7" applyFont="1" applyFill="1" applyBorder="1" applyAlignment="1"/>
    <xf numFmtId="0" fontId="21" fillId="11" borderId="1" xfId="7" applyFont="1" applyFill="1" applyBorder="1" applyAlignment="1">
      <alignment horizontal="center"/>
    </xf>
    <xf numFmtId="0" fontId="17" fillId="11" borderId="10" xfId="7" applyFont="1" applyFill="1" applyBorder="1" applyAlignment="1">
      <alignment horizontal="center"/>
    </xf>
    <xf numFmtId="4" fontId="21" fillId="11" borderId="22" xfId="7" applyNumberFormat="1" applyFont="1" applyFill="1" applyBorder="1" applyAlignment="1">
      <alignment horizontal="center"/>
    </xf>
    <xf numFmtId="4" fontId="21" fillId="12" borderId="2" xfId="7" applyNumberFormat="1" applyFont="1" applyFill="1" applyBorder="1" applyAlignment="1">
      <alignment horizontal="center" wrapText="1"/>
    </xf>
    <xf numFmtId="4" fontId="21" fillId="11" borderId="8" xfId="7" applyNumberFormat="1" applyFont="1" applyFill="1" applyBorder="1" applyAlignment="1">
      <alignment horizontal="center"/>
    </xf>
    <xf numFmtId="4" fontId="21" fillId="11" borderId="10" xfId="7" applyNumberFormat="1" applyFont="1" applyFill="1" applyBorder="1" applyAlignment="1">
      <alignment horizontal="center"/>
    </xf>
    <xf numFmtId="4" fontId="21" fillId="11" borderId="1" xfId="7" applyNumberFormat="1" applyFont="1" applyFill="1" applyBorder="1" applyAlignment="1">
      <alignment horizontal="center"/>
    </xf>
    <xf numFmtId="0" fontId="21" fillId="11" borderId="8" xfId="7" applyFont="1" applyFill="1" applyBorder="1" applyAlignment="1">
      <alignment wrapText="1"/>
    </xf>
    <xf numFmtId="4" fontId="17" fillId="11" borderId="1" xfId="7" applyNumberFormat="1" applyFont="1" applyFill="1" applyBorder="1" applyAlignment="1">
      <alignment horizontal="center" wrapText="1"/>
    </xf>
    <xf numFmtId="0" fontId="22" fillId="12" borderId="8" xfId="7" applyFont="1" applyFill="1" applyBorder="1" applyAlignment="1">
      <alignment wrapText="1"/>
    </xf>
    <xf numFmtId="4" fontId="21" fillId="12" borderId="21" xfId="7" applyNumberFormat="1" applyFont="1" applyFill="1" applyBorder="1" applyAlignment="1">
      <alignment horizontal="center" wrapText="1"/>
    </xf>
    <xf numFmtId="4" fontId="21" fillId="12" borderId="18" xfId="7" applyNumberFormat="1" applyFont="1" applyFill="1" applyBorder="1" applyAlignment="1">
      <alignment horizontal="center" wrapText="1"/>
    </xf>
    <xf numFmtId="4" fontId="21" fillId="11" borderId="21" xfId="7" applyNumberFormat="1" applyFont="1" applyFill="1" applyBorder="1" applyAlignment="1">
      <alignment horizontal="center"/>
    </xf>
    <xf numFmtId="0" fontId="21" fillId="13" borderId="8" xfId="7" applyFont="1" applyFill="1" applyBorder="1" applyAlignment="1"/>
    <xf numFmtId="0" fontId="21" fillId="13" borderId="1" xfId="7" applyFont="1" applyFill="1" applyBorder="1" applyAlignment="1">
      <alignment horizontal="center"/>
    </xf>
    <xf numFmtId="0" fontId="17" fillId="13" borderId="10" xfId="7" applyFont="1" applyFill="1" applyBorder="1" applyAlignment="1">
      <alignment horizontal="center"/>
    </xf>
    <xf numFmtId="4" fontId="21" fillId="13" borderId="22" xfId="7" applyNumberFormat="1" applyFont="1" applyFill="1" applyBorder="1" applyAlignment="1">
      <alignment horizontal="center"/>
    </xf>
    <xf numFmtId="4" fontId="21" fillId="13" borderId="8" xfId="7" applyNumberFormat="1" applyFont="1" applyFill="1" applyBorder="1" applyAlignment="1">
      <alignment horizontal="center"/>
    </xf>
    <xf numFmtId="4" fontId="21" fillId="13" borderId="1" xfId="7" applyNumberFormat="1" applyFont="1" applyFill="1" applyBorder="1" applyAlignment="1">
      <alignment horizontal="center"/>
    </xf>
    <xf numFmtId="0" fontId="21" fillId="13" borderId="8" xfId="7" applyFont="1" applyFill="1" applyBorder="1" applyAlignment="1">
      <alignment wrapText="1"/>
    </xf>
    <xf numFmtId="4" fontId="21" fillId="13" borderId="22" xfId="7" applyNumberFormat="1" applyFont="1" applyFill="1" applyBorder="1" applyAlignment="1">
      <alignment horizontal="center" wrapText="1"/>
    </xf>
    <xf numFmtId="4" fontId="21" fillId="13" borderId="1" xfId="7" applyNumberFormat="1" applyFont="1" applyFill="1" applyBorder="1" applyAlignment="1">
      <alignment horizontal="center" wrapText="1"/>
    </xf>
    <xf numFmtId="4" fontId="17" fillId="13" borderId="1" xfId="7" applyNumberFormat="1" applyFont="1" applyFill="1" applyBorder="1" applyAlignment="1">
      <alignment horizontal="center" wrapText="1"/>
    </xf>
    <xf numFmtId="4" fontId="17" fillId="5" borderId="21" xfId="7" applyNumberFormat="1" applyFont="1" applyFill="1" applyBorder="1" applyAlignment="1">
      <alignment horizontal="center" wrapText="1"/>
    </xf>
    <xf numFmtId="0" fontId="21" fillId="14" borderId="8" xfId="7" applyFont="1" applyFill="1" applyBorder="1" applyAlignment="1"/>
    <xf numFmtId="0" fontId="21" fillId="14" borderId="1" xfId="7" applyFont="1" applyFill="1" applyBorder="1" applyAlignment="1">
      <alignment horizontal="center"/>
    </xf>
    <xf numFmtId="0" fontId="17" fillId="14" borderId="10" xfId="7" applyFont="1" applyFill="1" applyBorder="1" applyAlignment="1">
      <alignment horizontal="center"/>
    </xf>
    <xf numFmtId="4" fontId="21" fillId="14" borderId="22" xfId="7" applyNumberFormat="1" applyFont="1" applyFill="1" applyBorder="1" applyAlignment="1">
      <alignment horizontal="center"/>
    </xf>
    <xf numFmtId="4" fontId="21" fillId="13" borderId="25" xfId="7" applyNumberFormat="1" applyFont="1" applyFill="1" applyBorder="1" applyAlignment="1">
      <alignment horizontal="center"/>
    </xf>
    <xf numFmtId="4" fontId="21" fillId="13" borderId="21" xfId="7" applyNumberFormat="1" applyFont="1" applyFill="1" applyBorder="1" applyAlignment="1">
      <alignment horizontal="center"/>
    </xf>
    <xf numFmtId="4" fontId="21" fillId="13" borderId="21" xfId="7" applyNumberFormat="1" applyFont="1" applyFill="1" applyBorder="1" applyAlignment="1">
      <alignment horizontal="center" wrapText="1"/>
    </xf>
    <xf numFmtId="4" fontId="21" fillId="13" borderId="9" xfId="7" applyNumberFormat="1" applyFont="1" applyFill="1" applyBorder="1" applyAlignment="1">
      <alignment horizontal="center"/>
    </xf>
    <xf numFmtId="4" fontId="21" fillId="13" borderId="9" xfId="7" applyNumberFormat="1" applyFont="1" applyFill="1" applyBorder="1" applyAlignment="1">
      <alignment horizontal="center" wrapText="1"/>
    </xf>
    <xf numFmtId="4" fontId="21" fillId="13" borderId="25" xfId="7" applyNumberFormat="1" applyFont="1" applyFill="1" applyBorder="1" applyAlignment="1">
      <alignment horizontal="center" wrapText="1"/>
    </xf>
    <xf numFmtId="0" fontId="21" fillId="14" borderId="29" xfId="7" applyFont="1" applyFill="1" applyBorder="1" applyAlignment="1">
      <alignment horizontal="center" vertical="top" wrapText="1"/>
    </xf>
    <xf numFmtId="0" fontId="21" fillId="14" borderId="16" xfId="7" applyFont="1" applyFill="1" applyBorder="1" applyAlignment="1">
      <alignment horizontal="center" vertical="center"/>
    </xf>
    <xf numFmtId="0" fontId="21" fillId="14" borderId="15" xfId="7" applyFont="1" applyFill="1" applyBorder="1" applyAlignment="1">
      <alignment horizontal="center" vertical="center" textRotation="90" wrapText="1"/>
    </xf>
    <xf numFmtId="0" fontId="21" fillId="14" borderId="14" xfId="7" applyFont="1" applyFill="1" applyBorder="1" applyAlignment="1">
      <alignment horizontal="center" vertical="center" textRotation="90" wrapText="1"/>
    </xf>
    <xf numFmtId="165" fontId="50" fillId="3" borderId="30" xfId="7" applyNumberFormat="1" applyFont="1" applyFill="1" applyBorder="1" applyAlignment="1"/>
    <xf numFmtId="165" fontId="50" fillId="3" borderId="0" xfId="7" applyNumberFormat="1" applyFont="1" applyFill="1" applyAlignment="1">
      <alignment horizontal="left" vertical="center"/>
    </xf>
    <xf numFmtId="165" fontId="30" fillId="3" borderId="0" xfId="7" applyNumberFormat="1" applyFont="1" applyFill="1" applyAlignment="1">
      <alignment horizontal="left" vertical="center"/>
    </xf>
    <xf numFmtId="0" fontId="19" fillId="0" borderId="32" xfId="7" applyFont="1" applyBorder="1" applyAlignment="1">
      <alignment vertical="top" wrapText="1"/>
    </xf>
    <xf numFmtId="0" fontId="19" fillId="0" borderId="25" xfId="7" applyFont="1" applyBorder="1" applyAlignment="1">
      <alignment horizontal="left" wrapText="1"/>
    </xf>
    <xf numFmtId="49" fontId="22" fillId="0" borderId="0" xfId="7" applyNumberFormat="1" applyFont="1" applyFill="1" applyAlignment="1">
      <alignment horizontal="right"/>
    </xf>
    <xf numFmtId="49" fontId="17" fillId="0" borderId="0" xfId="7" applyNumberFormat="1" applyFont="1" applyFill="1" applyAlignment="1">
      <alignment horizontal="left"/>
    </xf>
    <xf numFmtId="0" fontId="21" fillId="0" borderId="1" xfId="0" applyFont="1" applyBorder="1" applyAlignment="1">
      <alignment horizontal="center" vertical="center" wrapText="1"/>
    </xf>
    <xf numFmtId="0" fontId="63" fillId="0" borderId="0" xfId="0" applyFont="1"/>
    <xf numFmtId="49" fontId="9" fillId="15" borderId="21" xfId="0" applyNumberFormat="1" applyFont="1" applyFill="1" applyBorder="1" applyAlignment="1">
      <alignment wrapText="1"/>
    </xf>
    <xf numFmtId="49" fontId="9" fillId="15" borderId="25" xfId="0" applyNumberFormat="1" applyFont="1" applyFill="1" applyBorder="1" applyAlignment="1">
      <alignment horizontal="left" wrapText="1"/>
    </xf>
    <xf numFmtId="4" fontId="9" fillId="15" borderId="1" xfId="0" applyNumberFormat="1" applyFont="1" applyFill="1" applyBorder="1" applyAlignment="1">
      <alignment horizontal="right" wrapText="1"/>
    </xf>
    <xf numFmtId="43" fontId="9" fillId="15" borderId="1" xfId="30" applyFont="1" applyFill="1" applyBorder="1" applyAlignment="1">
      <alignment horizontal="right" wrapText="1"/>
    </xf>
    <xf numFmtId="0" fontId="41" fillId="0" borderId="1" xfId="7" applyFont="1" applyFill="1" applyBorder="1" applyAlignment="1">
      <alignment wrapText="1"/>
    </xf>
    <xf numFmtId="4" fontId="41" fillId="0" borderId="1" xfId="7" applyNumberFormat="1" applyFont="1" applyFill="1" applyBorder="1" applyAlignment="1">
      <alignment horizontal="center"/>
    </xf>
    <xf numFmtId="0" fontId="21" fillId="0" borderId="1" xfId="7" applyFont="1" applyBorder="1" applyAlignment="1">
      <alignment horizontal="center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center"/>
    </xf>
    <xf numFmtId="4" fontId="21" fillId="3" borderId="1" xfId="7" applyNumberFormat="1" applyFont="1" applyFill="1" applyBorder="1" applyAlignment="1">
      <alignment horizontal="center"/>
    </xf>
    <xf numFmtId="4" fontId="21" fillId="0" borderId="0" xfId="7" applyNumberFormat="1" applyFont="1"/>
    <xf numFmtId="43" fontId="21" fillId="16" borderId="1" xfId="30" applyFont="1" applyFill="1" applyBorder="1" applyAlignment="1">
      <alignment horizontal="right" wrapText="1"/>
    </xf>
    <xf numFmtId="0" fontId="21" fillId="13" borderId="1" xfId="7" applyFont="1" applyFill="1" applyBorder="1" applyAlignment="1">
      <alignment wrapText="1"/>
    </xf>
    <xf numFmtId="0" fontId="17" fillId="0" borderId="0" xfId="0" applyFont="1" applyAlignment="1">
      <alignment horizontal="right" vertical="center"/>
    </xf>
    <xf numFmtId="0" fontId="22" fillId="0" borderId="33" xfId="7" applyFont="1" applyFill="1" applyBorder="1" applyAlignment="1">
      <alignment horizontal="center" vertical="center" wrapText="1"/>
    </xf>
    <xf numFmtId="0" fontId="21" fillId="17" borderId="1" xfId="7" applyFont="1" applyFill="1" applyBorder="1" applyAlignment="1">
      <alignment horizontal="center" vertical="center" wrapText="1"/>
    </xf>
    <xf numFmtId="0" fontId="21" fillId="14" borderId="8" xfId="7" applyFont="1" applyFill="1" applyBorder="1" applyAlignment="1">
      <alignment wrapText="1"/>
    </xf>
    <xf numFmtId="0" fontId="17" fillId="5" borderId="1" xfId="7" applyFont="1" applyFill="1" applyBorder="1" applyAlignment="1">
      <alignment horizontal="center" wrapText="1"/>
    </xf>
    <xf numFmtId="4" fontId="21" fillId="5" borderId="25" xfId="7" applyNumberFormat="1" applyFont="1" applyFill="1" applyBorder="1" applyAlignment="1">
      <alignment horizontal="center" wrapText="1"/>
    </xf>
    <xf numFmtId="0" fontId="21" fillId="11" borderId="1" xfId="7" applyFont="1" applyFill="1" applyBorder="1" applyAlignment="1">
      <alignment horizontal="center" wrapText="1"/>
    </xf>
    <xf numFmtId="49" fontId="17" fillId="11" borderId="10" xfId="7" applyNumberFormat="1" applyFont="1" applyFill="1" applyBorder="1" applyAlignment="1">
      <alignment horizontal="center" wrapText="1"/>
    </xf>
    <xf numFmtId="4" fontId="21" fillId="11" borderId="8" xfId="7" applyNumberFormat="1" applyFont="1" applyFill="1" applyBorder="1" applyAlignment="1">
      <alignment horizontal="center" wrapText="1"/>
    </xf>
    <xf numFmtId="0" fontId="17" fillId="11" borderId="1" xfId="7" applyFont="1" applyFill="1" applyBorder="1" applyAlignment="1">
      <alignment horizontal="center" wrapText="1"/>
    </xf>
    <xf numFmtId="0" fontId="17" fillId="13" borderId="1" xfId="7" applyFont="1" applyFill="1" applyBorder="1" applyAlignment="1">
      <alignment horizontal="center" wrapText="1"/>
    </xf>
    <xf numFmtId="0" fontId="21" fillId="13" borderId="1" xfId="7" applyFont="1" applyFill="1" applyBorder="1" applyAlignment="1">
      <alignment horizontal="center" wrapText="1"/>
    </xf>
    <xf numFmtId="4" fontId="21" fillId="13" borderId="8" xfId="7" applyNumberFormat="1" applyFont="1" applyFill="1" applyBorder="1" applyAlignment="1">
      <alignment horizontal="center" wrapText="1"/>
    </xf>
    <xf numFmtId="0" fontId="11" fillId="0" borderId="0" xfId="7" applyFont="1" applyFill="1" applyAlignment="1">
      <alignment horizontal="center" vertical="center"/>
    </xf>
    <xf numFmtId="4" fontId="11" fillId="0" borderId="0" xfId="7" applyNumberFormat="1" applyFont="1" applyFill="1" applyAlignment="1">
      <alignment horizontal="center" vertical="center"/>
    </xf>
    <xf numFmtId="49" fontId="41" fillId="0" borderId="1" xfId="7" applyNumberFormat="1" applyFont="1" applyFill="1" applyBorder="1" applyAlignment="1">
      <alignment wrapText="1"/>
    </xf>
    <xf numFmtId="0" fontId="21" fillId="16" borderId="1" xfId="0" applyFont="1" applyFill="1" applyBorder="1" applyAlignment="1">
      <alignment wrapText="1"/>
    </xf>
    <xf numFmtId="49" fontId="21" fillId="16" borderId="1" xfId="0" applyNumberFormat="1" applyFont="1" applyFill="1" applyBorder="1" applyAlignment="1">
      <alignment horizontal="center" wrapText="1"/>
    </xf>
    <xf numFmtId="0" fontId="21" fillId="16" borderId="1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wrapText="1"/>
    </xf>
    <xf numFmtId="0" fontId="21" fillId="3" borderId="1" xfId="0" applyFont="1" applyFill="1" applyBorder="1" applyAlignment="1">
      <alignment horizontal="center" wrapText="1"/>
    </xf>
    <xf numFmtId="0" fontId="19" fillId="0" borderId="0" xfId="0" applyFont="1"/>
    <xf numFmtId="49" fontId="66" fillId="0" borderId="0" xfId="0" applyNumberFormat="1" applyFont="1" applyBorder="1" applyAlignment="1">
      <alignment horizontal="center" vertical="center" wrapText="1"/>
    </xf>
    <xf numFmtId="171" fontId="102" fillId="0" borderId="0" xfId="7" applyNumberFormat="1" applyFont="1" applyAlignment="1">
      <alignment horizontal="left"/>
    </xf>
    <xf numFmtId="0" fontId="55" fillId="4" borderId="1" xfId="7" applyNumberFormat="1" applyFont="1" applyFill="1" applyBorder="1" applyAlignment="1" applyProtection="1">
      <alignment horizontal="center"/>
    </xf>
    <xf numFmtId="0" fontId="55" fillId="3" borderId="1" xfId="7" applyNumberFormat="1" applyFont="1" applyFill="1" applyBorder="1" applyAlignment="1" applyProtection="1">
      <alignment horizontal="center" vertical="center"/>
    </xf>
    <xf numFmtId="0" fontId="54" fillId="4" borderId="1" xfId="7" applyNumberFormat="1" applyFont="1" applyFill="1" applyBorder="1" applyAlignment="1" applyProtection="1">
      <alignment horizontal="center"/>
    </xf>
    <xf numFmtId="0" fontId="54" fillId="4" borderId="1" xfId="7" applyNumberFormat="1" applyFont="1" applyFill="1" applyBorder="1" applyAlignment="1" applyProtection="1">
      <alignment wrapText="1"/>
    </xf>
    <xf numFmtId="0" fontId="54" fillId="3" borderId="1" xfId="7" applyNumberFormat="1" applyFont="1" applyFill="1" applyBorder="1" applyAlignment="1" applyProtection="1">
      <alignment horizontal="center" vertical="center"/>
    </xf>
    <xf numFmtId="16" fontId="54" fillId="4" borderId="1" xfId="7" applyNumberFormat="1" applyFont="1" applyFill="1" applyBorder="1" applyAlignment="1" applyProtection="1">
      <alignment horizontal="center"/>
    </xf>
    <xf numFmtId="0" fontId="55" fillId="4" borderId="1" xfId="7" applyNumberFormat="1" applyFont="1" applyFill="1" applyBorder="1" applyAlignment="1" applyProtection="1">
      <alignment horizontal="left" wrapText="1"/>
    </xf>
    <xf numFmtId="0" fontId="56" fillId="4" borderId="1" xfId="7" applyNumberFormat="1" applyFont="1" applyFill="1" applyBorder="1" applyAlignment="1" applyProtection="1">
      <alignment horizontal="center"/>
    </xf>
    <xf numFmtId="0" fontId="56" fillId="4" borderId="1" xfId="7" applyNumberFormat="1" applyFont="1" applyFill="1" applyBorder="1" applyAlignment="1" applyProtection="1">
      <alignment wrapText="1"/>
    </xf>
    <xf numFmtId="0" fontId="56" fillId="4" borderId="1" xfId="7" applyNumberFormat="1" applyFont="1" applyFill="1" applyBorder="1" applyAlignment="1" applyProtection="1">
      <alignment horizontal="left" wrapText="1"/>
    </xf>
    <xf numFmtId="0" fontId="54" fillId="4" borderId="1" xfId="7" applyNumberFormat="1" applyFont="1" applyFill="1" applyBorder="1" applyAlignment="1" applyProtection="1">
      <alignment horizontal="left" wrapText="1"/>
    </xf>
    <xf numFmtId="0" fontId="53" fillId="4" borderId="1" xfId="7" applyNumberFormat="1" applyFont="1" applyFill="1" applyBorder="1" applyAlignment="1" applyProtection="1">
      <alignment horizontal="left" wrapText="1"/>
    </xf>
    <xf numFmtId="0" fontId="53" fillId="4" borderId="1" xfId="7" applyNumberFormat="1" applyFont="1" applyFill="1" applyBorder="1" applyAlignment="1" applyProtection="1">
      <alignment wrapText="1"/>
    </xf>
    <xf numFmtId="0" fontId="56" fillId="4" borderId="1" xfId="7" applyNumberFormat="1" applyFont="1" applyFill="1" applyBorder="1" applyAlignment="1" applyProtection="1">
      <alignment horizontal="center" vertical="center"/>
    </xf>
    <xf numFmtId="0" fontId="62" fillId="3" borderId="0" xfId="7" applyFont="1" applyFill="1" applyBorder="1" applyAlignment="1">
      <alignment vertical="center"/>
    </xf>
    <xf numFmtId="0" fontId="17" fillId="4" borderId="21" xfId="7" applyFont="1" applyFill="1" applyBorder="1" applyAlignment="1">
      <alignment horizontal="center" vertical="center" wrapText="1"/>
    </xf>
    <xf numFmtId="0" fontId="17" fillId="4" borderId="1" xfId="7" applyFont="1" applyFill="1" applyBorder="1" applyAlignment="1">
      <alignment horizontal="center" vertical="center" wrapText="1"/>
    </xf>
    <xf numFmtId="4" fontId="21" fillId="12" borderId="21" xfId="7" applyNumberFormat="1" applyFont="1" applyFill="1" applyBorder="1" applyAlignment="1">
      <alignment horizontal="center"/>
    </xf>
    <xf numFmtId="4" fontId="21" fillId="12" borderId="18" xfId="7" applyNumberFormat="1" applyFont="1" applyFill="1" applyBorder="1" applyAlignment="1">
      <alignment horizontal="center"/>
    </xf>
    <xf numFmtId="4" fontId="17" fillId="12" borderId="21" xfId="7" applyNumberFormat="1" applyFont="1" applyFill="1" applyBorder="1" applyAlignment="1">
      <alignment horizontal="center" wrapText="1"/>
    </xf>
    <xf numFmtId="4" fontId="17" fillId="12" borderId="18" xfId="7" applyNumberFormat="1" applyFont="1" applyFill="1" applyBorder="1" applyAlignment="1">
      <alignment horizontal="center" wrapText="1"/>
    </xf>
    <xf numFmtId="0" fontId="22" fillId="0" borderId="0" xfId="7" applyFont="1" applyFill="1" applyBorder="1"/>
    <xf numFmtId="0" fontId="22" fillId="0" borderId="0" xfId="7" applyFont="1" applyFill="1" applyAlignment="1">
      <alignment horizontal="center" vertical="center"/>
    </xf>
    <xf numFmtId="0" fontId="17" fillId="4" borderId="18" xfId="7" applyFont="1" applyFill="1" applyBorder="1" applyAlignment="1">
      <alignment horizontal="center" vertical="center" wrapText="1"/>
    </xf>
    <xf numFmtId="0" fontId="17" fillId="4" borderId="10" xfId="7" applyFont="1" applyFill="1" applyBorder="1" applyAlignment="1">
      <alignment horizontal="center" vertical="center" wrapText="1"/>
    </xf>
    <xf numFmtId="171" fontId="102" fillId="0" borderId="0" xfId="7" applyNumberFormat="1" applyFont="1" applyAlignment="1">
      <alignment horizontal="center"/>
    </xf>
    <xf numFmtId="0" fontId="11" fillId="3" borderId="0" xfId="7" applyFont="1" applyFill="1" applyBorder="1" applyAlignment="1">
      <alignment horizontal="center" vertical="center"/>
    </xf>
    <xf numFmtId="0" fontId="11" fillId="3" borderId="0" xfId="7" applyFont="1" applyFill="1" applyBorder="1" applyAlignment="1">
      <alignment horizontal="center" vertical="center" wrapText="1"/>
    </xf>
    <xf numFmtId="0" fontId="26" fillId="3" borderId="0" xfId="7" applyFont="1" applyFill="1" applyBorder="1" applyAlignment="1">
      <alignment horizontal="center" vertical="center" wrapText="1"/>
    </xf>
    <xf numFmtId="0" fontId="17" fillId="3" borderId="0" xfId="7" applyFont="1" applyFill="1" applyBorder="1" applyAlignment="1">
      <alignment horizontal="center" vertical="center"/>
    </xf>
    <xf numFmtId="171" fontId="21" fillId="3" borderId="0" xfId="7" applyNumberFormat="1" applyFont="1" applyFill="1" applyBorder="1" applyAlignment="1">
      <alignment horizontal="center" wrapText="1"/>
    </xf>
    <xf numFmtId="4" fontId="17" fillId="3" borderId="0" xfId="7" applyNumberFormat="1" applyFont="1" applyFill="1" applyBorder="1" applyAlignment="1">
      <alignment horizontal="center" wrapText="1"/>
    </xf>
    <xf numFmtId="171" fontId="17" fillId="3" borderId="0" xfId="7" applyNumberFormat="1" applyFont="1" applyFill="1" applyBorder="1" applyAlignment="1">
      <alignment horizontal="center" wrapText="1"/>
    </xf>
    <xf numFmtId="4" fontId="21" fillId="11" borderId="37" xfId="7" applyNumberFormat="1" applyFont="1" applyFill="1" applyBorder="1" applyAlignment="1">
      <alignment horizontal="center"/>
    </xf>
    <xf numFmtId="4" fontId="102" fillId="3" borderId="0" xfId="7" applyNumberFormat="1" applyFont="1" applyFill="1" applyBorder="1" applyAlignment="1">
      <alignment horizontal="center" wrapText="1"/>
    </xf>
    <xf numFmtId="165" fontId="50" fillId="3" borderId="0" xfId="7" applyNumberFormat="1" applyFont="1" applyFill="1" applyBorder="1" applyAlignment="1">
      <alignment vertical="center"/>
    </xf>
    <xf numFmtId="0" fontId="21" fillId="3" borderId="0" xfId="7" applyFont="1" applyFill="1" applyBorder="1" applyAlignment="1">
      <alignment horizontal="center" vertical="top" wrapText="1"/>
    </xf>
    <xf numFmtId="0" fontId="12" fillId="3" borderId="0" xfId="7" applyFont="1" applyFill="1" applyBorder="1" applyAlignment="1">
      <alignment horizontal="center" vertical="center"/>
    </xf>
    <xf numFmtId="0" fontId="11" fillId="11" borderId="6" xfId="7" applyFont="1" applyFill="1" applyBorder="1" applyAlignment="1">
      <alignment horizontal="center" vertical="top" wrapText="1"/>
    </xf>
    <xf numFmtId="0" fontId="11" fillId="11" borderId="5" xfId="7" applyFont="1" applyFill="1" applyBorder="1" applyAlignment="1">
      <alignment horizontal="center" vertical="top" wrapText="1"/>
    </xf>
    <xf numFmtId="0" fontId="21" fillId="11" borderId="39" xfId="7" applyFont="1" applyFill="1" applyBorder="1" applyAlignment="1">
      <alignment vertical="center" wrapText="1"/>
    </xf>
    <xf numFmtId="49" fontId="22" fillId="11" borderId="1" xfId="7" applyNumberFormat="1" applyFont="1" applyFill="1" applyBorder="1" applyAlignment="1">
      <alignment horizontal="center" vertical="center" wrapText="1"/>
    </xf>
    <xf numFmtId="49" fontId="22" fillId="11" borderId="10" xfId="7" applyNumberFormat="1" applyFont="1" applyFill="1" applyBorder="1" applyAlignment="1">
      <alignment horizontal="center" vertical="center" wrapText="1"/>
    </xf>
    <xf numFmtId="4" fontId="21" fillId="11" borderId="18" xfId="7" applyNumberFormat="1" applyFont="1" applyFill="1" applyBorder="1" applyAlignment="1">
      <alignment horizontal="center"/>
    </xf>
    <xf numFmtId="4" fontId="17" fillId="3" borderId="1" xfId="7" applyNumberFormat="1" applyFont="1" applyFill="1" applyBorder="1"/>
    <xf numFmtId="166" fontId="40" fillId="3" borderId="0" xfId="12" applyNumberFormat="1" applyFont="1" applyFill="1" applyBorder="1" applyAlignment="1">
      <alignment horizontal="center" wrapText="1"/>
    </xf>
    <xf numFmtId="166" fontId="17" fillId="8" borderId="18" xfId="31" applyNumberFormat="1" applyFont="1" applyFill="1" applyBorder="1" applyAlignment="1">
      <alignment horizontal="left" vertical="center" wrapText="1"/>
    </xf>
    <xf numFmtId="4" fontId="17" fillId="8" borderId="1" xfId="12" applyNumberFormat="1" applyFont="1" applyFill="1" applyBorder="1" applyAlignment="1">
      <alignment horizontal="center" vertical="center" wrapText="1"/>
    </xf>
    <xf numFmtId="4" fontId="17" fillId="8" borderId="41" xfId="12" applyNumberFormat="1" applyFont="1" applyFill="1" applyBorder="1" applyAlignment="1">
      <alignment horizontal="center" vertical="center" wrapText="1"/>
    </xf>
    <xf numFmtId="166" fontId="40" fillId="8" borderId="11" xfId="25" applyNumberFormat="1" applyFont="1" applyFill="1" applyBorder="1" applyAlignment="1">
      <alignment horizontal="center" vertical="center" wrapText="1"/>
    </xf>
    <xf numFmtId="4" fontId="17" fillId="8" borderId="12" xfId="12" applyNumberFormat="1" applyFont="1" applyFill="1" applyBorder="1" applyAlignment="1">
      <alignment horizontal="center" vertical="center" wrapText="1"/>
    </xf>
    <xf numFmtId="166" fontId="17" fillId="0" borderId="0" xfId="31" applyNumberFormat="1" applyFont="1" applyFill="1" applyBorder="1" applyAlignment="1">
      <alignment horizontal="right" wrapText="1"/>
    </xf>
    <xf numFmtId="43" fontId="17" fillId="0" borderId="0" xfId="31" applyNumberFormat="1" applyFont="1" applyFill="1" applyBorder="1" applyAlignment="1">
      <alignment horizontal="right" wrapText="1"/>
    </xf>
    <xf numFmtId="4" fontId="17" fillId="0" borderId="0" xfId="12" applyNumberFormat="1" applyFont="1" applyFill="1" applyBorder="1" applyAlignment="1">
      <alignment horizontal="right" wrapText="1"/>
    </xf>
    <xf numFmtId="0" fontId="17" fillId="0" borderId="0" xfId="0" applyFont="1"/>
    <xf numFmtId="171" fontId="21" fillId="5" borderId="18" xfId="7" applyNumberFormat="1" applyFont="1" applyFill="1" applyBorder="1" applyAlignment="1">
      <alignment horizontal="center" wrapText="1"/>
    </xf>
    <xf numFmtId="171" fontId="21" fillId="13" borderId="18" xfId="7" applyNumberFormat="1" applyFont="1" applyFill="1" applyBorder="1" applyAlignment="1">
      <alignment horizontal="center"/>
    </xf>
    <xf numFmtId="171" fontId="21" fillId="13" borderId="18" xfId="7" applyNumberFormat="1" applyFont="1" applyFill="1" applyBorder="1" applyAlignment="1">
      <alignment horizontal="center" wrapText="1"/>
    </xf>
    <xf numFmtId="43" fontId="21" fillId="16" borderId="1" xfId="30" applyFont="1" applyFill="1" applyBorder="1" applyAlignment="1">
      <alignment horizontal="center"/>
    </xf>
    <xf numFmtId="43" fontId="21" fillId="3" borderId="1" xfId="30" applyFont="1" applyFill="1" applyBorder="1" applyAlignment="1">
      <alignment horizontal="center"/>
    </xf>
    <xf numFmtId="4" fontId="69" fillId="0" borderId="0" xfId="0" applyNumberFormat="1" applyFont="1" applyAlignment="1"/>
    <xf numFmtId="0" fontId="17" fillId="3" borderId="9" xfId="7" applyFont="1" applyFill="1" applyBorder="1" applyAlignment="1">
      <alignment horizontal="left" wrapText="1"/>
    </xf>
    <xf numFmtId="0" fontId="17" fillId="3" borderId="25" xfId="7" applyFont="1" applyFill="1" applyBorder="1" applyAlignment="1">
      <alignment horizontal="left" wrapText="1"/>
    </xf>
    <xf numFmtId="0" fontId="17" fillId="3" borderId="21" xfId="7" applyFont="1" applyFill="1" applyBorder="1" applyAlignment="1">
      <alignment horizontal="left" wrapText="1"/>
    </xf>
    <xf numFmtId="0" fontId="17" fillId="15" borderId="0" xfId="7" applyFont="1" applyFill="1"/>
    <xf numFmtId="0" fontId="17" fillId="15" borderId="0" xfId="7" applyFont="1" applyFill="1" applyAlignment="1">
      <alignment horizontal="left"/>
    </xf>
    <xf numFmtId="4" fontId="106" fillId="3" borderId="1" xfId="0" applyNumberFormat="1" applyFont="1" applyFill="1" applyBorder="1"/>
    <xf numFmtId="0" fontId="17" fillId="12" borderId="21" xfId="7" applyFont="1" applyFill="1" applyBorder="1" applyAlignment="1">
      <alignment horizontal="center" vertical="center"/>
    </xf>
    <xf numFmtId="4" fontId="107" fillId="20" borderId="0" xfId="7" applyNumberFormat="1" applyFont="1" applyFill="1" applyAlignment="1">
      <alignment horizontal="left" vertical="center"/>
    </xf>
    <xf numFmtId="4" fontId="17" fillId="0" borderId="1" xfId="7" applyNumberFormat="1" applyFont="1" applyBorder="1" applyAlignment="1">
      <alignment horizontal="right"/>
    </xf>
    <xf numFmtId="4" fontId="21" fillId="16" borderId="1" xfId="7" applyNumberFormat="1" applyFont="1" applyFill="1" applyBorder="1"/>
    <xf numFmtId="0" fontId="11" fillId="12" borderId="11" xfId="7" applyFont="1" applyFill="1" applyBorder="1" applyAlignment="1">
      <alignment wrapText="1"/>
    </xf>
    <xf numFmtId="0" fontId="17" fillId="12" borderId="12" xfId="7" applyFont="1" applyFill="1" applyBorder="1" applyAlignment="1">
      <alignment horizontal="center" wrapText="1"/>
    </xf>
    <xf numFmtId="0" fontId="21" fillId="12" borderId="12" xfId="7" applyFont="1" applyFill="1" applyBorder="1" applyAlignment="1">
      <alignment horizontal="center" wrapText="1"/>
    </xf>
    <xf numFmtId="49" fontId="17" fillId="12" borderId="49" xfId="7" applyNumberFormat="1" applyFont="1" applyFill="1" applyBorder="1" applyAlignment="1">
      <alignment horizontal="center" wrapText="1"/>
    </xf>
    <xf numFmtId="4" fontId="21" fillId="12" borderId="50" xfId="7" applyNumberFormat="1" applyFont="1" applyFill="1" applyBorder="1" applyAlignment="1">
      <alignment horizontal="center" wrapText="1"/>
    </xf>
    <xf numFmtId="4" fontId="21" fillId="5" borderId="12" xfId="7" applyNumberFormat="1" applyFont="1" applyFill="1" applyBorder="1" applyAlignment="1">
      <alignment horizontal="center" wrapText="1"/>
    </xf>
    <xf numFmtId="4" fontId="21" fillId="5" borderId="11" xfId="7" applyNumberFormat="1" applyFont="1" applyFill="1" applyBorder="1" applyAlignment="1">
      <alignment horizontal="center" wrapText="1"/>
    </xf>
    <xf numFmtId="0" fontId="17" fillId="12" borderId="41" xfId="7" applyFont="1" applyFill="1" applyBorder="1" applyAlignment="1">
      <alignment horizontal="center" wrapText="1"/>
    </xf>
    <xf numFmtId="0" fontId="21" fillId="12" borderId="41" xfId="7" applyFont="1" applyFill="1" applyBorder="1" applyAlignment="1">
      <alignment horizontal="center" wrapText="1"/>
    </xf>
    <xf numFmtId="0" fontId="17" fillId="12" borderId="6" xfId="7" applyFont="1" applyFill="1" applyBorder="1" applyAlignment="1">
      <alignment horizontal="center" wrapText="1"/>
    </xf>
    <xf numFmtId="0" fontId="21" fillId="12" borderId="6" xfId="7" applyFont="1" applyFill="1" applyBorder="1" applyAlignment="1">
      <alignment horizontal="center" wrapText="1"/>
    </xf>
    <xf numFmtId="49" fontId="17" fillId="12" borderId="5" xfId="7" applyNumberFormat="1" applyFont="1" applyFill="1" applyBorder="1" applyAlignment="1">
      <alignment horizontal="center" wrapText="1"/>
    </xf>
    <xf numFmtId="4" fontId="17" fillId="12" borderId="23" xfId="7" applyNumberFormat="1" applyFont="1" applyFill="1" applyBorder="1" applyAlignment="1">
      <alignment horizontal="center" wrapText="1"/>
    </xf>
    <xf numFmtId="0" fontId="17" fillId="12" borderId="49" xfId="7" applyFont="1" applyFill="1" applyBorder="1" applyAlignment="1">
      <alignment horizontal="center" wrapText="1"/>
    </xf>
    <xf numFmtId="4" fontId="21" fillId="12" borderId="11" xfId="7" applyNumberFormat="1" applyFont="1" applyFill="1" applyBorder="1" applyAlignment="1">
      <alignment horizontal="center" wrapText="1"/>
    </xf>
    <xf numFmtId="4" fontId="21" fillId="12" borderId="12" xfId="7" applyNumberFormat="1" applyFont="1" applyFill="1" applyBorder="1" applyAlignment="1">
      <alignment horizontal="center" wrapText="1"/>
    </xf>
    <xf numFmtId="4" fontId="21" fillId="12" borderId="51" xfId="7" applyNumberFormat="1" applyFont="1" applyFill="1" applyBorder="1" applyAlignment="1">
      <alignment horizontal="center" wrapText="1"/>
    </xf>
    <xf numFmtId="4" fontId="21" fillId="11" borderId="21" xfId="7" applyNumberFormat="1" applyFont="1" applyFill="1" applyBorder="1" applyAlignment="1">
      <alignment horizontal="center" wrapText="1"/>
    </xf>
    <xf numFmtId="43" fontId="21" fillId="15" borderId="1" xfId="30" applyFont="1" applyFill="1" applyBorder="1" applyAlignment="1">
      <alignment horizontal="center"/>
    </xf>
    <xf numFmtId="4" fontId="17" fillId="0" borderId="0" xfId="7" applyNumberFormat="1" applyFont="1" applyBorder="1"/>
    <xf numFmtId="4" fontId="17" fillId="0" borderId="0" xfId="7" applyNumberFormat="1" applyFont="1" applyBorder="1" applyAlignment="1">
      <alignment horizontal="right"/>
    </xf>
    <xf numFmtId="0" fontId="17" fillId="12" borderId="18" xfId="7" applyFont="1" applyFill="1" applyBorder="1" applyAlignment="1">
      <alignment horizontal="center" vertical="center"/>
    </xf>
    <xf numFmtId="49" fontId="17" fillId="12" borderId="18" xfId="7" applyNumberFormat="1" applyFont="1" applyFill="1" applyBorder="1" applyAlignment="1">
      <alignment horizontal="center" wrapText="1"/>
    </xf>
    <xf numFmtId="0" fontId="17" fillId="12" borderId="18" xfId="7" applyFont="1" applyFill="1" applyBorder="1" applyAlignment="1">
      <alignment horizontal="center"/>
    </xf>
    <xf numFmtId="0" fontId="17" fillId="12" borderId="25" xfId="7" applyFont="1" applyFill="1" applyBorder="1" applyAlignment="1">
      <alignment horizontal="center"/>
    </xf>
    <xf numFmtId="0" fontId="17" fillId="12" borderId="25" xfId="7" applyFont="1" applyFill="1" applyBorder="1" applyAlignment="1">
      <alignment horizontal="center" wrapText="1"/>
    </xf>
    <xf numFmtId="49" fontId="17" fillId="12" borderId="25" xfId="7" applyNumberFormat="1" applyFont="1" applyFill="1" applyBorder="1" applyAlignment="1">
      <alignment horizontal="center" wrapText="1"/>
    </xf>
    <xf numFmtId="2" fontId="21" fillId="5" borderId="18" xfId="7" applyNumberFormat="1" applyFont="1" applyFill="1" applyBorder="1" applyAlignment="1">
      <alignment horizontal="center"/>
    </xf>
    <xf numFmtId="2" fontId="17" fillId="5" borderId="18" xfId="7" applyNumberFormat="1" applyFont="1" applyFill="1" applyBorder="1" applyAlignment="1">
      <alignment horizontal="center" wrapText="1"/>
    </xf>
    <xf numFmtId="2" fontId="21" fillId="5" borderId="18" xfId="7" applyNumberFormat="1" applyFont="1" applyFill="1" applyBorder="1" applyAlignment="1">
      <alignment horizontal="center" wrapText="1"/>
    </xf>
    <xf numFmtId="0" fontId="17" fillId="12" borderId="21" xfId="7" applyFont="1" applyFill="1" applyBorder="1" applyAlignment="1">
      <alignment horizontal="center" vertical="center" wrapText="1"/>
    </xf>
    <xf numFmtId="4" fontId="21" fillId="5" borderId="51" xfId="7" applyNumberFormat="1" applyFont="1" applyFill="1" applyBorder="1" applyAlignment="1">
      <alignment horizontal="center" wrapText="1"/>
    </xf>
    <xf numFmtId="0" fontId="17" fillId="12" borderId="18" xfId="7" applyFont="1" applyFill="1" applyBorder="1" applyAlignment="1">
      <alignment horizontal="center" vertical="center" wrapText="1"/>
    </xf>
    <xf numFmtId="171" fontId="21" fillId="12" borderId="18" xfId="7" applyNumberFormat="1" applyFont="1" applyFill="1" applyBorder="1" applyAlignment="1">
      <alignment horizontal="center" wrapText="1"/>
    </xf>
    <xf numFmtId="171" fontId="17" fillId="12" borderId="18" xfId="7" applyNumberFormat="1" applyFont="1" applyFill="1" applyBorder="1" applyAlignment="1">
      <alignment horizontal="center" wrapText="1"/>
    </xf>
    <xf numFmtId="171" fontId="21" fillId="5" borderId="42" xfId="7" applyNumberFormat="1" applyFont="1" applyFill="1" applyBorder="1" applyAlignment="1">
      <alignment horizontal="center" wrapText="1"/>
    </xf>
    <xf numFmtId="0" fontId="17" fillId="5" borderId="18" xfId="7" applyFont="1" applyFill="1" applyBorder="1" applyAlignment="1">
      <alignment horizontal="center" vertical="center"/>
    </xf>
    <xf numFmtId="171" fontId="21" fillId="12" borderId="8" xfId="7" applyNumberFormat="1" applyFont="1" applyFill="1" applyBorder="1" applyAlignment="1">
      <alignment horizontal="center" wrapText="1"/>
    </xf>
    <xf numFmtId="171" fontId="17" fillId="12" borderId="8" xfId="7" applyNumberFormat="1" applyFont="1" applyFill="1" applyBorder="1" applyAlignment="1">
      <alignment horizontal="center" wrapText="1"/>
    </xf>
    <xf numFmtId="171" fontId="21" fillId="5" borderId="8" xfId="7" applyNumberFormat="1" applyFont="1" applyFill="1" applyBorder="1" applyAlignment="1">
      <alignment horizontal="center" wrapText="1"/>
    </xf>
    <xf numFmtId="171" fontId="21" fillId="4" borderId="8" xfId="7" applyNumberFormat="1" applyFont="1" applyFill="1" applyBorder="1" applyAlignment="1">
      <alignment horizontal="center" wrapText="1"/>
    </xf>
    <xf numFmtId="171" fontId="21" fillId="5" borderId="18" xfId="7" applyNumberFormat="1" applyFont="1" applyFill="1" applyBorder="1" applyAlignment="1">
      <alignment horizontal="center"/>
    </xf>
    <xf numFmtId="171" fontId="21" fillId="12" borderId="18" xfId="7" applyNumberFormat="1" applyFont="1" applyFill="1" applyBorder="1" applyAlignment="1">
      <alignment horizontal="center"/>
    </xf>
    <xf numFmtId="4" fontId="21" fillId="12" borderId="42" xfId="7" applyNumberFormat="1" applyFont="1" applyFill="1" applyBorder="1" applyAlignment="1">
      <alignment horizontal="center" wrapText="1"/>
    </xf>
    <xf numFmtId="0" fontId="17" fillId="5" borderId="1" xfId="7" applyFont="1" applyFill="1" applyBorder="1" applyAlignment="1">
      <alignment horizontal="center" vertical="center" wrapText="1"/>
    </xf>
    <xf numFmtId="4" fontId="17" fillId="5" borderId="12" xfId="7" applyNumberFormat="1" applyFont="1" applyFill="1" applyBorder="1" applyAlignment="1">
      <alignment horizontal="center" wrapText="1"/>
    </xf>
    <xf numFmtId="4" fontId="17" fillId="5" borderId="2" xfId="7" applyNumberFormat="1" applyFont="1" applyFill="1" applyBorder="1" applyAlignment="1">
      <alignment horizontal="center" wrapText="1"/>
    </xf>
    <xf numFmtId="4" fontId="17" fillId="12" borderId="55" xfId="7" applyNumberFormat="1" applyFont="1" applyFill="1" applyBorder="1" applyAlignment="1">
      <alignment horizontal="center" wrapText="1"/>
    </xf>
    <xf numFmtId="4" fontId="17" fillId="12" borderId="50" xfId="7" applyNumberFormat="1" applyFont="1" applyFill="1" applyBorder="1" applyAlignment="1">
      <alignment horizontal="center" wrapText="1"/>
    </xf>
    <xf numFmtId="4" fontId="17" fillId="12" borderId="12" xfId="7" applyNumberFormat="1" applyFont="1" applyFill="1" applyBorder="1" applyAlignment="1">
      <alignment horizontal="center" wrapText="1"/>
    </xf>
    <xf numFmtId="4" fontId="17" fillId="12" borderId="2" xfId="7" applyNumberFormat="1" applyFont="1" applyFill="1" applyBorder="1" applyAlignment="1">
      <alignment horizontal="center" wrapText="1"/>
    </xf>
    <xf numFmtId="0" fontId="21" fillId="3" borderId="0" xfId="7" applyFont="1" applyFill="1" applyBorder="1" applyAlignment="1">
      <alignment horizontal="left" vertical="center" wrapText="1"/>
    </xf>
    <xf numFmtId="43" fontId="21" fillId="3" borderId="0" xfId="30" applyFont="1" applyFill="1" applyBorder="1" applyAlignment="1">
      <alignment horizontal="right" wrapText="1"/>
    </xf>
    <xf numFmtId="4" fontId="17" fillId="3" borderId="0" xfId="7" applyNumberFormat="1" applyFont="1" applyFill="1" applyBorder="1"/>
    <xf numFmtId="4" fontId="21" fillId="3" borderId="0" xfId="7" applyNumberFormat="1" applyFont="1" applyFill="1" applyBorder="1"/>
    <xf numFmtId="4" fontId="17" fillId="3" borderId="0" xfId="7" applyNumberFormat="1" applyFont="1" applyFill="1" applyBorder="1" applyAlignment="1">
      <alignment horizontal="right"/>
    </xf>
    <xf numFmtId="0" fontId="108" fillId="3" borderId="0" xfId="7" applyFont="1" applyFill="1"/>
    <xf numFmtId="2" fontId="40" fillId="5" borderId="18" xfId="7" applyNumberFormat="1" applyFont="1" applyFill="1" applyBorder="1" applyAlignment="1">
      <alignment horizontal="center" wrapText="1"/>
    </xf>
    <xf numFmtId="2" fontId="40" fillId="5" borderId="56" xfId="7" applyNumberFormat="1" applyFont="1" applyFill="1" applyBorder="1" applyAlignment="1">
      <alignment horizontal="center" wrapText="1"/>
    </xf>
    <xf numFmtId="2" fontId="40" fillId="5" borderId="42" xfId="7" applyNumberFormat="1" applyFont="1" applyFill="1" applyBorder="1" applyAlignment="1">
      <alignment horizontal="center" wrapText="1"/>
    </xf>
    <xf numFmtId="4" fontId="17" fillId="12" borderId="11" xfId="7" applyNumberFormat="1" applyFont="1" applyFill="1" applyBorder="1" applyAlignment="1">
      <alignment horizontal="center" wrapText="1"/>
    </xf>
    <xf numFmtId="171" fontId="17" fillId="12" borderId="42" xfId="7" applyNumberFormat="1" applyFont="1" applyFill="1" applyBorder="1" applyAlignment="1">
      <alignment horizontal="center" wrapText="1"/>
    </xf>
    <xf numFmtId="171" fontId="17" fillId="12" borderId="11" xfId="7" applyNumberFormat="1" applyFont="1" applyFill="1" applyBorder="1" applyAlignment="1">
      <alignment horizontal="center" wrapText="1"/>
    </xf>
    <xf numFmtId="4" fontId="17" fillId="12" borderId="51" xfId="7" applyNumberFormat="1" applyFont="1" applyFill="1" applyBorder="1" applyAlignment="1">
      <alignment horizontal="center" wrapText="1"/>
    </xf>
    <xf numFmtId="4" fontId="17" fillId="12" borderId="3" xfId="7" applyNumberFormat="1" applyFont="1" applyFill="1" applyBorder="1" applyAlignment="1">
      <alignment horizontal="center" wrapText="1"/>
    </xf>
    <xf numFmtId="171" fontId="17" fillId="12" borderId="36" xfId="7" applyNumberFormat="1" applyFont="1" applyFill="1" applyBorder="1" applyAlignment="1">
      <alignment horizontal="center" wrapText="1"/>
    </xf>
    <xf numFmtId="4" fontId="17" fillId="12" borderId="35" xfId="7" applyNumberFormat="1" applyFont="1" applyFill="1" applyBorder="1" applyAlignment="1">
      <alignment horizontal="center" wrapText="1"/>
    </xf>
    <xf numFmtId="0" fontId="17" fillId="11" borderId="18" xfId="7" applyFont="1" applyFill="1" applyBorder="1" applyAlignment="1">
      <alignment horizontal="center" vertical="center"/>
    </xf>
    <xf numFmtId="0" fontId="17" fillId="11" borderId="42" xfId="7" applyFont="1" applyFill="1" applyBorder="1" applyAlignment="1">
      <alignment horizontal="center" wrapText="1"/>
    </xf>
    <xf numFmtId="0" fontId="17" fillId="11" borderId="1" xfId="7" applyFont="1" applyFill="1" applyBorder="1" applyAlignment="1">
      <alignment horizontal="center" vertical="center" wrapText="1"/>
    </xf>
    <xf numFmtId="0" fontId="17" fillId="10" borderId="1" xfId="7" applyFont="1" applyFill="1" applyBorder="1" applyAlignment="1">
      <alignment horizontal="center" vertical="center" wrapText="1"/>
    </xf>
    <xf numFmtId="2" fontId="17" fillId="11" borderId="18" xfId="7" applyNumberFormat="1" applyFont="1" applyFill="1" applyBorder="1" applyAlignment="1">
      <alignment horizontal="center" wrapText="1"/>
    </xf>
    <xf numFmtId="2" fontId="17" fillId="11" borderId="42" xfId="7" applyNumberFormat="1" applyFont="1" applyFill="1" applyBorder="1" applyAlignment="1">
      <alignment horizontal="center" wrapText="1"/>
    </xf>
    <xf numFmtId="2" fontId="21" fillId="11" borderId="18" xfId="7" applyNumberFormat="1" applyFont="1" applyFill="1" applyBorder="1" applyAlignment="1">
      <alignment horizontal="center"/>
    </xf>
    <xf numFmtId="2" fontId="21" fillId="11" borderId="18" xfId="7" applyNumberFormat="1" applyFont="1" applyFill="1" applyBorder="1" applyAlignment="1">
      <alignment horizontal="center" wrapText="1"/>
    </xf>
    <xf numFmtId="4" fontId="17" fillId="10" borderId="12" xfId="7" applyNumberFormat="1" applyFont="1" applyFill="1" applyBorder="1" applyAlignment="1">
      <alignment horizontal="center" wrapText="1"/>
    </xf>
    <xf numFmtId="171" fontId="21" fillId="11" borderId="18" xfId="7" applyNumberFormat="1" applyFont="1" applyFill="1" applyBorder="1" applyAlignment="1">
      <alignment horizontal="center"/>
    </xf>
    <xf numFmtId="171" fontId="21" fillId="11" borderId="18" xfId="7" applyNumberFormat="1" applyFont="1" applyFill="1" applyBorder="1" applyAlignment="1">
      <alignment horizontal="center" wrapText="1"/>
    </xf>
    <xf numFmtId="0" fontId="17" fillId="12" borderId="40" xfId="7" applyFont="1" applyFill="1" applyBorder="1" applyAlignment="1">
      <alignment horizontal="center" vertical="center" wrapText="1"/>
    </xf>
    <xf numFmtId="0" fontId="21" fillId="13" borderId="38" xfId="7" applyFont="1" applyFill="1" applyBorder="1" applyAlignment="1">
      <alignment horizontal="center" vertical="center"/>
    </xf>
    <xf numFmtId="0" fontId="21" fillId="13" borderId="6" xfId="7" applyFont="1" applyFill="1" applyBorder="1" applyAlignment="1">
      <alignment horizontal="center" vertical="center"/>
    </xf>
    <xf numFmtId="0" fontId="21" fillId="13" borderId="6" xfId="7" applyFont="1" applyFill="1" applyBorder="1" applyAlignment="1">
      <alignment horizontal="center" vertical="center" wrapText="1"/>
    </xf>
    <xf numFmtId="0" fontId="17" fillId="13" borderId="1" xfId="7" applyFont="1" applyFill="1" applyBorder="1" applyAlignment="1">
      <alignment horizontal="center" vertical="center" wrapText="1"/>
    </xf>
    <xf numFmtId="2" fontId="21" fillId="13" borderId="22" xfId="7" applyNumberFormat="1" applyFont="1" applyFill="1" applyBorder="1" applyAlignment="1">
      <alignment horizontal="center"/>
    </xf>
    <xf numFmtId="0" fontId="21" fillId="11" borderId="38" xfId="7" applyFont="1" applyFill="1" applyBorder="1" applyAlignment="1">
      <alignment horizontal="center" vertical="center"/>
    </xf>
    <xf numFmtId="0" fontId="21" fillId="11" borderId="6" xfId="7" applyFont="1" applyFill="1" applyBorder="1" applyAlignment="1">
      <alignment horizontal="center" vertical="center"/>
    </xf>
    <xf numFmtId="0" fontId="21" fillId="11" borderId="6" xfId="7" applyFont="1" applyFill="1" applyBorder="1" applyAlignment="1">
      <alignment horizontal="center" vertical="center" wrapText="1"/>
    </xf>
    <xf numFmtId="0" fontId="17" fillId="12" borderId="25" xfId="7" applyFont="1" applyFill="1" applyBorder="1" applyAlignment="1">
      <alignment horizontal="center" vertical="center"/>
    </xf>
    <xf numFmtId="0" fontId="21" fillId="21" borderId="59" xfId="7" applyFont="1" applyFill="1" applyBorder="1" applyAlignment="1">
      <alignment horizontal="center" vertical="center" textRotation="90" wrapText="1"/>
    </xf>
    <xf numFmtId="0" fontId="21" fillId="21" borderId="0" xfId="7" applyFont="1" applyFill="1" applyBorder="1" applyAlignment="1">
      <alignment horizontal="center" vertical="center" textRotation="90" wrapText="1"/>
    </xf>
    <xf numFmtId="0" fontId="21" fillId="21" borderId="32" xfId="7" applyFont="1" applyFill="1" applyBorder="1" applyAlignment="1">
      <alignment horizontal="center" vertical="center" textRotation="90" wrapText="1"/>
    </xf>
    <xf numFmtId="49" fontId="22" fillId="21" borderId="21" xfId="7" applyNumberFormat="1" applyFont="1" applyFill="1" applyBorder="1" applyAlignment="1">
      <alignment horizontal="center" vertical="center" wrapText="1"/>
    </xf>
    <xf numFmtId="49" fontId="22" fillId="21" borderId="1" xfId="7" applyNumberFormat="1" applyFont="1" applyFill="1" applyBorder="1" applyAlignment="1">
      <alignment horizontal="center" vertical="center" wrapText="1"/>
    </xf>
    <xf numFmtId="49" fontId="22" fillId="21" borderId="10" xfId="7" applyNumberFormat="1" applyFont="1" applyFill="1" applyBorder="1" applyAlignment="1">
      <alignment horizontal="center" vertical="center" wrapText="1"/>
    </xf>
    <xf numFmtId="0" fontId="17" fillId="21" borderId="22" xfId="7" applyFont="1" applyFill="1" applyBorder="1" applyAlignment="1">
      <alignment horizontal="center" vertical="center"/>
    </xf>
    <xf numFmtId="4" fontId="21" fillId="21" borderId="22" xfId="7" applyNumberFormat="1" applyFont="1" applyFill="1" applyBorder="1" applyAlignment="1">
      <alignment horizontal="center"/>
    </xf>
    <xf numFmtId="4" fontId="21" fillId="21" borderId="22" xfId="7" applyNumberFormat="1" applyFont="1" applyFill="1" applyBorder="1" applyAlignment="1">
      <alignment horizontal="center" wrapText="1"/>
    </xf>
    <xf numFmtId="0" fontId="21" fillId="21" borderId="8" xfId="7" applyFont="1" applyFill="1" applyBorder="1" applyAlignment="1"/>
    <xf numFmtId="0" fontId="21" fillId="21" borderId="1" xfId="7" applyFont="1" applyFill="1" applyBorder="1" applyAlignment="1">
      <alignment horizontal="center"/>
    </xf>
    <xf numFmtId="0" fontId="17" fillId="21" borderId="10" xfId="7" applyFont="1" applyFill="1" applyBorder="1" applyAlignment="1">
      <alignment horizontal="center"/>
    </xf>
    <xf numFmtId="0" fontId="17" fillId="21" borderId="25" xfId="7" applyFont="1" applyFill="1" applyBorder="1" applyAlignment="1">
      <alignment horizontal="center"/>
    </xf>
    <xf numFmtId="4" fontId="21" fillId="21" borderId="8" xfId="7" applyNumberFormat="1" applyFont="1" applyFill="1" applyBorder="1" applyAlignment="1">
      <alignment horizontal="center"/>
    </xf>
    <xf numFmtId="4" fontId="21" fillId="21" borderId="21" xfId="7" applyNumberFormat="1" applyFont="1" applyFill="1" applyBorder="1" applyAlignment="1">
      <alignment horizontal="center"/>
    </xf>
    <xf numFmtId="4" fontId="21" fillId="21" borderId="1" xfId="7" applyNumberFormat="1" applyFont="1" applyFill="1" applyBorder="1" applyAlignment="1">
      <alignment horizontal="center"/>
    </xf>
    <xf numFmtId="4" fontId="21" fillId="21" borderId="10" xfId="7" applyNumberFormat="1" applyFont="1" applyFill="1" applyBorder="1" applyAlignment="1">
      <alignment horizontal="center"/>
    </xf>
    <xf numFmtId="4" fontId="21" fillId="21" borderId="18" xfId="7" applyNumberFormat="1" applyFont="1" applyFill="1" applyBorder="1" applyAlignment="1">
      <alignment horizontal="center"/>
    </xf>
    <xf numFmtId="0" fontId="21" fillId="21" borderId="8" xfId="7" applyFont="1" applyFill="1" applyBorder="1" applyAlignment="1">
      <alignment wrapText="1"/>
    </xf>
    <xf numFmtId="0" fontId="17" fillId="21" borderId="10" xfId="7" applyFont="1" applyFill="1" applyBorder="1" applyAlignment="1">
      <alignment horizontal="center" wrapText="1"/>
    </xf>
    <xf numFmtId="0" fontId="17" fillId="21" borderId="25" xfId="7" applyFont="1" applyFill="1" applyBorder="1" applyAlignment="1">
      <alignment horizontal="center" wrapText="1"/>
    </xf>
    <xf numFmtId="0" fontId="17" fillId="4" borderId="1" xfId="7" applyFont="1" applyFill="1" applyBorder="1" applyAlignment="1">
      <alignment horizontal="center" vertical="center"/>
    </xf>
    <xf numFmtId="49" fontId="109" fillId="12" borderId="8" xfId="7" applyNumberFormat="1" applyFont="1" applyFill="1" applyBorder="1" applyAlignment="1">
      <alignment horizontal="left" vertical="center" wrapText="1"/>
    </xf>
    <xf numFmtId="49" fontId="109" fillId="12" borderId="8" xfId="7" applyNumberFormat="1" applyFont="1" applyFill="1" applyBorder="1" applyAlignment="1">
      <alignment horizontal="left" wrapText="1"/>
    </xf>
    <xf numFmtId="4" fontId="21" fillId="21" borderId="8" xfId="7" applyNumberFormat="1" applyFont="1" applyFill="1" applyBorder="1" applyAlignment="1">
      <alignment horizontal="center" wrapText="1"/>
    </xf>
    <xf numFmtId="4" fontId="21" fillId="21" borderId="21" xfId="7" applyNumberFormat="1" applyFont="1" applyFill="1" applyBorder="1" applyAlignment="1">
      <alignment horizontal="center" wrapText="1"/>
    </xf>
    <xf numFmtId="0" fontId="109" fillId="12" borderId="8" xfId="7" applyFont="1" applyFill="1" applyBorder="1" applyAlignment="1">
      <alignment wrapText="1"/>
    </xf>
    <xf numFmtId="0" fontId="21" fillId="12" borderId="8" xfId="7" applyFont="1" applyFill="1" applyBorder="1" applyAlignment="1">
      <alignment wrapText="1"/>
    </xf>
    <xf numFmtId="0" fontId="17" fillId="12" borderId="11" xfId="7" applyFont="1" applyFill="1" applyBorder="1" applyAlignment="1">
      <alignment wrapText="1"/>
    </xf>
    <xf numFmtId="0" fontId="17" fillId="12" borderId="8" xfId="7" applyFont="1" applyFill="1" applyBorder="1" applyAlignment="1" applyProtection="1">
      <alignment horizontal="left" vertical="center" wrapText="1"/>
    </xf>
    <xf numFmtId="0" fontId="21" fillId="21" borderId="6" xfId="7" applyFont="1" applyFill="1" applyBorder="1" applyAlignment="1">
      <alignment vertical="center" wrapText="1"/>
    </xf>
    <xf numFmtId="0" fontId="17" fillId="21" borderId="52" xfId="7" applyFont="1" applyFill="1" applyBorder="1" applyAlignment="1">
      <alignment horizontal="center" vertical="center" wrapText="1"/>
    </xf>
    <xf numFmtId="4" fontId="21" fillId="21" borderId="18" xfId="7" applyNumberFormat="1" applyFont="1" applyFill="1" applyBorder="1" applyAlignment="1">
      <alignment horizontal="center" wrapText="1"/>
    </xf>
    <xf numFmtId="0" fontId="17" fillId="21" borderId="8" xfId="7" applyFont="1" applyFill="1" applyBorder="1" applyAlignment="1">
      <alignment horizontal="center" vertical="center"/>
    </xf>
    <xf numFmtId="0" fontId="108" fillId="3" borderId="0" xfId="7" applyFont="1" applyFill="1" applyAlignment="1">
      <alignment vertical="center"/>
    </xf>
    <xf numFmtId="0" fontId="17" fillId="21" borderId="8" xfId="7" applyFont="1" applyFill="1" applyBorder="1" applyAlignment="1">
      <alignment horizontal="center" vertical="center" wrapText="1"/>
    </xf>
    <xf numFmtId="0" fontId="11" fillId="21" borderId="6" xfId="7" applyFont="1" applyFill="1" applyBorder="1" applyAlignment="1">
      <alignment horizontal="center" vertical="top" wrapText="1"/>
    </xf>
    <xf numFmtId="0" fontId="11" fillId="21" borderId="38" xfId="7" applyFont="1" applyFill="1" applyBorder="1" applyAlignment="1">
      <alignment horizontal="center" vertical="top" wrapText="1"/>
    </xf>
    <xf numFmtId="0" fontId="11" fillId="21" borderId="5" xfId="7" applyFont="1" applyFill="1" applyBorder="1" applyAlignment="1">
      <alignment horizontal="center" vertical="top" wrapText="1"/>
    </xf>
    <xf numFmtId="0" fontId="17" fillId="21" borderId="21" xfId="7" applyFont="1" applyFill="1" applyBorder="1" applyAlignment="1">
      <alignment horizontal="center" vertical="center" wrapText="1"/>
    </xf>
    <xf numFmtId="0" fontId="21" fillId="21" borderId="55" xfId="7" applyFont="1" applyFill="1" applyBorder="1" applyAlignment="1">
      <alignment vertical="center" wrapText="1"/>
    </xf>
    <xf numFmtId="0" fontId="73" fillId="21" borderId="6" xfId="7" applyFont="1" applyFill="1" applyBorder="1" applyAlignment="1">
      <alignment vertical="center" wrapText="1"/>
    </xf>
    <xf numFmtId="0" fontId="17" fillId="11" borderId="37" xfId="7" applyFont="1" applyFill="1" applyBorder="1" applyAlignment="1">
      <alignment horizontal="center" vertical="center"/>
    </xf>
    <xf numFmtId="4" fontId="21" fillId="11" borderId="37" xfId="7" applyNumberFormat="1" applyFont="1" applyFill="1" applyBorder="1" applyAlignment="1">
      <alignment horizontal="center" wrapText="1"/>
    </xf>
    <xf numFmtId="0" fontId="17" fillId="11" borderId="8" xfId="7" applyFont="1" applyFill="1" applyBorder="1" applyAlignment="1">
      <alignment horizontal="center" vertical="center" wrapText="1"/>
    </xf>
    <xf numFmtId="0" fontId="29" fillId="0" borderId="0" xfId="7" applyFont="1" applyAlignment="1">
      <alignment horizontal="right"/>
    </xf>
    <xf numFmtId="0" fontId="17" fillId="12" borderId="9" xfId="7" applyFont="1" applyFill="1" applyBorder="1" applyAlignment="1">
      <alignment horizontal="center" vertical="center"/>
    </xf>
    <xf numFmtId="0" fontId="17" fillId="11" borderId="9" xfId="7" applyFont="1" applyFill="1" applyBorder="1" applyAlignment="1">
      <alignment horizontal="center"/>
    </xf>
    <xf numFmtId="0" fontId="17" fillId="12" borderId="9" xfId="7" applyFont="1" applyFill="1" applyBorder="1" applyAlignment="1">
      <alignment horizontal="center"/>
    </xf>
    <xf numFmtId="49" fontId="17" fillId="12" borderId="9" xfId="7" applyNumberFormat="1" applyFont="1" applyFill="1" applyBorder="1" applyAlignment="1">
      <alignment horizontal="center" wrapText="1"/>
    </xf>
    <xf numFmtId="0" fontId="17" fillId="12" borderId="9" xfId="7" applyFont="1" applyFill="1" applyBorder="1" applyAlignment="1">
      <alignment horizontal="center" wrapText="1"/>
    </xf>
    <xf numFmtId="0" fontId="17" fillId="12" borderId="52" xfId="7" applyFont="1" applyFill="1" applyBorder="1" applyAlignment="1">
      <alignment horizontal="center" vertical="center"/>
    </xf>
    <xf numFmtId="0" fontId="17" fillId="12" borderId="5" xfId="7" applyFont="1" applyFill="1" applyBorder="1" applyAlignment="1">
      <alignment horizontal="center" wrapText="1"/>
    </xf>
    <xf numFmtId="0" fontId="21" fillId="0" borderId="12" xfId="7" applyFont="1" applyFill="1" applyBorder="1" applyAlignment="1">
      <alignment horizontal="center"/>
    </xf>
    <xf numFmtId="0" fontId="21" fillId="0" borderId="12" xfId="7" applyFont="1" applyFill="1" applyBorder="1" applyAlignment="1">
      <alignment wrapText="1"/>
    </xf>
    <xf numFmtId="49" fontId="64" fillId="0" borderId="62" xfId="0" applyNumberFormat="1" applyFont="1" applyBorder="1" applyAlignment="1" applyProtection="1">
      <alignment horizontal="left" vertical="center" wrapText="1"/>
    </xf>
    <xf numFmtId="49" fontId="64" fillId="0" borderId="63" xfId="0" applyNumberFormat="1" applyFont="1" applyBorder="1" applyAlignment="1" applyProtection="1">
      <alignment horizontal="left" vertical="center" wrapText="1"/>
    </xf>
    <xf numFmtId="49" fontId="64" fillId="0" borderId="63" xfId="0" applyNumberFormat="1" applyFont="1" applyBorder="1" applyAlignment="1" applyProtection="1">
      <alignment horizontal="center" vertical="center" wrapText="1"/>
    </xf>
    <xf numFmtId="164" fontId="64" fillId="0" borderId="63" xfId="0" applyNumberFormat="1" applyFont="1" applyBorder="1" applyAlignment="1" applyProtection="1">
      <alignment horizontal="left" vertical="center" wrapText="1"/>
    </xf>
    <xf numFmtId="4" fontId="64" fillId="0" borderId="63" xfId="0" applyNumberFormat="1" applyFont="1" applyBorder="1" applyAlignment="1" applyProtection="1">
      <alignment horizontal="right" vertical="center" wrapText="1"/>
    </xf>
    <xf numFmtId="4" fontId="64" fillId="0" borderId="64" xfId="0" applyNumberFormat="1" applyFont="1" applyBorder="1" applyAlignment="1" applyProtection="1">
      <alignment horizontal="right" vertical="center" wrapText="1"/>
    </xf>
    <xf numFmtId="0" fontId="103" fillId="3" borderId="0" xfId="7" applyFont="1" applyFill="1"/>
    <xf numFmtId="0" fontId="110" fillId="3" borderId="0" xfId="7" applyFont="1" applyFill="1" applyAlignment="1">
      <alignment vertical="center"/>
    </xf>
    <xf numFmtId="0" fontId="110" fillId="3" borderId="0" xfId="7" applyFont="1" applyFill="1"/>
    <xf numFmtId="171" fontId="21" fillId="12" borderId="1" xfId="7" applyNumberFormat="1" applyFont="1" applyFill="1" applyBorder="1" applyAlignment="1">
      <alignment horizontal="center" wrapText="1"/>
    </xf>
    <xf numFmtId="171" fontId="21" fillId="5" borderId="1" xfId="7" applyNumberFormat="1" applyFont="1" applyFill="1" applyBorder="1" applyAlignment="1">
      <alignment horizontal="center" wrapText="1"/>
    </xf>
    <xf numFmtId="171" fontId="21" fillId="4" borderId="1" xfId="7" applyNumberFormat="1" applyFont="1" applyFill="1" applyBorder="1" applyAlignment="1">
      <alignment horizontal="center" wrapText="1"/>
    </xf>
    <xf numFmtId="4" fontId="17" fillId="4" borderId="1" xfId="7" applyNumberFormat="1" applyFont="1" applyFill="1" applyBorder="1" applyAlignment="1">
      <alignment horizontal="center" wrapText="1"/>
    </xf>
    <xf numFmtId="0" fontId="29" fillId="5" borderId="1" xfId="7" applyFont="1" applyFill="1" applyBorder="1" applyAlignment="1">
      <alignment horizontal="center" vertical="center" wrapText="1"/>
    </xf>
    <xf numFmtId="0" fontId="29" fillId="11" borderId="1" xfId="7" applyFont="1" applyFill="1" applyBorder="1" applyAlignment="1">
      <alignment horizontal="center" vertical="center" wrapText="1"/>
    </xf>
    <xf numFmtId="0" fontId="29" fillId="13" borderId="1" xfId="7" applyFont="1" applyFill="1" applyBorder="1" applyAlignment="1">
      <alignment horizontal="center" vertical="center" wrapText="1"/>
    </xf>
    <xf numFmtId="0" fontId="21" fillId="13" borderId="1" xfId="7" applyFont="1" applyFill="1" applyBorder="1" applyAlignment="1">
      <alignment horizontal="center" vertical="center"/>
    </xf>
    <xf numFmtId="171" fontId="21" fillId="13" borderId="1" xfId="7" applyNumberFormat="1" applyFont="1" applyFill="1" applyBorder="1" applyAlignment="1">
      <alignment horizontal="center" wrapText="1"/>
    </xf>
    <xf numFmtId="0" fontId="17" fillId="12" borderId="7" xfId="7" applyFont="1" applyFill="1" applyBorder="1" applyAlignment="1">
      <alignment wrapText="1"/>
    </xf>
    <xf numFmtId="0" fontId="17" fillId="12" borderId="40" xfId="7" applyFont="1" applyFill="1" applyBorder="1" applyAlignment="1">
      <alignment wrapText="1"/>
    </xf>
    <xf numFmtId="0" fontId="17" fillId="12" borderId="4" xfId="7" applyFont="1" applyFill="1" applyBorder="1" applyAlignment="1">
      <alignment horizontal="center" wrapText="1"/>
    </xf>
    <xf numFmtId="4" fontId="21" fillId="12" borderId="55" xfId="7" applyNumberFormat="1" applyFont="1" applyFill="1" applyBorder="1" applyAlignment="1">
      <alignment horizontal="center" wrapText="1"/>
    </xf>
    <xf numFmtId="4" fontId="21" fillId="12" borderId="56" xfId="7" applyNumberFormat="1" applyFont="1" applyFill="1" applyBorder="1" applyAlignment="1">
      <alignment horizontal="center" wrapText="1"/>
    </xf>
    <xf numFmtId="0" fontId="11" fillId="12" borderId="53" xfId="7" applyFont="1" applyFill="1" applyBorder="1" applyAlignment="1">
      <alignment wrapText="1"/>
    </xf>
    <xf numFmtId="0" fontId="21" fillId="12" borderId="28" xfId="7" applyFont="1" applyFill="1" applyBorder="1" applyAlignment="1">
      <alignment horizontal="center" wrapText="1"/>
    </xf>
    <xf numFmtId="4" fontId="21" fillId="12" borderId="27" xfId="7" applyNumberFormat="1" applyFont="1" applyFill="1" applyBorder="1" applyAlignment="1">
      <alignment horizontal="center" wrapText="1"/>
    </xf>
    <xf numFmtId="172" fontId="21" fillId="9" borderId="22" xfId="0" applyNumberFormat="1" applyFont="1" applyFill="1" applyBorder="1" applyAlignment="1">
      <alignment horizontal="left"/>
    </xf>
    <xf numFmtId="0" fontId="21" fillId="22" borderId="37" xfId="0" applyFont="1" applyFill="1" applyBorder="1" applyAlignment="1"/>
    <xf numFmtId="9" fontId="21" fillId="22" borderId="10" xfId="0" applyNumberFormat="1" applyFont="1" applyFill="1" applyBorder="1" applyAlignment="1"/>
    <xf numFmtId="0" fontId="21" fillId="22" borderId="8" xfId="0" applyFont="1" applyFill="1" applyBorder="1" applyAlignment="1"/>
    <xf numFmtId="170" fontId="21" fillId="22" borderId="10" xfId="34" applyFont="1" applyFill="1" applyBorder="1" applyAlignment="1"/>
    <xf numFmtId="173" fontId="21" fillId="22" borderId="10" xfId="0" applyNumberFormat="1" applyFont="1" applyFill="1" applyBorder="1" applyAlignment="1"/>
    <xf numFmtId="172" fontId="21" fillId="9" borderId="23" xfId="0" applyNumberFormat="1" applyFont="1" applyFill="1" applyBorder="1"/>
    <xf numFmtId="172" fontId="17" fillId="0" borderId="0" xfId="0" applyNumberFormat="1" applyFont="1"/>
    <xf numFmtId="172" fontId="0" fillId="0" borderId="0" xfId="0" applyNumberFormat="1"/>
    <xf numFmtId="165" fontId="111" fillId="3" borderId="31" xfId="7" applyNumberFormat="1" applyFont="1" applyFill="1" applyBorder="1" applyAlignment="1">
      <alignment horizontal="right"/>
    </xf>
    <xf numFmtId="165" fontId="111" fillId="3" borderId="0" xfId="7" applyNumberFormat="1" applyFont="1" applyFill="1" applyBorder="1" applyAlignment="1">
      <alignment horizontal="center"/>
    </xf>
    <xf numFmtId="165" fontId="111" fillId="3" borderId="0" xfId="7" applyNumberFormat="1" applyFont="1" applyFill="1" applyAlignment="1">
      <alignment horizontal="center"/>
    </xf>
    <xf numFmtId="0" fontId="48" fillId="0" borderId="0" xfId="24" applyFont="1" applyFill="1" applyAlignment="1">
      <alignment horizontal="left" wrapText="1"/>
    </xf>
    <xf numFmtId="0" fontId="76" fillId="0" borderId="0" xfId="20" applyFill="1"/>
    <xf numFmtId="0" fontId="48" fillId="0" borderId="0" xfId="24" applyFont="1" applyFill="1" applyAlignment="1">
      <alignment wrapText="1"/>
    </xf>
    <xf numFmtId="0" fontId="100" fillId="0" borderId="0" xfId="7" applyFont="1" applyFill="1" applyAlignment="1">
      <alignment horizontal="center" vertical="center" wrapText="1"/>
    </xf>
    <xf numFmtId="0" fontId="46" fillId="0" borderId="0" xfId="15" applyFont="1" applyFill="1" applyAlignment="1">
      <alignment horizontal="center" vertical="center" wrapText="1"/>
    </xf>
    <xf numFmtId="0" fontId="17" fillId="0" borderId="0" xfId="15" applyFont="1" applyFill="1"/>
    <xf numFmtId="0" fontId="13" fillId="0" borderId="0" xfId="15" applyFill="1"/>
    <xf numFmtId="49" fontId="11" fillId="0" borderId="6" xfId="15" applyNumberFormat="1" applyFont="1" applyFill="1" applyBorder="1" applyAlignment="1">
      <alignment horizontal="center" vertical="center" wrapText="1"/>
    </xf>
    <xf numFmtId="0" fontId="11" fillId="0" borderId="6" xfId="23" applyFont="1" applyFill="1" applyBorder="1" applyAlignment="1">
      <alignment horizontal="center" vertical="center" wrapText="1"/>
    </xf>
    <xf numFmtId="1" fontId="11" fillId="0" borderId="4" xfId="15" applyNumberFormat="1" applyFont="1" applyFill="1" applyBorder="1" applyAlignment="1">
      <alignment horizontal="center" vertical="center"/>
    </xf>
    <xf numFmtId="0" fontId="39" fillId="0" borderId="0" xfId="15" applyFont="1" applyFill="1"/>
    <xf numFmtId="4" fontId="11" fillId="0" borderId="1" xfId="15" applyNumberFormat="1" applyFont="1" applyFill="1" applyBorder="1" applyAlignment="1">
      <alignment horizontal="center" vertical="center"/>
    </xf>
    <xf numFmtId="49" fontId="11" fillId="0" borderId="1" xfId="15" applyNumberFormat="1" applyFont="1" applyFill="1" applyBorder="1" applyAlignment="1">
      <alignment horizontal="center" vertical="center" wrapText="1"/>
    </xf>
    <xf numFmtId="1" fontId="11" fillId="0" borderId="1" xfId="15" applyNumberFormat="1" applyFont="1" applyFill="1" applyBorder="1" applyAlignment="1">
      <alignment horizontal="left" wrapText="1"/>
    </xf>
    <xf numFmtId="1" fontId="11" fillId="0" borderId="4" xfId="15" applyNumberFormat="1" applyFont="1" applyFill="1" applyBorder="1" applyAlignment="1">
      <alignment horizontal="center"/>
    </xf>
    <xf numFmtId="4" fontId="60" fillId="0" borderId="1" xfId="15" applyNumberFormat="1" applyFont="1" applyFill="1" applyBorder="1" applyAlignment="1">
      <alignment horizontal="center" vertical="center" wrapText="1"/>
    </xf>
    <xf numFmtId="4" fontId="39" fillId="0" borderId="0" xfId="15" applyNumberFormat="1" applyFont="1" applyFill="1"/>
    <xf numFmtId="0" fontId="11" fillId="0" borderId="1" xfId="23" applyFont="1" applyFill="1" applyBorder="1" applyAlignment="1">
      <alignment horizontal="center" vertical="center" wrapText="1"/>
    </xf>
    <xf numFmtId="49" fontId="11" fillId="0" borderId="1" xfId="15" applyNumberFormat="1" applyFont="1" applyFill="1" applyBorder="1" applyAlignment="1">
      <alignment horizontal="center" vertical="center"/>
    </xf>
    <xf numFmtId="1" fontId="11" fillId="18" borderId="1" xfId="15" applyNumberFormat="1" applyFont="1" applyFill="1" applyBorder="1" applyAlignment="1">
      <alignment horizontal="center" vertical="center"/>
    </xf>
    <xf numFmtId="4" fontId="11" fillId="18" borderId="1" xfId="15" applyNumberFormat="1" applyFont="1" applyFill="1" applyBorder="1" applyAlignment="1">
      <alignment horizontal="center" vertical="center"/>
    </xf>
    <xf numFmtId="49" fontId="11" fillId="5" borderId="4" xfId="15" applyNumberFormat="1" applyFont="1" applyFill="1" applyBorder="1" applyAlignment="1">
      <alignment horizontal="center"/>
    </xf>
    <xf numFmtId="1" fontId="11" fillId="5" borderId="1" xfId="15" applyNumberFormat="1" applyFont="1" applyFill="1" applyBorder="1" applyAlignment="1">
      <alignment horizontal="left" wrapText="1"/>
    </xf>
    <xf numFmtId="1" fontId="11" fillId="5" borderId="1" xfId="15" applyNumberFormat="1" applyFont="1" applyFill="1" applyBorder="1" applyAlignment="1">
      <alignment horizontal="center" vertical="center"/>
    </xf>
    <xf numFmtId="4" fontId="11" fillId="5" borderId="1" xfId="15" applyNumberFormat="1" applyFont="1" applyFill="1" applyBorder="1" applyAlignment="1">
      <alignment horizontal="center" vertical="center"/>
    </xf>
    <xf numFmtId="4" fontId="52" fillId="5" borderId="1" xfId="15" applyNumberFormat="1" applyFont="1" applyFill="1" applyBorder="1" applyAlignment="1">
      <alignment horizontal="center" vertical="center" wrapText="1"/>
    </xf>
    <xf numFmtId="49" fontId="22" fillId="0" borderId="4" xfId="15" applyNumberFormat="1" applyFont="1" applyFill="1" applyBorder="1" applyAlignment="1">
      <alignment horizontal="center"/>
    </xf>
    <xf numFmtId="1" fontId="22" fillId="0" borderId="1" xfId="15" applyNumberFormat="1" applyFont="1" applyFill="1" applyBorder="1" applyAlignment="1">
      <alignment horizontal="left" wrapText="1"/>
    </xf>
    <xf numFmtId="3" fontId="22" fillId="0" borderId="1" xfId="15" applyNumberFormat="1" applyFont="1" applyFill="1" applyBorder="1" applyAlignment="1">
      <alignment horizontal="center" vertical="center"/>
    </xf>
    <xf numFmtId="4" fontId="22" fillId="0" borderId="1" xfId="15" applyNumberFormat="1" applyFont="1" applyFill="1" applyBorder="1" applyAlignment="1">
      <alignment horizontal="center" vertical="center"/>
    </xf>
    <xf numFmtId="4" fontId="59" fillId="0" borderId="1" xfId="15" applyNumberFormat="1" applyFont="1" applyFill="1" applyBorder="1" applyAlignment="1">
      <alignment vertical="center" wrapText="1"/>
    </xf>
    <xf numFmtId="3" fontId="11" fillId="0" borderId="1" xfId="15" applyNumberFormat="1" applyFont="1" applyFill="1" applyBorder="1" applyAlignment="1">
      <alignment horizontal="center" vertical="center"/>
    </xf>
    <xf numFmtId="4" fontId="60" fillId="0" borderId="1" xfId="15" applyNumberFormat="1" applyFont="1" applyFill="1" applyBorder="1" applyAlignment="1">
      <alignment vertical="center" wrapText="1"/>
    </xf>
    <xf numFmtId="49" fontId="77" fillId="0" borderId="4" xfId="15" applyNumberFormat="1" applyFont="1" applyFill="1" applyBorder="1" applyAlignment="1">
      <alignment horizontal="center"/>
    </xf>
    <xf numFmtId="1" fontId="77" fillId="0" borderId="1" xfId="15" applyNumberFormat="1" applyFont="1" applyFill="1" applyBorder="1" applyAlignment="1">
      <alignment horizontal="left" wrapText="1"/>
    </xf>
    <xf numFmtId="1" fontId="77" fillId="0" borderId="1" xfId="15" applyNumberFormat="1" applyFont="1" applyFill="1" applyBorder="1" applyAlignment="1">
      <alignment horizontal="center" vertical="center"/>
    </xf>
    <xf numFmtId="3" fontId="77" fillId="0" borderId="1" xfId="15" applyNumberFormat="1" applyFont="1" applyFill="1" applyBorder="1" applyAlignment="1">
      <alignment horizontal="center" vertical="center"/>
    </xf>
    <xf numFmtId="4" fontId="77" fillId="0" borderId="1" xfId="15" applyNumberFormat="1" applyFont="1" applyFill="1" applyBorder="1" applyAlignment="1">
      <alignment horizontal="center" vertical="center"/>
    </xf>
    <xf numFmtId="4" fontId="78" fillId="0" borderId="1" xfId="15" applyNumberFormat="1" applyFont="1" applyFill="1" applyBorder="1" applyAlignment="1">
      <alignment vertical="center" wrapText="1"/>
    </xf>
    <xf numFmtId="0" fontId="79" fillId="0" borderId="0" xfId="15" applyFont="1" applyFill="1"/>
    <xf numFmtId="4" fontId="60" fillId="5" borderId="1" xfId="15" applyNumberFormat="1" applyFont="1" applyFill="1" applyBorder="1" applyAlignment="1">
      <alignment vertical="center" wrapText="1"/>
    </xf>
    <xf numFmtId="4" fontId="22" fillId="0" borderId="9" xfId="15" applyNumberFormat="1" applyFont="1" applyFill="1" applyBorder="1" applyAlignment="1">
      <alignment horizontal="center" vertical="center"/>
    </xf>
    <xf numFmtId="1" fontId="11" fillId="5" borderId="1" xfId="15" applyNumberFormat="1" applyFont="1" applyFill="1" applyBorder="1" applyAlignment="1">
      <alignment horizontal="center" vertical="center" wrapText="1"/>
    </xf>
    <xf numFmtId="1" fontId="22" fillId="0" borderId="1" xfId="15" applyNumberFormat="1" applyFont="1" applyFill="1" applyBorder="1" applyAlignment="1">
      <alignment horizontal="center" vertical="center" wrapText="1"/>
    </xf>
    <xf numFmtId="0" fontId="13" fillId="0" borderId="0" xfId="15" applyFont="1" applyFill="1"/>
    <xf numFmtId="3" fontId="11" fillId="5" borderId="1" xfId="15" applyNumberFormat="1" applyFont="1" applyFill="1" applyBorder="1" applyAlignment="1">
      <alignment horizontal="center" vertical="center"/>
    </xf>
    <xf numFmtId="4" fontId="11" fillId="5" borderId="9" xfId="15" applyNumberFormat="1" applyFont="1" applyFill="1" applyBorder="1" applyAlignment="1">
      <alignment horizontal="center" vertical="center"/>
    </xf>
    <xf numFmtId="4" fontId="59" fillId="0" borderId="1" xfId="15" applyNumberFormat="1" applyFont="1" applyFill="1" applyBorder="1" applyAlignment="1">
      <alignment horizontal="left" vertical="center" wrapText="1"/>
    </xf>
    <xf numFmtId="49" fontId="22" fillId="0" borderId="1" xfId="15" applyNumberFormat="1" applyFont="1" applyFill="1" applyBorder="1" applyAlignment="1">
      <alignment horizontal="center" vertical="center" wrapText="1"/>
    </xf>
    <xf numFmtId="1" fontId="11" fillId="5" borderId="1" xfId="15" applyNumberFormat="1" applyFont="1" applyFill="1" applyBorder="1" applyAlignment="1">
      <alignment horizontal="left" vertical="center" wrapText="1"/>
    </xf>
    <xf numFmtId="1" fontId="11" fillId="23" borderId="1" xfId="15" applyNumberFormat="1" applyFont="1" applyFill="1" applyBorder="1" applyAlignment="1">
      <alignment horizontal="center" vertical="center"/>
    </xf>
    <xf numFmtId="4" fontId="11" fillId="23" borderId="1" xfId="15" applyNumberFormat="1" applyFont="1" applyFill="1" applyBorder="1" applyAlignment="1">
      <alignment horizontal="center" vertical="center"/>
    </xf>
    <xf numFmtId="1" fontId="11" fillId="23" borderId="1" xfId="15" applyNumberFormat="1" applyFont="1" applyFill="1" applyBorder="1" applyAlignment="1">
      <alignment horizontal="right"/>
    </xf>
    <xf numFmtId="49" fontId="11" fillId="16" borderId="4" xfId="15" applyNumberFormat="1" applyFont="1" applyFill="1" applyBorder="1" applyAlignment="1">
      <alignment horizontal="center"/>
    </xf>
    <xf numFmtId="1" fontId="11" fillId="16" borderId="1" xfId="15" applyNumberFormat="1" applyFont="1" applyFill="1" applyBorder="1" applyAlignment="1">
      <alignment horizontal="left" wrapText="1"/>
    </xf>
    <xf numFmtId="1" fontId="11" fillId="16" borderId="1" xfId="15" applyNumberFormat="1" applyFont="1" applyFill="1" applyBorder="1" applyAlignment="1">
      <alignment horizontal="center" vertical="center" wrapText="1"/>
    </xf>
    <xf numFmtId="1" fontId="11" fillId="16" borderId="1" xfId="15" applyNumberFormat="1" applyFont="1" applyFill="1" applyBorder="1" applyAlignment="1">
      <alignment horizontal="center" vertical="center"/>
    </xf>
    <xf numFmtId="4" fontId="11" fillId="16" borderId="1" xfId="15" applyNumberFormat="1" applyFont="1" applyFill="1" applyBorder="1" applyAlignment="1">
      <alignment horizontal="center" vertical="center"/>
    </xf>
    <xf numFmtId="4" fontId="60" fillId="16" borderId="1" xfId="15" applyNumberFormat="1" applyFont="1" applyFill="1" applyBorder="1" applyAlignment="1">
      <alignment vertical="center" wrapText="1"/>
    </xf>
    <xf numFmtId="3" fontId="11" fillId="16" borderId="1" xfId="15" applyNumberFormat="1" applyFont="1" applyFill="1" applyBorder="1" applyAlignment="1">
      <alignment horizontal="center" vertical="center"/>
    </xf>
    <xf numFmtId="4" fontId="11" fillId="16" borderId="9" xfId="15" applyNumberFormat="1" applyFont="1" applyFill="1" applyBorder="1" applyAlignment="1">
      <alignment horizontal="center" vertical="center"/>
    </xf>
    <xf numFmtId="1" fontId="11" fillId="24" borderId="1" xfId="15" applyNumberFormat="1" applyFont="1" applyFill="1" applyBorder="1" applyAlignment="1">
      <alignment horizontal="center" vertical="center"/>
    </xf>
    <xf numFmtId="4" fontId="11" fillId="24" borderId="1" xfId="15" applyNumberFormat="1" applyFont="1" applyFill="1" applyBorder="1" applyAlignment="1">
      <alignment horizontal="center" vertical="center"/>
    </xf>
    <xf numFmtId="49" fontId="11" fillId="25" borderId="4" xfId="15" applyNumberFormat="1" applyFont="1" applyFill="1" applyBorder="1" applyAlignment="1">
      <alignment horizontal="center"/>
    </xf>
    <xf numFmtId="1" fontId="11" fillId="25" borderId="1" xfId="15" applyNumberFormat="1" applyFont="1" applyFill="1" applyBorder="1" applyAlignment="1">
      <alignment horizontal="left" wrapText="1"/>
    </xf>
    <xf numFmtId="1" fontId="11" fillId="25" borderId="1" xfId="15" applyNumberFormat="1" applyFont="1" applyFill="1" applyBorder="1" applyAlignment="1">
      <alignment horizontal="center" vertical="center" wrapText="1"/>
    </xf>
    <xf numFmtId="1" fontId="11" fillId="25" borderId="1" xfId="15" applyNumberFormat="1" applyFont="1" applyFill="1" applyBorder="1" applyAlignment="1">
      <alignment horizontal="center" vertical="center"/>
    </xf>
    <xf numFmtId="4" fontId="11" fillId="25" borderId="1" xfId="15" applyNumberFormat="1" applyFont="1" applyFill="1" applyBorder="1" applyAlignment="1">
      <alignment horizontal="center" vertical="center"/>
    </xf>
    <xf numFmtId="4" fontId="60" fillId="25" borderId="1" xfId="15" applyNumberFormat="1" applyFont="1" applyFill="1" applyBorder="1" applyAlignment="1">
      <alignment vertical="center" wrapText="1"/>
    </xf>
    <xf numFmtId="0" fontId="33" fillId="0" borderId="0" xfId="3" applyFont="1" applyFill="1"/>
    <xf numFmtId="0" fontId="93" fillId="0" borderId="0" xfId="3"/>
    <xf numFmtId="0" fontId="31" fillId="0" borderId="0" xfId="3" applyFont="1" applyFill="1" applyAlignment="1">
      <alignment horizontal="center"/>
    </xf>
    <xf numFmtId="0" fontId="113" fillId="0" borderId="0" xfId="3" applyFont="1" applyFill="1"/>
    <xf numFmtId="0" fontId="93" fillId="0" borderId="0" xfId="3" applyFill="1"/>
    <xf numFmtId="0" fontId="44" fillId="0" borderId="0" xfId="3" applyFont="1" applyFill="1" applyAlignment="1"/>
    <xf numFmtId="0" fontId="115" fillId="0" borderId="1" xfId="14" applyFont="1" applyFill="1" applyBorder="1" applyAlignment="1">
      <alignment horizontal="center" vertical="center"/>
    </xf>
    <xf numFmtId="0" fontId="17" fillId="0" borderId="0" xfId="3" applyFont="1" applyFill="1"/>
    <xf numFmtId="0" fontId="17" fillId="0" borderId="0" xfId="3" applyFont="1" applyFill="1" applyBorder="1"/>
    <xf numFmtId="0" fontId="17" fillId="0" borderId="0" xfId="3" applyFont="1" applyFill="1" applyAlignment="1">
      <alignment horizontal="right"/>
    </xf>
    <xf numFmtId="0" fontId="82" fillId="0" borderId="0" xfId="3" applyFont="1" applyFill="1" applyAlignment="1">
      <alignment wrapText="1"/>
    </xf>
    <xf numFmtId="0" fontId="82" fillId="0" borderId="0" xfId="3" applyFont="1" applyFill="1" applyAlignment="1">
      <alignment horizontal="center" wrapText="1"/>
    </xf>
    <xf numFmtId="0" fontId="22" fillId="0" borderId="0" xfId="3" applyFont="1" applyFill="1" applyBorder="1"/>
    <xf numFmtId="0" fontId="22" fillId="0" borderId="0" xfId="3" applyFont="1" applyFill="1"/>
    <xf numFmtId="0" fontId="49" fillId="0" borderId="0" xfId="3" applyFont="1" applyFill="1"/>
    <xf numFmtId="0" fontId="67" fillId="0" borderId="0" xfId="24" applyFont="1" applyFill="1" applyBorder="1" applyAlignment="1">
      <alignment horizontal="left"/>
    </xf>
    <xf numFmtId="2" fontId="49" fillId="0" borderId="0" xfId="3" applyNumberFormat="1" applyFont="1" applyFill="1"/>
    <xf numFmtId="0" fontId="83" fillId="0" borderId="0" xfId="7" applyFont="1" applyFill="1"/>
    <xf numFmtId="169" fontId="67" fillId="0" borderId="0" xfId="24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Alignment="1"/>
    <xf numFmtId="0" fontId="68" fillId="0" borderId="0" xfId="7" applyFont="1" applyFill="1"/>
    <xf numFmtId="1" fontId="67" fillId="0" borderId="0" xfId="7" applyNumberFormat="1" applyFont="1" applyFill="1" applyBorder="1" applyAlignment="1"/>
    <xf numFmtId="1" fontId="19" fillId="0" borderId="0" xfId="7" applyNumberFormat="1" applyFont="1" applyFill="1" applyBorder="1" applyAlignment="1"/>
    <xf numFmtId="0" fontId="19" fillId="0" borderId="0" xfId="3" applyFont="1" applyFill="1" applyBorder="1"/>
    <xf numFmtId="0" fontId="19" fillId="0" borderId="0" xfId="3" applyFont="1" applyFill="1"/>
    <xf numFmtId="0" fontId="117" fillId="0" borderId="0" xfId="3" applyFont="1" applyFill="1" applyBorder="1"/>
    <xf numFmtId="0" fontId="117" fillId="0" borderId="0" xfId="3" applyFont="1" applyFill="1"/>
    <xf numFmtId="0" fontId="53" fillId="0" borderId="1" xfId="7" applyNumberFormat="1" applyFont="1" applyFill="1" applyBorder="1" applyAlignment="1" applyProtection="1">
      <alignment horizontal="center" vertical="center" wrapText="1"/>
    </xf>
    <xf numFmtId="0" fontId="31" fillId="6" borderId="0" xfId="12" applyFont="1" applyFill="1" applyAlignment="1">
      <alignment wrapText="1"/>
    </xf>
    <xf numFmtId="0" fontId="32" fillId="0" borderId="0" xfId="7" applyFont="1" applyAlignment="1">
      <alignment horizontal="right" wrapText="1"/>
    </xf>
    <xf numFmtId="0" fontId="33" fillId="0" borderId="0" xfId="7" applyFont="1" applyAlignment="1">
      <alignment horizontal="right" wrapText="1"/>
    </xf>
    <xf numFmtId="0" fontId="29" fillId="6" borderId="7" xfId="12" applyFont="1" applyFill="1" applyBorder="1" applyAlignment="1">
      <alignment horizontal="left" vertical="center"/>
    </xf>
    <xf numFmtId="0" fontId="21" fillId="6" borderId="6" xfId="12" applyFont="1" applyFill="1" applyBorder="1" applyAlignment="1">
      <alignment horizontal="center" vertical="center" wrapText="1"/>
    </xf>
    <xf numFmtId="0" fontId="118" fillId="26" borderId="4" xfId="12" applyFont="1" applyFill="1" applyBorder="1" applyAlignment="1">
      <alignment horizontal="left" vertical="center" wrapText="1"/>
    </xf>
    <xf numFmtId="0" fontId="99" fillId="26" borderId="5" xfId="12" applyFont="1" applyFill="1" applyBorder="1" applyAlignment="1">
      <alignment horizontal="center" vertical="center" wrapText="1"/>
    </xf>
    <xf numFmtId="0" fontId="39" fillId="3" borderId="0" xfId="7" applyFont="1" applyFill="1" applyBorder="1"/>
    <xf numFmtId="0" fontId="14" fillId="3" borderId="0" xfId="7" applyFill="1" applyBorder="1"/>
    <xf numFmtId="4" fontId="17" fillId="7" borderId="9" xfId="12" applyNumberFormat="1" applyFont="1" applyFill="1" applyBorder="1" applyAlignment="1">
      <alignment horizontal="right" vertical="center" wrapText="1"/>
    </xf>
    <xf numFmtId="4" fontId="17" fillId="7" borderId="9" xfId="12" applyNumberFormat="1" applyFont="1" applyFill="1" applyBorder="1" applyAlignment="1">
      <alignment horizontal="right" vertical="center"/>
    </xf>
    <xf numFmtId="0" fontId="84" fillId="7" borderId="1" xfId="8" applyFont="1" applyFill="1" applyBorder="1" applyAlignment="1">
      <alignment horizontal="left" vertical="center" wrapText="1"/>
    </xf>
    <xf numFmtId="4" fontId="21" fillId="6" borderId="9" xfId="12" applyNumberFormat="1" applyFont="1" applyFill="1" applyBorder="1" applyAlignment="1">
      <alignment horizontal="left" vertical="center"/>
    </xf>
    <xf numFmtId="4" fontId="17" fillId="6" borderId="9" xfId="12" applyNumberFormat="1" applyFont="1" applyFill="1" applyBorder="1" applyAlignment="1">
      <alignment horizontal="right" vertical="center"/>
    </xf>
    <xf numFmtId="4" fontId="38" fillId="6" borderId="9" xfId="12" applyNumberFormat="1" applyFont="1" applyFill="1" applyBorder="1" applyAlignment="1">
      <alignment horizontal="right" vertical="center" wrapText="1"/>
    </xf>
    <xf numFmtId="4" fontId="17" fillId="7" borderId="9" xfId="26" applyNumberFormat="1" applyFont="1" applyFill="1" applyBorder="1" applyAlignment="1">
      <alignment horizontal="right" vertical="center"/>
    </xf>
    <xf numFmtId="0" fontId="40" fillId="6" borderId="9" xfId="12" applyFont="1" applyFill="1" applyBorder="1" applyAlignment="1">
      <alignment horizontal="right" vertical="center" wrapText="1"/>
    </xf>
    <xf numFmtId="0" fontId="38" fillId="2" borderId="0" xfId="12" applyFont="1" applyFill="1" applyBorder="1" applyAlignment="1">
      <alignment horizontal="center" vertical="center" wrapText="1"/>
    </xf>
    <xf numFmtId="0" fontId="38" fillId="0" borderId="0" xfId="12" applyFont="1" applyBorder="1" applyAlignment="1">
      <alignment vertical="center" wrapText="1"/>
    </xf>
    <xf numFmtId="166" fontId="37" fillId="0" borderId="0" xfId="12" applyNumberFormat="1" applyFont="1" applyBorder="1" applyAlignment="1">
      <alignment horizontal="center" vertical="center" wrapText="1"/>
    </xf>
    <xf numFmtId="4" fontId="38" fillId="2" borderId="0" xfId="12" applyNumberFormat="1" applyFont="1" applyFill="1" applyBorder="1" applyAlignment="1">
      <alignment horizontal="center" vertical="center" wrapText="1"/>
    </xf>
    <xf numFmtId="4" fontId="17" fillId="0" borderId="0" xfId="12" applyNumberFormat="1" applyFont="1" applyBorder="1" applyAlignment="1">
      <alignment horizontal="center" vertical="center" wrapText="1"/>
    </xf>
    <xf numFmtId="0" fontId="29" fillId="8" borderId="16" xfId="12" applyFont="1" applyFill="1" applyBorder="1" applyAlignment="1">
      <alignment horizontal="left" vertical="center"/>
    </xf>
    <xf numFmtId="0" fontId="21" fillId="8" borderId="15" xfId="12" applyFont="1" applyFill="1" applyBorder="1" applyAlignment="1">
      <alignment horizontal="center" vertical="center" wrapText="1"/>
    </xf>
    <xf numFmtId="0" fontId="118" fillId="27" borderId="4" xfId="12" applyFont="1" applyFill="1" applyBorder="1" applyAlignment="1">
      <alignment horizontal="left" vertical="center" wrapText="1"/>
    </xf>
    <xf numFmtId="0" fontId="99" fillId="27" borderId="5" xfId="12" applyFont="1" applyFill="1" applyBorder="1" applyAlignment="1">
      <alignment horizontal="center" vertical="center" wrapText="1"/>
    </xf>
    <xf numFmtId="0" fontId="21" fillId="8" borderId="8" xfId="12" applyFont="1" applyFill="1" applyBorder="1" applyAlignment="1">
      <alignment horizontal="center" vertical="center" wrapText="1"/>
    </xf>
    <xf numFmtId="4" fontId="17" fillId="7" borderId="1" xfId="25" applyNumberFormat="1" applyFont="1" applyFill="1" applyBorder="1" applyAlignment="1">
      <alignment horizontal="left" vertical="center" wrapText="1"/>
    </xf>
    <xf numFmtId="4" fontId="17" fillId="7" borderId="9" xfId="25" applyNumberFormat="1" applyFont="1" applyFill="1" applyBorder="1" applyAlignment="1">
      <alignment horizontal="left" vertical="center" wrapText="1"/>
    </xf>
    <xf numFmtId="166" fontId="40" fillId="7" borderId="8" xfId="31" applyNumberFormat="1" applyFont="1" applyFill="1" applyBorder="1" applyAlignment="1">
      <alignment horizontal="left" vertical="center" wrapText="1"/>
    </xf>
    <xf numFmtId="4" fontId="17" fillId="7" borderId="12" xfId="25" applyNumberFormat="1" applyFont="1" applyFill="1" applyBorder="1" applyAlignment="1">
      <alignment horizontal="left" vertical="center" wrapText="1"/>
    </xf>
    <xf numFmtId="4" fontId="17" fillId="7" borderId="19" xfId="25" applyNumberFormat="1" applyFont="1" applyFill="1" applyBorder="1" applyAlignment="1">
      <alignment horizontal="left" vertical="center" wrapText="1"/>
    </xf>
    <xf numFmtId="166" fontId="40" fillId="7" borderId="11" xfId="31" applyNumberFormat="1" applyFont="1" applyFill="1" applyBorder="1" applyAlignment="1">
      <alignment horizontal="left" vertical="center" wrapText="1"/>
    </xf>
    <xf numFmtId="0" fontId="43" fillId="27" borderId="33" xfId="12" applyFont="1" applyFill="1" applyBorder="1" applyAlignment="1">
      <alignment horizontal="left" vertical="center" wrapText="1"/>
    </xf>
    <xf numFmtId="0" fontId="40" fillId="27" borderId="46" xfId="25" applyFont="1" applyFill="1" applyBorder="1" applyAlignment="1">
      <alignment horizontal="center" vertical="center" wrapText="1"/>
    </xf>
    <xf numFmtId="4" fontId="21" fillId="27" borderId="41" xfId="12" applyNumberFormat="1" applyFont="1" applyFill="1" applyBorder="1" applyAlignment="1">
      <alignment horizontal="center" vertical="center" wrapText="1"/>
    </xf>
    <xf numFmtId="166" fontId="41" fillId="27" borderId="40" xfId="25" applyNumberFormat="1" applyFont="1" applyFill="1" applyBorder="1" applyAlignment="1">
      <alignment horizontal="center" vertical="center" wrapText="1"/>
    </xf>
    <xf numFmtId="4" fontId="21" fillId="27" borderId="1" xfId="12" applyNumberFormat="1" applyFont="1" applyFill="1" applyBorder="1" applyAlignment="1">
      <alignment horizontal="center" vertical="center" wrapText="1"/>
    </xf>
    <xf numFmtId="166" fontId="21" fillId="27" borderId="52" xfId="31" applyNumberFormat="1" applyFont="1" applyFill="1" applyBorder="1" applyAlignment="1">
      <alignment horizontal="left" vertical="center" wrapText="1"/>
    </xf>
    <xf numFmtId="0" fontId="21" fillId="8" borderId="12" xfId="25" applyFont="1" applyFill="1" applyBorder="1" applyAlignment="1">
      <alignment horizontal="left" vertical="center" wrapText="1"/>
    </xf>
    <xf numFmtId="0" fontId="41" fillId="8" borderId="49" xfId="25" applyFont="1" applyFill="1" applyBorder="1" applyAlignment="1">
      <alignment horizontal="center" vertical="center" wrapText="1"/>
    </xf>
    <xf numFmtId="0" fontId="21" fillId="27" borderId="9" xfId="25" applyFont="1" applyFill="1" applyBorder="1" applyAlignment="1">
      <alignment horizontal="left" vertical="center" wrapText="1"/>
    </xf>
    <xf numFmtId="0" fontId="40" fillId="27" borderId="49" xfId="25" applyFont="1" applyFill="1" applyBorder="1" applyAlignment="1">
      <alignment horizontal="center" vertical="center" wrapText="1"/>
    </xf>
    <xf numFmtId="166" fontId="41" fillId="27" borderId="8" xfId="25" applyNumberFormat="1" applyFont="1" applyFill="1" applyBorder="1" applyAlignment="1">
      <alignment horizontal="center" vertical="center" wrapText="1"/>
    </xf>
    <xf numFmtId="166" fontId="21" fillId="27" borderId="18" xfId="31" applyNumberFormat="1" applyFont="1" applyFill="1" applyBorder="1" applyAlignment="1">
      <alignment horizontal="left" vertical="center" wrapText="1"/>
    </xf>
    <xf numFmtId="0" fontId="21" fillId="8" borderId="6" xfId="25" applyFont="1" applyFill="1" applyBorder="1" applyAlignment="1">
      <alignment horizontal="left" vertical="center" wrapText="1"/>
    </xf>
    <xf numFmtId="166" fontId="17" fillId="8" borderId="8" xfId="25" applyNumberFormat="1" applyFont="1" applyFill="1" applyBorder="1" applyAlignment="1">
      <alignment horizontal="center" vertical="center" wrapText="1"/>
    </xf>
    <xf numFmtId="0" fontId="21" fillId="8" borderId="4" xfId="25" applyFont="1" applyFill="1" applyBorder="1" applyAlignment="1">
      <alignment horizontal="left" vertical="center" wrapText="1"/>
    </xf>
    <xf numFmtId="0" fontId="41" fillId="8" borderId="10" xfId="25" applyFont="1" applyFill="1" applyBorder="1" applyAlignment="1">
      <alignment horizontal="center" vertical="center" wrapText="1"/>
    </xf>
    <xf numFmtId="166" fontId="17" fillId="8" borderId="7" xfId="25" applyNumberFormat="1" applyFont="1" applyFill="1" applyBorder="1" applyAlignment="1">
      <alignment horizontal="center" vertical="center" wrapText="1"/>
    </xf>
    <xf numFmtId="4" fontId="17" fillId="8" borderId="6" xfId="12" applyNumberFormat="1" applyFont="1" applyFill="1" applyBorder="1" applyAlignment="1">
      <alignment horizontal="center" vertical="center" wrapText="1"/>
    </xf>
    <xf numFmtId="166" fontId="17" fillId="8" borderId="56" xfId="31" applyNumberFormat="1" applyFont="1" applyFill="1" applyBorder="1" applyAlignment="1">
      <alignment horizontal="left" vertical="center" wrapText="1"/>
    </xf>
    <xf numFmtId="0" fontId="21" fillId="8" borderId="40" xfId="12" applyFont="1" applyFill="1" applyBorder="1" applyAlignment="1">
      <alignment horizontal="center" vertical="center" wrapText="1"/>
    </xf>
    <xf numFmtId="0" fontId="21" fillId="8" borderId="33" xfId="25" applyFont="1" applyFill="1" applyBorder="1" applyAlignment="1">
      <alignment horizontal="left" vertical="center" wrapText="1"/>
    </xf>
    <xf numFmtId="0" fontId="41" fillId="8" borderId="46" xfId="25" applyFont="1" applyFill="1" applyBorder="1" applyAlignment="1">
      <alignment horizontal="center" vertical="center" wrapText="1"/>
    </xf>
    <xf numFmtId="0" fontId="21" fillId="27" borderId="13" xfId="12" applyFont="1" applyFill="1" applyBorder="1" applyAlignment="1">
      <alignment horizontal="center" wrapText="1"/>
    </xf>
    <xf numFmtId="0" fontId="21" fillId="27" borderId="9" xfId="12" applyFont="1" applyFill="1" applyBorder="1" applyAlignment="1">
      <alignment horizontal="center" wrapText="1"/>
    </xf>
    <xf numFmtId="0" fontId="21" fillId="27" borderId="19" xfId="12" applyFont="1" applyFill="1" applyBorder="1" applyAlignment="1">
      <alignment horizontal="center" wrapText="1"/>
    </xf>
    <xf numFmtId="0" fontId="21" fillId="27" borderId="61" xfId="12" applyFont="1" applyFill="1" applyBorder="1" applyAlignment="1">
      <alignment horizontal="center" wrapText="1"/>
    </xf>
    <xf numFmtId="0" fontId="29" fillId="9" borderId="16" xfId="12" applyFont="1" applyFill="1" applyBorder="1" applyAlignment="1">
      <alignment horizontal="left" vertical="center"/>
    </xf>
    <xf numFmtId="0" fontId="21" fillId="9" borderId="15" xfId="12" applyFont="1" applyFill="1" applyBorder="1" applyAlignment="1">
      <alignment horizontal="center" vertical="center" wrapText="1"/>
    </xf>
    <xf numFmtId="0" fontId="118" fillId="28" borderId="4" xfId="12" applyFont="1" applyFill="1" applyBorder="1" applyAlignment="1">
      <alignment horizontal="left" vertical="center" wrapText="1"/>
    </xf>
    <xf numFmtId="0" fontId="99" fillId="28" borderId="5" xfId="12" applyFont="1" applyFill="1" applyBorder="1" applyAlignment="1">
      <alignment horizontal="center" vertical="center" wrapText="1"/>
    </xf>
    <xf numFmtId="169" fontId="17" fillId="7" borderId="9" xfId="25" applyNumberFormat="1" applyFont="1" applyFill="1" applyBorder="1" applyAlignment="1">
      <alignment horizontal="right" vertical="center" wrapText="1"/>
    </xf>
    <xf numFmtId="4" fontId="17" fillId="9" borderId="9" xfId="12" applyNumberFormat="1" applyFont="1" applyFill="1" applyBorder="1" applyAlignment="1">
      <alignment horizontal="right" vertical="center" wrapText="1"/>
    </xf>
    <xf numFmtId="49" fontId="21" fillId="9" borderId="21" xfId="8" applyNumberFormat="1" applyFont="1" applyFill="1" applyBorder="1" applyAlignment="1">
      <alignment horizontal="left" vertical="center" wrapText="1"/>
    </xf>
    <xf numFmtId="4" fontId="17" fillId="9" borderId="2" xfId="12" applyNumberFormat="1" applyFont="1" applyFill="1" applyBorder="1" applyAlignment="1">
      <alignment horizontal="right" vertical="center" wrapText="1"/>
    </xf>
    <xf numFmtId="43" fontId="40" fillId="9" borderId="3" xfId="31" applyFont="1" applyFill="1" applyBorder="1" applyAlignment="1">
      <alignment horizontal="right" vertical="center" wrapText="1"/>
    </xf>
    <xf numFmtId="4" fontId="17" fillId="9" borderId="61" xfId="12" applyNumberFormat="1" applyFont="1" applyFill="1" applyBorder="1" applyAlignment="1">
      <alignment horizontal="right" vertical="center" wrapText="1"/>
    </xf>
    <xf numFmtId="0" fontId="21" fillId="28" borderId="13" xfId="12" applyFont="1" applyFill="1" applyBorder="1" applyAlignment="1">
      <alignment horizontal="center" wrapText="1"/>
    </xf>
    <xf numFmtId="0" fontId="21" fillId="28" borderId="9" xfId="12" applyFont="1" applyFill="1" applyBorder="1" applyAlignment="1">
      <alignment horizontal="center" wrapText="1"/>
    </xf>
    <xf numFmtId="0" fontId="21" fillId="28" borderId="19" xfId="12" applyFont="1" applyFill="1" applyBorder="1" applyAlignment="1">
      <alignment horizontal="center" wrapText="1"/>
    </xf>
    <xf numFmtId="0" fontId="21" fillId="28" borderId="61" xfId="12" applyFont="1" applyFill="1" applyBorder="1" applyAlignment="1">
      <alignment horizontal="center" wrapText="1"/>
    </xf>
    <xf numFmtId="166" fontId="33" fillId="0" borderId="0" xfId="31" applyNumberFormat="1" applyFont="1" applyBorder="1" applyAlignment="1">
      <alignment wrapText="1"/>
    </xf>
    <xf numFmtId="0" fontId="17" fillId="12" borderId="46" xfId="7" applyFont="1" applyFill="1" applyBorder="1" applyAlignment="1">
      <alignment horizontal="center" wrapText="1"/>
    </xf>
    <xf numFmtId="4" fontId="17" fillId="12" borderId="26" xfId="7" applyNumberFormat="1" applyFont="1" applyFill="1" applyBorder="1" applyAlignment="1">
      <alignment horizontal="center" wrapText="1"/>
    </xf>
    <xf numFmtId="4" fontId="17" fillId="10" borderId="41" xfId="7" applyNumberFormat="1" applyFont="1" applyFill="1" applyBorder="1" applyAlignment="1">
      <alignment horizontal="center" wrapText="1"/>
    </xf>
    <xf numFmtId="0" fontId="17" fillId="13" borderId="9" xfId="7" applyFont="1" applyFill="1" applyBorder="1" applyAlignment="1">
      <alignment horizontal="center"/>
    </xf>
    <xf numFmtId="49" fontId="17" fillId="13" borderId="9" xfId="7" applyNumberFormat="1" applyFont="1" applyFill="1" applyBorder="1" applyAlignment="1">
      <alignment horizontal="center" wrapText="1"/>
    </xf>
    <xf numFmtId="0" fontId="17" fillId="12" borderId="25" xfId="7" applyFont="1" applyFill="1" applyBorder="1" applyAlignment="1">
      <alignment wrapText="1"/>
    </xf>
    <xf numFmtId="0" fontId="17" fillId="13" borderId="22" xfId="7" applyFont="1" applyFill="1" applyBorder="1" applyAlignment="1">
      <alignment horizontal="center" vertical="center"/>
    </xf>
    <xf numFmtId="2" fontId="17" fillId="13" borderId="22" xfId="7" applyNumberFormat="1" applyFont="1" applyFill="1" applyBorder="1" applyAlignment="1">
      <alignment horizontal="center" wrapText="1"/>
    </xf>
    <xf numFmtId="2" fontId="21" fillId="13" borderId="22" xfId="7" applyNumberFormat="1" applyFont="1" applyFill="1" applyBorder="1" applyAlignment="1">
      <alignment horizontal="center" wrapText="1"/>
    </xf>
    <xf numFmtId="165" fontId="51" fillId="3" borderId="30" xfId="7" applyNumberFormat="1" applyFont="1" applyFill="1" applyBorder="1" applyAlignment="1"/>
    <xf numFmtId="165" fontId="51" fillId="3" borderId="0" xfId="7" applyNumberFormat="1" applyFont="1" applyFill="1" applyAlignment="1">
      <alignment horizontal="left"/>
    </xf>
    <xf numFmtId="1" fontId="60" fillId="0" borderId="0" xfId="7" applyNumberFormat="1" applyFont="1" applyBorder="1" applyAlignment="1">
      <alignment horizontal="left"/>
    </xf>
    <xf numFmtId="3" fontId="60" fillId="0" borderId="0" xfId="7" applyNumberFormat="1" applyFont="1" applyBorder="1" applyAlignment="1">
      <alignment horizontal="center"/>
    </xf>
    <xf numFmtId="0" fontId="85" fillId="0" borderId="0" xfId="7" applyFont="1"/>
    <xf numFmtId="1" fontId="60" fillId="0" borderId="0" xfId="7" applyNumberFormat="1" applyFont="1" applyBorder="1" applyAlignment="1">
      <alignment horizontal="center"/>
    </xf>
    <xf numFmtId="4" fontId="60" fillId="0" borderId="1" xfId="7" applyNumberFormat="1" applyFont="1" applyFill="1" applyBorder="1" applyAlignment="1">
      <alignment horizontal="center" vertical="center" wrapText="1"/>
    </xf>
    <xf numFmtId="0" fontId="60" fillId="0" borderId="0" xfId="7" applyFont="1" applyFill="1"/>
    <xf numFmtId="4" fontId="60" fillId="19" borderId="1" xfId="7" applyNumberFormat="1" applyFont="1" applyFill="1" applyBorder="1" applyAlignment="1">
      <alignment horizontal="center" vertical="center" wrapText="1"/>
    </xf>
    <xf numFmtId="4" fontId="60" fillId="19" borderId="1" xfId="7" applyNumberFormat="1" applyFont="1" applyFill="1" applyBorder="1" applyAlignment="1">
      <alignment horizontal="center" vertical="center"/>
    </xf>
    <xf numFmtId="1" fontId="59" fillId="0" borderId="1" xfId="7" applyNumberFormat="1" applyFont="1" applyFill="1" applyBorder="1" applyAlignment="1">
      <alignment horizontal="left" vertical="center"/>
    </xf>
    <xf numFmtId="4" fontId="59" fillId="0" borderId="1" xfId="7" applyNumberFormat="1" applyFont="1" applyFill="1" applyBorder="1" applyAlignment="1">
      <alignment horizontal="center" vertical="center"/>
    </xf>
    <xf numFmtId="4" fontId="59" fillId="0" borderId="1" xfId="7" applyNumberFormat="1" applyFont="1" applyFill="1" applyBorder="1" applyAlignment="1">
      <alignment horizontal="center" vertical="center" wrapText="1"/>
    </xf>
    <xf numFmtId="3" fontId="60" fillId="0" borderId="1" xfId="7" applyNumberFormat="1" applyFont="1" applyFill="1" applyBorder="1" applyAlignment="1">
      <alignment horizontal="center" vertical="center" wrapText="1"/>
    </xf>
    <xf numFmtId="0" fontId="59" fillId="0" borderId="1" xfId="7" applyFont="1" applyFill="1" applyBorder="1" applyAlignment="1">
      <alignment horizontal="center"/>
    </xf>
    <xf numFmtId="4" fontId="59" fillId="0" borderId="1" xfId="7" applyNumberFormat="1" applyFont="1" applyFill="1" applyBorder="1" applyAlignment="1">
      <alignment horizontal="center"/>
    </xf>
    <xf numFmtId="0" fontId="59" fillId="0" borderId="0" xfId="7" applyFont="1" applyFill="1"/>
    <xf numFmtId="1" fontId="60" fillId="6" borderId="1" xfId="7" applyNumberFormat="1" applyFont="1" applyFill="1" applyBorder="1" applyAlignment="1">
      <alignment horizontal="left"/>
    </xf>
    <xf numFmtId="4" fontId="60" fillId="6" borderId="1" xfId="7" applyNumberFormat="1" applyFont="1" applyFill="1" applyBorder="1" applyAlignment="1">
      <alignment horizontal="center" vertical="center" wrapText="1"/>
    </xf>
    <xf numFmtId="0" fontId="86" fillId="0" borderId="0" xfId="7" applyFont="1"/>
    <xf numFmtId="0" fontId="85" fillId="0" borderId="0" xfId="7" applyFont="1" applyFill="1"/>
    <xf numFmtId="3" fontId="60" fillId="6" borderId="1" xfId="7" applyNumberFormat="1" applyFont="1" applyFill="1" applyBorder="1" applyAlignment="1">
      <alignment horizontal="center" wrapText="1"/>
    </xf>
    <xf numFmtId="4" fontId="60" fillId="6" borderId="1" xfId="7" applyNumberFormat="1" applyFont="1" applyFill="1" applyBorder="1" applyAlignment="1">
      <alignment horizontal="center" wrapText="1"/>
    </xf>
    <xf numFmtId="4" fontId="60" fillId="19" borderId="1" xfId="9" applyNumberFormat="1" applyFont="1" applyFill="1" applyBorder="1" applyAlignment="1">
      <alignment horizontal="center" vertical="center" wrapText="1"/>
    </xf>
    <xf numFmtId="4" fontId="60" fillId="19" borderId="1" xfId="9" applyNumberFormat="1" applyFont="1" applyFill="1" applyBorder="1" applyAlignment="1">
      <alignment horizontal="center" vertical="center"/>
    </xf>
    <xf numFmtId="0" fontId="60" fillId="0" borderId="0" xfId="9" applyFont="1"/>
    <xf numFmtId="4" fontId="59" fillId="0" borderId="1" xfId="9" applyNumberFormat="1" applyFont="1" applyFill="1" applyBorder="1" applyAlignment="1">
      <alignment horizontal="center" vertical="center"/>
    </xf>
    <xf numFmtId="4" fontId="59" fillId="0" borderId="1" xfId="9" applyNumberFormat="1" applyFont="1" applyFill="1" applyBorder="1" applyAlignment="1">
      <alignment horizontal="center" vertical="center" wrapText="1"/>
    </xf>
    <xf numFmtId="3" fontId="60" fillId="0" borderId="1" xfId="9" applyNumberFormat="1" applyFont="1" applyFill="1" applyBorder="1" applyAlignment="1">
      <alignment horizontal="center" vertical="center" wrapText="1"/>
    </xf>
    <xf numFmtId="4" fontId="59" fillId="0" borderId="1" xfId="9" applyNumberFormat="1" applyFont="1" applyFill="1" applyBorder="1" applyAlignment="1">
      <alignment horizontal="center"/>
    </xf>
    <xf numFmtId="0" fontId="59" fillId="0" borderId="1" xfId="9" applyFont="1" applyFill="1" applyBorder="1" applyAlignment="1">
      <alignment horizontal="center"/>
    </xf>
    <xf numFmtId="1" fontId="60" fillId="6" borderId="1" xfId="9" applyNumberFormat="1" applyFont="1" applyFill="1" applyBorder="1" applyAlignment="1">
      <alignment horizontal="left"/>
    </xf>
    <xf numFmtId="4" fontId="60" fillId="6" borderId="1" xfId="9" applyNumberFormat="1" applyFont="1" applyFill="1" applyBorder="1" applyAlignment="1">
      <alignment horizontal="center" vertical="center" wrapText="1"/>
    </xf>
    <xf numFmtId="0" fontId="86" fillId="0" borderId="0" xfId="9" applyFont="1"/>
    <xf numFmtId="1" fontId="85" fillId="0" borderId="0" xfId="7" applyNumberFormat="1" applyFont="1"/>
    <xf numFmtId="3" fontId="85" fillId="0" borderId="0" xfId="7" applyNumberFormat="1" applyFont="1"/>
    <xf numFmtId="0" fontId="85" fillId="0" borderId="0" xfId="7" applyFont="1" applyAlignment="1">
      <alignment horizontal="center" vertical="center"/>
    </xf>
    <xf numFmtId="4" fontId="85" fillId="0" borderId="0" xfId="7" applyNumberFormat="1" applyFont="1"/>
    <xf numFmtId="0" fontId="85" fillId="0" borderId="0" xfId="7" applyFont="1" applyAlignment="1">
      <alignment horizontal="center"/>
    </xf>
    <xf numFmtId="0" fontId="55" fillId="4" borderId="1" xfId="7" applyNumberFormat="1" applyFont="1" applyFill="1" applyBorder="1" applyAlignment="1" applyProtection="1">
      <alignment horizontal="center" vertical="center"/>
    </xf>
    <xf numFmtId="0" fontId="54" fillId="4" borderId="1" xfId="7" applyNumberFormat="1" applyFont="1" applyFill="1" applyBorder="1" applyAlignment="1" applyProtection="1">
      <alignment horizontal="center" vertical="center"/>
    </xf>
    <xf numFmtId="0" fontId="52" fillId="0" borderId="0" xfId="7" applyFont="1"/>
    <xf numFmtId="0" fontId="21" fillId="9" borderId="55" xfId="0" applyFont="1" applyFill="1" applyBorder="1" applyAlignment="1">
      <alignment horizontal="center" vertical="center" wrapText="1"/>
    </xf>
    <xf numFmtId="0" fontId="21" fillId="0" borderId="0" xfId="7" applyFont="1" applyAlignment="1">
      <alignment horizontal="center"/>
    </xf>
    <xf numFmtId="0" fontId="19" fillId="15" borderId="0" xfId="7" applyFont="1" applyFill="1" applyBorder="1" applyAlignment="1">
      <alignment horizontal="right"/>
    </xf>
    <xf numFmtId="0" fontId="19" fillId="15" borderId="0" xfId="7" applyFont="1" applyFill="1" applyBorder="1" applyAlignment="1">
      <alignment horizontal="left" wrapText="1"/>
    </xf>
    <xf numFmtId="0" fontId="0" fillId="0" borderId="1" xfId="0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2" fontId="17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left"/>
    </xf>
    <xf numFmtId="14" fontId="17" fillId="0" borderId="1" xfId="0" applyNumberFormat="1" applyFont="1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20" fillId="0" borderId="0" xfId="0" applyFont="1"/>
    <xf numFmtId="0" fontId="0" fillId="0" borderId="0" xfId="0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5" fontId="11" fillId="16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1" fillId="9" borderId="70" xfId="0" applyFont="1" applyFill="1" applyBorder="1" applyAlignment="1">
      <alignment horizontal="left" vertical="center"/>
    </xf>
    <xf numFmtId="3" fontId="17" fillId="22" borderId="22" xfId="0" applyNumberFormat="1" applyFont="1" applyFill="1" applyBorder="1" applyAlignment="1">
      <alignment horizontal="right" wrapText="1"/>
    </xf>
    <xf numFmtId="3" fontId="21" fillId="9" borderId="22" xfId="0" applyNumberFormat="1" applyFont="1" applyFill="1" applyBorder="1" applyAlignment="1">
      <alignment horizontal="right" wrapText="1"/>
    </xf>
    <xf numFmtId="172" fontId="17" fillId="22" borderId="22" xfId="34" applyNumberFormat="1" applyFont="1" applyFill="1" applyBorder="1" applyAlignment="1">
      <alignment horizontal="right" wrapText="1"/>
    </xf>
    <xf numFmtId="172" fontId="21" fillId="9" borderId="23" xfId="0" applyNumberFormat="1" applyFont="1" applyFill="1" applyBorder="1" applyAlignment="1">
      <alignment horizontal="right" wrapText="1"/>
    </xf>
    <xf numFmtId="0" fontId="21" fillId="5" borderId="43" xfId="7" applyFont="1" applyFill="1" applyBorder="1" applyAlignment="1">
      <alignment horizontal="center" vertical="center" wrapText="1"/>
    </xf>
    <xf numFmtId="165" fontId="21" fillId="3" borderId="1" xfId="0" applyNumberFormat="1" applyFont="1" applyFill="1" applyBorder="1" applyAlignment="1">
      <alignment horizontal="center"/>
    </xf>
    <xf numFmtId="43" fontId="122" fillId="0" borderId="0" xfId="0" applyNumberFormat="1" applyFont="1"/>
    <xf numFmtId="43" fontId="122" fillId="0" borderId="0" xfId="30" applyNumberFormat="1" applyFont="1"/>
    <xf numFmtId="0" fontId="21" fillId="5" borderId="5" xfId="7" applyFont="1" applyFill="1" applyBorder="1" applyAlignment="1">
      <alignment horizontal="center" vertical="center" wrapText="1"/>
    </xf>
    <xf numFmtId="165" fontId="111" fillId="3" borderId="0" xfId="7" applyNumberFormat="1" applyFont="1" applyFill="1" applyBorder="1" applyAlignment="1">
      <alignment horizontal="right"/>
    </xf>
    <xf numFmtId="0" fontId="21" fillId="11" borderId="5" xfId="7" applyFont="1" applyFill="1" applyBorder="1" applyAlignment="1">
      <alignment horizontal="center" vertical="center" wrapText="1"/>
    </xf>
    <xf numFmtId="0" fontId="17" fillId="10" borderId="10" xfId="7" applyFont="1" applyFill="1" applyBorder="1" applyAlignment="1">
      <alignment horizontal="center" vertical="center" wrapText="1"/>
    </xf>
    <xf numFmtId="4" fontId="21" fillId="10" borderId="10" xfId="7" applyNumberFormat="1" applyFont="1" applyFill="1" applyBorder="1" applyAlignment="1">
      <alignment horizontal="center"/>
    </xf>
    <xf numFmtId="4" fontId="21" fillId="10" borderId="10" xfId="7" applyNumberFormat="1" applyFont="1" applyFill="1" applyBorder="1" applyAlignment="1">
      <alignment horizontal="center" wrapText="1"/>
    </xf>
    <xf numFmtId="4" fontId="21" fillId="11" borderId="10" xfId="7" applyNumberFormat="1" applyFont="1" applyFill="1" applyBorder="1" applyAlignment="1">
      <alignment horizontal="center" wrapText="1"/>
    </xf>
    <xf numFmtId="4" fontId="17" fillId="10" borderId="10" xfId="7" applyNumberFormat="1" applyFont="1" applyFill="1" applyBorder="1" applyAlignment="1">
      <alignment horizontal="center" wrapText="1"/>
    </xf>
    <xf numFmtId="4" fontId="17" fillId="11" borderId="10" xfId="7" applyNumberFormat="1" applyFont="1" applyFill="1" applyBorder="1" applyAlignment="1">
      <alignment horizontal="center" wrapText="1"/>
    </xf>
    <xf numFmtId="4" fontId="17" fillId="10" borderId="49" xfId="7" applyNumberFormat="1" applyFont="1" applyFill="1" applyBorder="1" applyAlignment="1">
      <alignment horizontal="center" wrapText="1"/>
    </xf>
    <xf numFmtId="0" fontId="17" fillId="5" borderId="10" xfId="7" applyFont="1" applyFill="1" applyBorder="1" applyAlignment="1">
      <alignment horizontal="center" vertical="center" wrapText="1"/>
    </xf>
    <xf numFmtId="4" fontId="21" fillId="5" borderId="10" xfId="7" applyNumberFormat="1" applyFont="1" applyFill="1" applyBorder="1" applyAlignment="1">
      <alignment horizontal="center"/>
    </xf>
    <xf numFmtId="4" fontId="21" fillId="5" borderId="18" xfId="7" applyNumberFormat="1" applyFont="1" applyFill="1" applyBorder="1" applyAlignment="1">
      <alignment horizontal="center"/>
    </xf>
    <xf numFmtId="4" fontId="21" fillId="5" borderId="10" xfId="7" applyNumberFormat="1" applyFont="1" applyFill="1" applyBorder="1" applyAlignment="1">
      <alignment horizontal="center" wrapText="1"/>
    </xf>
    <xf numFmtId="4" fontId="17" fillId="5" borderId="10" xfId="7" applyNumberFormat="1" applyFont="1" applyFill="1" applyBorder="1" applyAlignment="1">
      <alignment horizontal="center" wrapText="1"/>
    </xf>
    <xf numFmtId="4" fontId="21" fillId="5" borderId="18" xfId="7" applyNumberFormat="1" applyFont="1" applyFill="1" applyBorder="1" applyAlignment="1">
      <alignment horizontal="center" wrapText="1"/>
    </xf>
    <xf numFmtId="4" fontId="21" fillId="5" borderId="49" xfId="7" applyNumberFormat="1" applyFont="1" applyFill="1" applyBorder="1" applyAlignment="1">
      <alignment horizontal="center" wrapText="1"/>
    </xf>
    <xf numFmtId="4" fontId="17" fillId="5" borderId="49" xfId="7" applyNumberFormat="1" applyFont="1" applyFill="1" applyBorder="1" applyAlignment="1">
      <alignment horizontal="center" wrapText="1"/>
    </xf>
    <xf numFmtId="4" fontId="17" fillId="5" borderId="24" xfId="7" applyNumberFormat="1" applyFont="1" applyFill="1" applyBorder="1" applyAlignment="1">
      <alignment horizontal="center" wrapText="1"/>
    </xf>
    <xf numFmtId="0" fontId="21" fillId="13" borderId="5" xfId="7" applyFont="1" applyFill="1" applyBorder="1" applyAlignment="1">
      <alignment horizontal="center" vertical="center" wrapText="1"/>
    </xf>
    <xf numFmtId="0" fontId="17" fillId="13" borderId="10" xfId="7" applyFont="1" applyFill="1" applyBorder="1" applyAlignment="1">
      <alignment horizontal="center" vertical="center" wrapText="1"/>
    </xf>
    <xf numFmtId="4" fontId="21" fillId="13" borderId="10" xfId="7" applyNumberFormat="1" applyFont="1" applyFill="1" applyBorder="1" applyAlignment="1">
      <alignment horizontal="center"/>
    </xf>
    <xf numFmtId="4" fontId="21" fillId="13" borderId="18" xfId="7" applyNumberFormat="1" applyFont="1" applyFill="1" applyBorder="1" applyAlignment="1">
      <alignment horizontal="center"/>
    </xf>
    <xf numFmtId="4" fontId="21" fillId="13" borderId="10" xfId="7" applyNumberFormat="1" applyFont="1" applyFill="1" applyBorder="1" applyAlignment="1">
      <alignment horizontal="center" wrapText="1"/>
    </xf>
    <xf numFmtId="4" fontId="17" fillId="13" borderId="10" xfId="7" applyNumberFormat="1" applyFont="1" applyFill="1" applyBorder="1" applyAlignment="1">
      <alignment horizontal="center" wrapText="1"/>
    </xf>
    <xf numFmtId="4" fontId="21" fillId="13" borderId="18" xfId="7" applyNumberFormat="1" applyFont="1" applyFill="1" applyBorder="1" applyAlignment="1">
      <alignment horizontal="center" wrapText="1"/>
    </xf>
    <xf numFmtId="4" fontId="17" fillId="13" borderId="5" xfId="7" applyNumberFormat="1" applyFont="1" applyFill="1" applyBorder="1" applyAlignment="1">
      <alignment horizontal="center" wrapText="1"/>
    </xf>
    <xf numFmtId="4" fontId="21" fillId="13" borderId="5" xfId="7" applyNumberFormat="1" applyFont="1" applyFill="1" applyBorder="1" applyAlignment="1">
      <alignment horizontal="center"/>
    </xf>
    <xf numFmtId="0" fontId="21" fillId="5" borderId="38" xfId="7" applyFont="1" applyFill="1" applyBorder="1" applyAlignment="1">
      <alignment horizontal="center" vertical="center"/>
    </xf>
    <xf numFmtId="0" fontId="21" fillId="5" borderId="6" xfId="7" applyFont="1" applyFill="1" applyBorder="1" applyAlignment="1">
      <alignment horizontal="center" vertical="center"/>
    </xf>
    <xf numFmtId="0" fontId="21" fillId="5" borderId="6" xfId="7" applyFont="1" applyFill="1" applyBorder="1" applyAlignment="1">
      <alignment horizontal="center" vertical="center" wrapText="1"/>
    </xf>
    <xf numFmtId="0" fontId="21" fillId="5" borderId="38" xfId="7" applyFont="1" applyFill="1" applyBorder="1" applyAlignment="1">
      <alignment horizontal="center" vertical="center" wrapText="1"/>
    </xf>
    <xf numFmtId="171" fontId="21" fillId="12" borderId="21" xfId="7" applyNumberFormat="1" applyFont="1" applyFill="1" applyBorder="1" applyAlignment="1">
      <alignment horizontal="center" wrapText="1"/>
    </xf>
    <xf numFmtId="171" fontId="17" fillId="12" borderId="21" xfId="7" applyNumberFormat="1" applyFont="1" applyFill="1" applyBorder="1" applyAlignment="1">
      <alignment horizontal="center" wrapText="1"/>
    </xf>
    <xf numFmtId="171" fontId="21" fillId="5" borderId="21" xfId="7" applyNumberFormat="1" applyFont="1" applyFill="1" applyBorder="1" applyAlignment="1">
      <alignment horizontal="center" wrapText="1"/>
    </xf>
    <xf numFmtId="171" fontId="21" fillId="5" borderId="51" xfId="7" applyNumberFormat="1" applyFont="1" applyFill="1" applyBorder="1" applyAlignment="1">
      <alignment horizontal="center" wrapText="1"/>
    </xf>
    <xf numFmtId="171" fontId="17" fillId="12" borderId="51" xfId="7" applyNumberFormat="1" applyFont="1" applyFill="1" applyBorder="1" applyAlignment="1">
      <alignment horizontal="center" wrapText="1"/>
    </xf>
    <xf numFmtId="171" fontId="21" fillId="5" borderId="8" xfId="7" applyNumberFormat="1" applyFont="1" applyFill="1" applyBorder="1" applyAlignment="1">
      <alignment horizontal="center"/>
    </xf>
    <xf numFmtId="171" fontId="21" fillId="12" borderId="8" xfId="7" applyNumberFormat="1" applyFont="1" applyFill="1" applyBorder="1" applyAlignment="1">
      <alignment horizontal="center"/>
    </xf>
    <xf numFmtId="171" fontId="17" fillId="12" borderId="3" xfId="7" applyNumberFormat="1" applyFont="1" applyFill="1" applyBorder="1" applyAlignment="1">
      <alignment horizontal="center" wrapText="1"/>
    </xf>
    <xf numFmtId="0" fontId="17" fillId="30" borderId="10" xfId="7" applyFont="1" applyFill="1" applyBorder="1" applyAlignment="1">
      <alignment horizontal="center" vertical="center"/>
    </xf>
    <xf numFmtId="171" fontId="21" fillId="30" borderId="10" xfId="7" applyNumberFormat="1" applyFont="1" applyFill="1" applyBorder="1" applyAlignment="1">
      <alignment horizontal="center"/>
    </xf>
    <xf numFmtId="171" fontId="21" fillId="30" borderId="10" xfId="7" applyNumberFormat="1" applyFont="1" applyFill="1" applyBorder="1" applyAlignment="1">
      <alignment horizontal="center" wrapText="1"/>
    </xf>
    <xf numFmtId="171" fontId="17" fillId="30" borderId="10" xfId="7" applyNumberFormat="1" applyFont="1" applyFill="1" applyBorder="1" applyAlignment="1">
      <alignment horizontal="center" wrapText="1"/>
    </xf>
    <xf numFmtId="171" fontId="21" fillId="30" borderId="18" xfId="7" applyNumberFormat="1" applyFont="1" applyFill="1" applyBorder="1" applyAlignment="1">
      <alignment horizontal="center" wrapText="1"/>
    </xf>
    <xf numFmtId="171" fontId="21" fillId="30" borderId="49" xfId="7" applyNumberFormat="1" applyFont="1" applyFill="1" applyBorder="1" applyAlignment="1">
      <alignment horizontal="center" wrapText="1"/>
    </xf>
    <xf numFmtId="171" fontId="17" fillId="30" borderId="49" xfId="7" applyNumberFormat="1" applyFont="1" applyFill="1" applyBorder="1" applyAlignment="1">
      <alignment horizontal="center" wrapText="1"/>
    </xf>
    <xf numFmtId="171" fontId="17" fillId="30" borderId="24" xfId="7" applyNumberFormat="1" applyFont="1" applyFill="1" applyBorder="1" applyAlignment="1">
      <alignment horizontal="center" wrapText="1"/>
    </xf>
    <xf numFmtId="171" fontId="21" fillId="11" borderId="8" xfId="7" applyNumberFormat="1" applyFont="1" applyFill="1" applyBorder="1" applyAlignment="1">
      <alignment horizontal="center"/>
    </xf>
    <xf numFmtId="171" fontId="21" fillId="11" borderId="8" xfId="7" applyNumberFormat="1" applyFont="1" applyFill="1" applyBorder="1" applyAlignment="1">
      <alignment horizontal="center" wrapText="1"/>
    </xf>
    <xf numFmtId="0" fontId="21" fillId="11" borderId="40" xfId="7" applyFont="1" applyFill="1" applyBorder="1" applyAlignment="1">
      <alignment horizontal="center" vertical="center" wrapText="1"/>
    </xf>
    <xf numFmtId="0" fontId="21" fillId="11" borderId="38" xfId="7" applyFont="1" applyFill="1" applyBorder="1" applyAlignment="1">
      <alignment horizontal="center" vertical="center" wrapText="1"/>
    </xf>
    <xf numFmtId="0" fontId="17" fillId="31" borderId="10" xfId="7" applyFont="1" applyFill="1" applyBorder="1" applyAlignment="1">
      <alignment horizontal="center" vertical="center"/>
    </xf>
    <xf numFmtId="171" fontId="21" fillId="31" borderId="10" xfId="7" applyNumberFormat="1" applyFont="1" applyFill="1" applyBorder="1" applyAlignment="1">
      <alignment horizontal="center"/>
    </xf>
    <xf numFmtId="171" fontId="21" fillId="31" borderId="10" xfId="7" applyNumberFormat="1" applyFont="1" applyFill="1" applyBorder="1" applyAlignment="1">
      <alignment horizontal="center" wrapText="1"/>
    </xf>
    <xf numFmtId="171" fontId="17" fillId="31" borderId="10" xfId="7" applyNumberFormat="1" applyFont="1" applyFill="1" applyBorder="1" applyAlignment="1">
      <alignment horizontal="center" wrapText="1"/>
    </xf>
    <xf numFmtId="171" fontId="17" fillId="31" borderId="49" xfId="7" applyNumberFormat="1" applyFont="1" applyFill="1" applyBorder="1" applyAlignment="1">
      <alignment horizontal="center" wrapText="1"/>
    </xf>
    <xf numFmtId="0" fontId="21" fillId="13" borderId="38" xfId="7" applyFont="1" applyFill="1" applyBorder="1" applyAlignment="1">
      <alignment horizontal="center" vertical="center" wrapText="1"/>
    </xf>
    <xf numFmtId="0" fontId="21" fillId="13" borderId="43" xfId="7" applyFont="1" applyFill="1" applyBorder="1" applyAlignment="1">
      <alignment horizontal="center" vertical="center" wrapText="1"/>
    </xf>
    <xf numFmtId="171" fontId="21" fillId="13" borderId="8" xfId="7" applyNumberFormat="1" applyFont="1" applyFill="1" applyBorder="1" applyAlignment="1">
      <alignment horizontal="center"/>
    </xf>
    <xf numFmtId="171" fontId="21" fillId="13" borderId="8" xfId="7" applyNumberFormat="1" applyFont="1" applyFill="1" applyBorder="1" applyAlignment="1">
      <alignment horizontal="center" wrapText="1"/>
    </xf>
    <xf numFmtId="0" fontId="17" fillId="32" borderId="10" xfId="7" applyFont="1" applyFill="1" applyBorder="1" applyAlignment="1">
      <alignment horizontal="center" vertical="center"/>
    </xf>
    <xf numFmtId="171" fontId="21" fillId="32" borderId="18" xfId="7" applyNumberFormat="1" applyFont="1" applyFill="1" applyBorder="1" applyAlignment="1">
      <alignment horizontal="center"/>
    </xf>
    <xf numFmtId="171" fontId="21" fillId="32" borderId="10" xfId="7" applyNumberFormat="1" applyFont="1" applyFill="1" applyBorder="1" applyAlignment="1">
      <alignment horizontal="center"/>
    </xf>
    <xf numFmtId="171" fontId="21" fillId="32" borderId="10" xfId="7" applyNumberFormat="1" applyFont="1" applyFill="1" applyBorder="1" applyAlignment="1">
      <alignment horizontal="center" wrapText="1"/>
    </xf>
    <xf numFmtId="171" fontId="17" fillId="32" borderId="10" xfId="7" applyNumberFormat="1" applyFont="1" applyFill="1" applyBorder="1" applyAlignment="1">
      <alignment horizontal="center" wrapText="1"/>
    </xf>
    <xf numFmtId="171" fontId="21" fillId="32" borderId="18" xfId="7" applyNumberFormat="1" applyFont="1" applyFill="1" applyBorder="1" applyAlignment="1">
      <alignment horizontal="center" wrapText="1"/>
    </xf>
    <xf numFmtId="0" fontId="65" fillId="0" borderId="0" xfId="0" applyFont="1" applyAlignment="1">
      <alignment horizontal="center" vertical="center"/>
    </xf>
    <xf numFmtId="0" fontId="0" fillId="0" borderId="0" xfId="0" applyFill="1"/>
    <xf numFmtId="0" fontId="52" fillId="0" borderId="1" xfId="7" applyFont="1" applyFill="1" applyBorder="1" applyAlignment="1">
      <alignment horizontal="center" vertical="center" wrapText="1"/>
    </xf>
    <xf numFmtId="0" fontId="21" fillId="14" borderId="15" xfId="7" applyFont="1" applyFill="1" applyBorder="1" applyAlignment="1">
      <alignment horizontal="center" vertical="center" wrapText="1"/>
    </xf>
    <xf numFmtId="0" fontId="21" fillId="14" borderId="14" xfId="7" applyFont="1" applyFill="1" applyBorder="1" applyAlignment="1">
      <alignment horizontal="center" vertical="center" wrapText="1"/>
    </xf>
    <xf numFmtId="0" fontId="21" fillId="14" borderId="17" xfId="7" applyFont="1" applyFill="1" applyBorder="1" applyAlignment="1">
      <alignment horizontal="center" vertical="center" textRotation="90" wrapText="1"/>
    </xf>
    <xf numFmtId="0" fontId="21" fillId="14" borderId="34" xfId="7" applyFont="1" applyFill="1" applyBorder="1" applyAlignment="1">
      <alignment horizontal="center" vertical="top" wrapText="1"/>
    </xf>
    <xf numFmtId="0" fontId="21" fillId="14" borderId="48" xfId="7" applyFont="1" applyFill="1" applyBorder="1" applyAlignment="1">
      <alignment horizontal="center" vertical="top" wrapText="1"/>
    </xf>
    <xf numFmtId="0" fontId="21" fillId="14" borderId="15" xfId="7" applyFont="1" applyFill="1" applyBorder="1" applyAlignment="1">
      <alignment horizontal="center" vertical="top" wrapText="1"/>
    </xf>
    <xf numFmtId="0" fontId="21" fillId="14" borderId="14" xfId="7" applyFont="1" applyFill="1" applyBorder="1" applyAlignment="1">
      <alignment horizontal="center" vertical="top" wrapText="1"/>
    </xf>
    <xf numFmtId="0" fontId="21" fillId="14" borderId="17" xfId="7" applyFont="1" applyFill="1" applyBorder="1" applyAlignment="1">
      <alignment horizontal="center" vertical="top" wrapText="1"/>
    </xf>
    <xf numFmtId="0" fontId="17" fillId="14" borderId="18" xfId="7" applyFont="1" applyFill="1" applyBorder="1" applyAlignment="1">
      <alignment horizontal="center"/>
    </xf>
    <xf numFmtId="4" fontId="21" fillId="14" borderId="21" xfId="7" applyNumberFormat="1" applyFont="1" applyFill="1" applyBorder="1" applyAlignment="1">
      <alignment horizontal="center"/>
    </xf>
    <xf numFmtId="4" fontId="21" fillId="14" borderId="1" xfId="7" applyNumberFormat="1" applyFont="1" applyFill="1" applyBorder="1" applyAlignment="1">
      <alignment horizontal="center"/>
    </xf>
    <xf numFmtId="4" fontId="21" fillId="14" borderId="10" xfId="7" applyNumberFormat="1" applyFont="1" applyFill="1" applyBorder="1" applyAlignment="1">
      <alignment horizontal="center"/>
    </xf>
    <xf numFmtId="0" fontId="17" fillId="14" borderId="21" xfId="7" applyFont="1" applyFill="1" applyBorder="1" applyAlignment="1">
      <alignment horizontal="center" vertical="center"/>
    </xf>
    <xf numFmtId="0" fontId="17" fillId="14" borderId="1" xfId="7" applyFont="1" applyFill="1" applyBorder="1" applyAlignment="1">
      <alignment horizontal="center" vertical="center"/>
    </xf>
    <xf numFmtId="0" fontId="17" fillId="14" borderId="18" xfId="7" applyFont="1" applyFill="1" applyBorder="1" applyAlignment="1">
      <alignment horizontal="center" vertical="center"/>
    </xf>
    <xf numFmtId="4" fontId="21" fillId="14" borderId="18" xfId="7" applyNumberFormat="1" applyFont="1" applyFill="1" applyBorder="1" applyAlignment="1">
      <alignment horizontal="center"/>
    </xf>
    <xf numFmtId="4" fontId="21" fillId="14" borderId="21" xfId="7" applyNumberFormat="1" applyFont="1" applyFill="1" applyBorder="1" applyAlignment="1">
      <alignment horizontal="center" wrapText="1"/>
    </xf>
    <xf numFmtId="4" fontId="21" fillId="14" borderId="1" xfId="7" applyNumberFormat="1" applyFont="1" applyFill="1" applyBorder="1" applyAlignment="1">
      <alignment horizontal="center" wrapText="1"/>
    </xf>
    <xf numFmtId="4" fontId="21" fillId="14" borderId="18" xfId="7" applyNumberFormat="1" applyFont="1" applyFill="1" applyBorder="1" applyAlignment="1">
      <alignment horizontal="center" wrapText="1"/>
    </xf>
    <xf numFmtId="165" fontId="51" fillId="3" borderId="31" xfId="7" applyNumberFormat="1" applyFont="1" applyFill="1" applyBorder="1" applyAlignment="1">
      <alignment wrapText="1"/>
    </xf>
    <xf numFmtId="49" fontId="17" fillId="12" borderId="61" xfId="7" applyNumberFormat="1" applyFont="1" applyFill="1" applyBorder="1" applyAlignment="1">
      <alignment horizontal="center" wrapText="1"/>
    </xf>
    <xf numFmtId="49" fontId="17" fillId="11" borderId="9" xfId="7" applyNumberFormat="1" applyFont="1" applyFill="1" applyBorder="1" applyAlignment="1">
      <alignment horizontal="center"/>
    </xf>
    <xf numFmtId="171" fontId="17" fillId="31" borderId="46" xfId="7" applyNumberFormat="1" applyFont="1" applyFill="1" applyBorder="1" applyAlignment="1">
      <alignment horizontal="center" wrapText="1"/>
    </xf>
    <xf numFmtId="169" fontId="46" fillId="0" borderId="0" xfId="7" applyNumberFormat="1" applyFont="1" applyAlignment="1">
      <alignment vertical="center" wrapText="1"/>
    </xf>
    <xf numFmtId="0" fontId="100" fillId="0" borderId="0" xfId="7" applyFont="1" applyAlignment="1">
      <alignment horizontal="center" vertical="center" wrapText="1"/>
    </xf>
    <xf numFmtId="49" fontId="46" fillId="0" borderId="0" xfId="7" applyNumberFormat="1" applyFont="1" applyAlignment="1">
      <alignment horizontal="center" vertical="center" wrapText="1"/>
    </xf>
    <xf numFmtId="0" fontId="13" fillId="0" borderId="0" xfId="15"/>
    <xf numFmtId="49" fontId="22" fillId="0" borderId="6" xfId="15" applyNumberFormat="1" applyFont="1" applyBorder="1" applyAlignment="1">
      <alignment horizontal="center" vertical="center" wrapText="1"/>
    </xf>
    <xf numFmtId="169" fontId="22" fillId="0" borderId="6" xfId="15" applyNumberFormat="1" applyFont="1" applyBorder="1" applyAlignment="1">
      <alignment vertical="center" wrapText="1"/>
    </xf>
    <xf numFmtId="0" fontId="22" fillId="0" borderId="6" xfId="23" applyFont="1" applyBorder="1" applyAlignment="1">
      <alignment horizontal="center" vertical="center" wrapText="1"/>
    </xf>
    <xf numFmtId="49" fontId="11" fillId="0" borderId="6" xfId="15" applyNumberFormat="1" applyFont="1" applyBorder="1" applyAlignment="1">
      <alignment horizontal="center" vertical="center" wrapText="1"/>
    </xf>
    <xf numFmtId="49" fontId="11" fillId="0" borderId="4" xfId="15" applyNumberFormat="1" applyFont="1" applyBorder="1" applyAlignment="1">
      <alignment horizontal="center" vertical="center" wrapText="1"/>
    </xf>
    <xf numFmtId="49" fontId="22" fillId="0" borderId="4" xfId="15" applyNumberFormat="1" applyFont="1" applyBorder="1" applyAlignment="1">
      <alignment horizontal="center" vertical="center"/>
    </xf>
    <xf numFmtId="169" fontId="22" fillId="0" borderId="4" xfId="15" applyNumberFormat="1" applyFont="1" applyBorder="1" applyAlignment="1">
      <alignment horizontal="center" vertical="center"/>
    </xf>
    <xf numFmtId="1" fontId="11" fillId="0" borderId="1" xfId="15" applyNumberFormat="1" applyFont="1" applyBorder="1" applyAlignment="1">
      <alignment horizontal="center" vertical="center"/>
    </xf>
    <xf numFmtId="49" fontId="11" fillId="0" borderId="4" xfId="15" applyNumberFormat="1" applyFont="1" applyBorder="1" applyAlignment="1">
      <alignment horizontal="center" vertical="center"/>
    </xf>
    <xf numFmtId="0" fontId="39" fillId="0" borderId="0" xfId="15" applyFont="1"/>
    <xf numFmtId="49" fontId="22" fillId="0" borderId="32" xfId="15" applyNumberFormat="1" applyFont="1" applyBorder="1" applyAlignment="1">
      <alignment horizontal="center" vertical="center"/>
    </xf>
    <xf numFmtId="3" fontId="11" fillId="0" borderId="4" xfId="15" applyNumberFormat="1" applyFont="1" applyBorder="1" applyAlignment="1">
      <alignment horizontal="center" vertical="center"/>
    </xf>
    <xf numFmtId="169" fontId="11" fillId="0" borderId="4" xfId="15" applyNumberFormat="1" applyFont="1" applyBorder="1" applyAlignment="1">
      <alignment horizontal="right" vertical="center"/>
    </xf>
    <xf numFmtId="49" fontId="11" fillId="0" borderId="0" xfId="15" applyNumberFormat="1" applyFont="1" applyBorder="1" applyAlignment="1">
      <alignment horizontal="center" vertical="center"/>
    </xf>
    <xf numFmtId="1" fontId="11" fillId="0" borderId="0" xfId="15" applyNumberFormat="1" applyFont="1" applyBorder="1" applyAlignment="1">
      <alignment horizontal="center" vertical="center"/>
    </xf>
    <xf numFmtId="4" fontId="11" fillId="0" borderId="1" xfId="38" applyNumberFormat="1" applyFont="1" applyFill="1" applyBorder="1" applyAlignment="1">
      <alignment horizontal="center" vertical="center"/>
    </xf>
    <xf numFmtId="4" fontId="11" fillId="0" borderId="9" xfId="38" applyNumberFormat="1" applyFont="1" applyFill="1" applyBorder="1" applyAlignment="1">
      <alignment horizontal="center" vertical="center"/>
    </xf>
    <xf numFmtId="0" fontId="123" fillId="0" borderId="0" xfId="38" applyFill="1"/>
    <xf numFmtId="49" fontId="22" fillId="0" borderId="0" xfId="7" applyNumberFormat="1" applyFont="1" applyAlignment="1"/>
    <xf numFmtId="169" fontId="22" fillId="0" borderId="0" xfId="7" applyNumberFormat="1" applyFont="1" applyAlignment="1"/>
    <xf numFmtId="0" fontId="112" fillId="0" borderId="0" xfId="38" applyFont="1" applyFill="1"/>
    <xf numFmtId="0" fontId="8" fillId="0" borderId="0" xfId="39" applyFill="1"/>
    <xf numFmtId="0" fontId="112" fillId="0" borderId="0" xfId="39" applyFont="1" applyFill="1"/>
    <xf numFmtId="0" fontId="47" fillId="0" borderId="0" xfId="0" applyFont="1"/>
    <xf numFmtId="0" fontId="87" fillId="0" borderId="0" xfId="0" applyFont="1" applyAlignment="1">
      <alignment horizontal="center"/>
    </xf>
    <xf numFmtId="0" fontId="52" fillId="0" borderId="0" xfId="0" applyFont="1"/>
    <xf numFmtId="0" fontId="12" fillId="0" borderId="1" xfId="0" applyFont="1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90" fillId="0" borderId="4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52" fillId="0" borderId="1" xfId="0" applyFont="1" applyBorder="1"/>
    <xf numFmtId="0" fontId="89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0" borderId="0" xfId="0" applyFont="1" applyBorder="1" applyAlignment="1">
      <alignment vertical="center"/>
    </xf>
    <xf numFmtId="174" fontId="52" fillId="0" borderId="0" xfId="0" applyNumberFormat="1" applyFont="1"/>
    <xf numFmtId="174" fontId="52" fillId="0" borderId="0" xfId="0" applyNumberFormat="1" applyFont="1" applyAlignment="1">
      <alignment horizontal="center" vertical="center"/>
    </xf>
    <xf numFmtId="0" fontId="52" fillId="0" borderId="0" xfId="0" applyFont="1" applyBorder="1"/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/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13" fillId="0" borderId="0" xfId="0" applyFont="1" applyFill="1"/>
    <xf numFmtId="0" fontId="104" fillId="0" borderId="1" xfId="0" applyFont="1" applyFill="1" applyBorder="1" applyAlignment="1">
      <alignment horizontal="center" vertical="center"/>
    </xf>
    <xf numFmtId="0" fontId="104" fillId="0" borderId="1" xfId="0" applyFont="1" applyFill="1" applyBorder="1" applyAlignment="1">
      <alignment wrapText="1"/>
    </xf>
    <xf numFmtId="2" fontId="104" fillId="0" borderId="1" xfId="0" applyNumberFormat="1" applyFont="1" applyFill="1" applyBorder="1" applyAlignment="1">
      <alignment horizontal="center" vertical="center"/>
    </xf>
    <xf numFmtId="0" fontId="115" fillId="0" borderId="0" xfId="0" applyFont="1" applyFill="1"/>
    <xf numFmtId="0" fontId="113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169" fontId="114" fillId="0" borderId="1" xfId="0" applyNumberFormat="1" applyFont="1" applyFill="1" applyBorder="1" applyAlignment="1">
      <alignment horizontal="center" vertical="center"/>
    </xf>
    <xf numFmtId="4" fontId="115" fillId="0" borderId="1" xfId="0" applyNumberFormat="1" applyFont="1" applyFill="1" applyBorder="1" applyAlignment="1">
      <alignment horizontal="center" vertical="center"/>
    </xf>
    <xf numFmtId="0" fontId="113" fillId="0" borderId="1" xfId="0" applyFont="1" applyFill="1" applyBorder="1" applyAlignment="1">
      <alignment wrapText="1"/>
    </xf>
    <xf numFmtId="0" fontId="104" fillId="0" borderId="1" xfId="0" applyFont="1" applyFill="1" applyBorder="1" applyAlignment="1">
      <alignment horizontal="left" vertical="center" wrapText="1"/>
    </xf>
    <xf numFmtId="0" fontId="104" fillId="0" borderId="12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113" fillId="0" borderId="66" xfId="0" applyFont="1" applyFill="1" applyBorder="1"/>
    <xf numFmtId="0" fontId="104" fillId="0" borderId="65" xfId="0" applyFont="1" applyFill="1" applyBorder="1"/>
    <xf numFmtId="165" fontId="104" fillId="0" borderId="65" xfId="0" applyNumberFormat="1" applyFont="1" applyFill="1" applyBorder="1" applyAlignment="1">
      <alignment horizontal="center" vertical="center"/>
    </xf>
    <xf numFmtId="2" fontId="104" fillId="0" borderId="65" xfId="0" applyNumberFormat="1" applyFont="1" applyFill="1" applyBorder="1" applyAlignment="1">
      <alignment horizontal="center" vertical="center"/>
    </xf>
    <xf numFmtId="0" fontId="113" fillId="0" borderId="78" xfId="0" applyFont="1" applyFill="1" applyBorder="1"/>
    <xf numFmtId="0" fontId="104" fillId="0" borderId="0" xfId="0" applyFont="1" applyFill="1" applyBorder="1"/>
    <xf numFmtId="0" fontId="104" fillId="0" borderId="44" xfId="0" applyFont="1" applyFill="1" applyBorder="1"/>
    <xf numFmtId="0" fontId="116" fillId="0" borderId="0" xfId="0" applyFont="1" applyFill="1"/>
    <xf numFmtId="0" fontId="104" fillId="0" borderId="1" xfId="0" applyFont="1" applyFill="1" applyBorder="1"/>
    <xf numFmtId="0" fontId="0" fillId="0" borderId="1" xfId="0" applyFill="1" applyBorder="1"/>
    <xf numFmtId="0" fontId="17" fillId="0" borderId="12" xfId="0" applyFont="1" applyFill="1" applyBorder="1" applyAlignment="1">
      <alignment horizontal="center" vertical="center" wrapText="1"/>
    </xf>
    <xf numFmtId="4" fontId="21" fillId="0" borderId="12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43" fontId="0" fillId="0" borderId="1" xfId="0" applyNumberFormat="1" applyFill="1" applyBorder="1"/>
    <xf numFmtId="4" fontId="33" fillId="0" borderId="1" xfId="0" applyNumberFormat="1" applyFont="1" applyFill="1" applyBorder="1" applyAlignment="1">
      <alignment vertical="center" wrapText="1"/>
    </xf>
    <xf numFmtId="0" fontId="0" fillId="0" borderId="12" xfId="0" applyFill="1" applyBorder="1"/>
    <xf numFmtId="175" fontId="0" fillId="0" borderId="1" xfId="0" applyNumberFormat="1" applyFill="1" applyBorder="1"/>
    <xf numFmtId="4" fontId="0" fillId="0" borderId="1" xfId="0" applyNumberFormat="1" applyFill="1" applyBorder="1"/>
    <xf numFmtId="0" fontId="104" fillId="0" borderId="41" xfId="0" applyFont="1" applyFill="1" applyBorder="1"/>
    <xf numFmtId="0" fontId="82" fillId="0" borderId="0" xfId="3" applyFont="1" applyFill="1" applyBorder="1" applyAlignment="1">
      <alignment horizontal="center" wrapText="1"/>
    </xf>
    <xf numFmtId="0" fontId="113" fillId="0" borderId="1" xfId="0" applyFont="1" applyFill="1" applyBorder="1"/>
    <xf numFmtId="2" fontId="0" fillId="0" borderId="1" xfId="0" applyNumberFormat="1" applyFill="1" applyBorder="1"/>
    <xf numFmtId="2" fontId="0" fillId="0" borderId="0" xfId="0" applyNumberFormat="1" applyFill="1"/>
    <xf numFmtId="0" fontId="17" fillId="0" borderId="1" xfId="0" applyFont="1" applyFill="1" applyBorder="1" applyAlignment="1">
      <alignment vertical="top" wrapText="1"/>
    </xf>
    <xf numFmtId="3" fontId="113" fillId="0" borderId="0" xfId="0" applyNumberFormat="1" applyFont="1" applyFill="1"/>
    <xf numFmtId="0" fontId="19" fillId="0" borderId="0" xfId="11" applyFont="1"/>
    <xf numFmtId="4" fontId="17" fillId="0" borderId="0" xfId="8" applyNumberFormat="1" applyFont="1" applyFill="1" applyAlignment="1">
      <alignment horizontal="center" vertical="center"/>
    </xf>
    <xf numFmtId="4" fontId="17" fillId="0" borderId="0" xfId="8" applyNumberFormat="1" applyFont="1" applyFill="1" applyAlignment="1">
      <alignment horizontal="center" vertical="center" wrapText="1"/>
    </xf>
    <xf numFmtId="0" fontId="132" fillId="0" borderId="0" xfId="8" applyNumberFormat="1" applyFont="1" applyFill="1" applyBorder="1" applyAlignment="1">
      <alignment horizontal="center" vertical="center"/>
    </xf>
    <xf numFmtId="4" fontId="132" fillId="0" borderId="0" xfId="8" applyNumberFormat="1" applyFont="1" applyFill="1" applyBorder="1" applyAlignment="1">
      <alignment horizontal="center" vertical="center"/>
    </xf>
    <xf numFmtId="49" fontId="52" fillId="3" borderId="0" xfId="8" applyNumberFormat="1" applyFont="1" applyFill="1" applyBorder="1" applyAlignment="1">
      <alignment horizontal="center" vertical="center" wrapText="1"/>
    </xf>
    <xf numFmtId="2" fontId="21" fillId="0" borderId="0" xfId="8" applyNumberFormat="1" applyFont="1" applyFill="1" applyBorder="1"/>
    <xf numFmtId="2" fontId="21" fillId="0" borderId="0" xfId="8" applyNumberFormat="1" applyFont="1" applyFill="1"/>
    <xf numFmtId="0" fontId="17" fillId="0" borderId="7" xfId="8" applyNumberFormat="1" applyFont="1" applyFill="1" applyBorder="1" applyAlignment="1">
      <alignment horizontal="center" wrapText="1"/>
    </xf>
    <xf numFmtId="0" fontId="33" fillId="0" borderId="0" xfId="8" applyNumberFormat="1" applyFont="1" applyFill="1" applyBorder="1" applyAlignment="1">
      <alignment horizontal="center"/>
    </xf>
    <xf numFmtId="4" fontId="31" fillId="0" borderId="0" xfId="8" applyNumberFormat="1" applyFont="1" applyFill="1" applyBorder="1"/>
    <xf numFmtId="2" fontId="33" fillId="0" borderId="0" xfId="8" applyNumberFormat="1" applyFont="1" applyFill="1" applyBorder="1"/>
    <xf numFmtId="49" fontId="17" fillId="0" borderId="0" xfId="8" applyNumberFormat="1" applyFont="1" applyFill="1" applyBorder="1" applyAlignment="1">
      <alignment horizontal="left" wrapText="1"/>
    </xf>
    <xf numFmtId="4" fontId="17" fillId="0" borderId="0" xfId="8" applyNumberFormat="1" applyFont="1" applyFill="1" applyBorder="1" applyAlignment="1">
      <alignment horizontal="center" vertical="center"/>
    </xf>
    <xf numFmtId="0" fontId="6" fillId="0" borderId="0" xfId="42"/>
    <xf numFmtId="0" fontId="48" fillId="0" borderId="0" xfId="24" applyFont="1" applyFill="1" applyAlignment="1">
      <alignment horizontal="left" wrapText="1"/>
    </xf>
    <xf numFmtId="1" fontId="22" fillId="0" borderId="1" xfId="15" applyNumberFormat="1" applyFont="1" applyBorder="1" applyAlignment="1">
      <alignment horizontal="center" vertical="center"/>
    </xf>
    <xf numFmtId="0" fontId="48" fillId="0" borderId="0" xfId="24" applyFont="1" applyFill="1" applyAlignment="1">
      <alignment horizontal="left" wrapText="1"/>
    </xf>
    <xf numFmtId="49" fontId="11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 wrapText="1"/>
    </xf>
    <xf numFmtId="49" fontId="22" fillId="0" borderId="1" xfId="0" applyNumberFormat="1" applyFont="1" applyFill="1" applyBorder="1" applyAlignment="1">
      <alignment horizontal="center"/>
    </xf>
    <xf numFmtId="1" fontId="22" fillId="0" borderId="1" xfId="15" applyNumberFormat="1" applyFont="1" applyBorder="1" applyAlignment="1">
      <alignment horizontal="left"/>
    </xf>
    <xf numFmtId="4" fontId="22" fillId="0" borderId="1" xfId="0" applyNumberFormat="1" applyFont="1" applyFill="1" applyBorder="1" applyAlignment="1">
      <alignment horizontal="center" vertical="center" wrapText="1"/>
    </xf>
    <xf numFmtId="169" fontId="22" fillId="0" borderId="1" xfId="0" applyNumberFormat="1" applyFont="1" applyFill="1" applyBorder="1" applyAlignment="1">
      <alignment vertical="center" wrapText="1"/>
    </xf>
    <xf numFmtId="4" fontId="22" fillId="0" borderId="1" xfId="0" applyNumberFormat="1" applyFont="1" applyFill="1" applyBorder="1" applyAlignment="1">
      <alignment horizontal="center" vertical="center"/>
    </xf>
    <xf numFmtId="0" fontId="112" fillId="0" borderId="0" xfId="0" applyFont="1" applyFill="1"/>
    <xf numFmtId="0" fontId="112" fillId="0" borderId="32" xfId="0" applyFont="1" applyFill="1" applyBorder="1"/>
    <xf numFmtId="0" fontId="112" fillId="0" borderId="0" xfId="0" applyFont="1" applyFill="1" applyAlignment="1">
      <alignment horizontal="right"/>
    </xf>
    <xf numFmtId="1" fontId="11" fillId="0" borderId="4" xfId="15" applyNumberFormat="1" applyFont="1" applyFill="1" applyBorder="1" applyAlignment="1">
      <alignment horizontal="left" vertical="center"/>
    </xf>
    <xf numFmtId="1" fontId="11" fillId="0" borderId="21" xfId="15" applyNumberFormat="1" applyFont="1" applyFill="1" applyBorder="1" applyAlignment="1">
      <alignment wrapText="1"/>
    </xf>
    <xf numFmtId="0" fontId="41" fillId="0" borderId="0" xfId="0" applyFont="1" applyAlignment="1">
      <alignment horizontal="center"/>
    </xf>
    <xf numFmtId="4" fontId="33" fillId="0" borderId="12" xfId="0" applyNumberFormat="1" applyFont="1" applyFill="1" applyBorder="1" applyAlignment="1">
      <alignment horizontal="center" vertical="center" wrapText="1"/>
    </xf>
    <xf numFmtId="4" fontId="33" fillId="0" borderId="6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49" fontId="11" fillId="0" borderId="4" xfId="15" applyNumberFormat="1" applyFont="1" applyFill="1" applyBorder="1" applyAlignment="1">
      <alignment horizontal="center" vertical="center"/>
    </xf>
    <xf numFmtId="4" fontId="22" fillId="0" borderId="1" xfId="15" applyNumberFormat="1" applyFont="1" applyFill="1" applyBorder="1" applyAlignment="1">
      <alignment horizontal="center" vertical="center" wrapText="1"/>
    </xf>
    <xf numFmtId="165" fontId="55" fillId="4" borderId="1" xfId="7" applyNumberFormat="1" applyFont="1" applyFill="1" applyBorder="1" applyAlignment="1" applyProtection="1">
      <alignment vertical="top"/>
    </xf>
    <xf numFmtId="0" fontId="55" fillId="4" borderId="1" xfId="7" applyNumberFormat="1" applyFont="1" applyFill="1" applyBorder="1" applyAlignment="1" applyProtection="1">
      <alignment vertical="top"/>
    </xf>
    <xf numFmtId="165" fontId="53" fillId="0" borderId="1" xfId="7" applyNumberFormat="1" applyFont="1" applyFill="1" applyBorder="1" applyAlignment="1" applyProtection="1">
      <alignment vertical="top"/>
    </xf>
    <xf numFmtId="0" fontId="53" fillId="0" borderId="1" xfId="7" applyNumberFormat="1" applyFont="1" applyFill="1" applyBorder="1" applyAlignment="1" applyProtection="1">
      <alignment vertical="top"/>
    </xf>
    <xf numFmtId="165" fontId="53" fillId="4" borderId="1" xfId="7" applyNumberFormat="1" applyFont="1" applyFill="1" applyBorder="1" applyAlignment="1" applyProtection="1">
      <alignment vertical="top"/>
    </xf>
    <xf numFmtId="0" fontId="54" fillId="4" borderId="1" xfId="7" applyNumberFormat="1" applyFont="1" applyFill="1" applyBorder="1" applyAlignment="1" applyProtection="1">
      <alignment vertical="top"/>
    </xf>
    <xf numFmtId="165" fontId="54" fillId="4" borderId="1" xfId="7" applyNumberFormat="1" applyFont="1" applyFill="1" applyBorder="1" applyAlignment="1" applyProtection="1">
      <alignment vertical="top"/>
    </xf>
    <xf numFmtId="165" fontId="56" fillId="4" borderId="1" xfId="7" applyNumberFormat="1" applyFont="1" applyFill="1" applyBorder="1" applyAlignment="1" applyProtection="1">
      <alignment vertical="top"/>
    </xf>
    <xf numFmtId="0" fontId="56" fillId="4" borderId="1" xfId="7" applyNumberFormat="1" applyFont="1" applyFill="1" applyBorder="1" applyAlignment="1" applyProtection="1">
      <alignment vertical="top"/>
    </xf>
    <xf numFmtId="0" fontId="57" fillId="0" borderId="1" xfId="7" applyNumberFormat="1" applyFont="1" applyFill="1" applyBorder="1" applyAlignment="1" applyProtection="1">
      <alignment vertical="top"/>
    </xf>
    <xf numFmtId="0" fontId="54" fillId="0" borderId="1" xfId="7" applyNumberFormat="1" applyFont="1" applyFill="1" applyBorder="1" applyAlignment="1" applyProtection="1">
      <alignment vertical="top"/>
    </xf>
    <xf numFmtId="0" fontId="56" fillId="0" borderId="1" xfId="7" applyNumberFormat="1" applyFont="1" applyFill="1" applyBorder="1" applyAlignment="1" applyProtection="1">
      <alignment vertical="top"/>
    </xf>
    <xf numFmtId="165" fontId="56" fillId="0" borderId="1" xfId="7" applyNumberFormat="1" applyFont="1" applyFill="1" applyBorder="1" applyAlignment="1" applyProtection="1">
      <alignment vertical="top"/>
    </xf>
    <xf numFmtId="176" fontId="41" fillId="0" borderId="0" xfId="0" applyNumberFormat="1" applyFont="1" applyAlignment="1">
      <alignment horizontal="center"/>
    </xf>
    <xf numFmtId="4" fontId="60" fillId="0" borderId="1" xfId="9" applyNumberFormat="1" applyFont="1" applyFill="1" applyBorder="1" applyAlignment="1">
      <alignment horizontal="center" vertical="center" wrapText="1"/>
    </xf>
    <xf numFmtId="0" fontId="85" fillId="0" borderId="0" xfId="9" applyFont="1" applyFill="1"/>
    <xf numFmtId="4" fontId="85" fillId="0" borderId="0" xfId="9" applyNumberFormat="1" applyFont="1" applyFill="1"/>
    <xf numFmtId="3" fontId="60" fillId="6" borderId="1" xfId="9" applyNumberFormat="1" applyFont="1" applyFill="1" applyBorder="1" applyAlignment="1">
      <alignment horizontal="center" vertical="center" wrapText="1"/>
    </xf>
    <xf numFmtId="0" fontId="116" fillId="0" borderId="1" xfId="0" applyFont="1" applyFill="1" applyBorder="1"/>
    <xf numFmtId="0" fontId="104" fillId="0" borderId="12" xfId="0" applyFont="1" applyFill="1" applyBorder="1" applyAlignment="1">
      <alignment horizontal="center" vertical="center"/>
    </xf>
    <xf numFmtId="0" fontId="113" fillId="0" borderId="12" xfId="0" applyFont="1" applyFill="1" applyBorder="1" applyAlignment="1">
      <alignment wrapText="1"/>
    </xf>
    <xf numFmtId="0" fontId="116" fillId="0" borderId="12" xfId="0" applyFont="1" applyFill="1" applyBorder="1"/>
    <xf numFmtId="0" fontId="116" fillId="0" borderId="0" xfId="0" applyFont="1" applyFill="1" applyBorder="1"/>
    <xf numFmtId="43" fontId="116" fillId="0" borderId="0" xfId="0" applyNumberFormat="1" applyFont="1" applyFill="1" applyBorder="1"/>
    <xf numFmtId="169" fontId="114" fillId="0" borderId="12" xfId="0" applyNumberFormat="1" applyFont="1" applyFill="1" applyBorder="1" applyAlignment="1">
      <alignment horizontal="center" vertical="center"/>
    </xf>
    <xf numFmtId="2" fontId="104" fillId="0" borderId="67" xfId="0" applyNumberFormat="1" applyFont="1" applyFill="1" applyBorder="1" applyAlignment="1">
      <alignment horizontal="center" vertical="center"/>
    </xf>
    <xf numFmtId="169" fontId="104" fillId="0" borderId="66" xfId="0" applyNumberFormat="1" applyFont="1" applyFill="1" applyBorder="1" applyAlignment="1">
      <alignment horizontal="center" vertical="center"/>
    </xf>
    <xf numFmtId="169" fontId="104" fillId="0" borderId="68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113" fillId="0" borderId="0" xfId="0" applyFont="1"/>
    <xf numFmtId="0" fontId="113" fillId="0" borderId="1" xfId="0" applyFont="1" applyBorder="1" applyAlignment="1">
      <alignment horizontal="left" vertical="center" wrapText="1"/>
    </xf>
    <xf numFmtId="179" fontId="113" fillId="0" borderId="21" xfId="0" applyNumberFormat="1" applyFont="1" applyBorder="1" applyAlignment="1">
      <alignment horizontal="center" vertical="center" wrapText="1"/>
    </xf>
    <xf numFmtId="43" fontId="113" fillId="0" borderId="1" xfId="0" applyNumberFormat="1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3" fontId="113" fillId="0" borderId="1" xfId="0" applyNumberFormat="1" applyFont="1" applyBorder="1" applyAlignment="1">
      <alignment horizontal="center" vertical="center" wrapText="1"/>
    </xf>
    <xf numFmtId="4" fontId="113" fillId="0" borderId="1" xfId="0" applyNumberFormat="1" applyFont="1" applyBorder="1" applyAlignment="1">
      <alignment horizontal="center" vertical="center" wrapText="1"/>
    </xf>
    <xf numFmtId="179" fontId="113" fillId="0" borderId="51" xfId="0" applyNumberFormat="1" applyFont="1" applyBorder="1" applyAlignment="1">
      <alignment horizontal="center" vertical="center" wrapText="1"/>
    </xf>
    <xf numFmtId="43" fontId="113" fillId="0" borderId="12" xfId="0" applyNumberFormat="1" applyFont="1" applyBorder="1" applyAlignment="1">
      <alignment horizontal="center" vertical="center" wrapText="1"/>
    </xf>
    <xf numFmtId="3" fontId="113" fillId="0" borderId="12" xfId="0" applyNumberFormat="1" applyFont="1" applyBorder="1" applyAlignment="1">
      <alignment horizontal="center" vertical="center" wrapText="1"/>
    </xf>
    <xf numFmtId="0" fontId="113" fillId="0" borderId="1" xfId="0" applyFont="1" applyBorder="1" applyAlignment="1">
      <alignment wrapText="1"/>
    </xf>
    <xf numFmtId="0" fontId="113" fillId="0" borderId="1" xfId="0" applyFont="1" applyBorder="1" applyAlignment="1">
      <alignment horizontal="center" vertical="top" wrapText="1"/>
    </xf>
    <xf numFmtId="43" fontId="113" fillId="0" borderId="1" xfId="30" applyFont="1" applyBorder="1" applyAlignment="1">
      <alignment horizontal="center" vertical="top" wrapText="1"/>
    </xf>
    <xf numFmtId="179" fontId="113" fillId="0" borderId="1" xfId="0" applyNumberFormat="1" applyFont="1" applyBorder="1" applyAlignment="1">
      <alignment horizontal="center" vertical="center" wrapText="1"/>
    </xf>
    <xf numFmtId="0" fontId="113" fillId="0" borderId="1" xfId="0" applyFont="1" applyBorder="1" applyAlignment="1">
      <alignment vertical="top" wrapText="1"/>
    </xf>
    <xf numFmtId="0" fontId="113" fillId="15" borderId="6" xfId="0" applyFont="1" applyFill="1" applyBorder="1" applyAlignment="1">
      <alignment horizontal="center" vertical="center" wrapText="1"/>
    </xf>
    <xf numFmtId="0" fontId="113" fillId="15" borderId="6" xfId="0" applyFont="1" applyFill="1" applyBorder="1" applyAlignment="1">
      <alignment horizontal="center" vertical="center"/>
    </xf>
    <xf numFmtId="179" fontId="113" fillId="15" borderId="1" xfId="0" applyNumberFormat="1" applyFont="1" applyFill="1" applyBorder="1" applyAlignment="1">
      <alignment horizontal="center" vertical="center"/>
    </xf>
    <xf numFmtId="3" fontId="113" fillId="15" borderId="1" xfId="0" applyNumberFormat="1" applyFont="1" applyFill="1" applyBorder="1" applyAlignment="1">
      <alignment horizontal="center" vertical="center"/>
    </xf>
    <xf numFmtId="0" fontId="113" fillId="0" borderId="1" xfId="0" applyFont="1" applyBorder="1" applyAlignment="1">
      <alignment horizontal="center" wrapText="1"/>
    </xf>
    <xf numFmtId="43" fontId="113" fillId="0" borderId="1" xfId="30" applyFont="1" applyBorder="1" applyAlignment="1">
      <alignment horizontal="center" wrapText="1"/>
    </xf>
    <xf numFmtId="4" fontId="113" fillId="0" borderId="1" xfId="0" applyNumberFormat="1" applyFont="1" applyBorder="1" applyAlignment="1">
      <alignment horizontal="center" wrapText="1"/>
    </xf>
    <xf numFmtId="0" fontId="113" fillId="15" borderId="1" xfId="0" applyFont="1" applyFill="1" applyBorder="1" applyAlignment="1">
      <alignment vertical="top" wrapText="1"/>
    </xf>
    <xf numFmtId="0" fontId="134" fillId="15" borderId="1" xfId="0" applyFont="1" applyFill="1" applyBorder="1"/>
    <xf numFmtId="0" fontId="113" fillId="15" borderId="1" xfId="0" applyFont="1" applyFill="1" applyBorder="1" applyAlignment="1">
      <alignment horizontal="center" wrapText="1"/>
    </xf>
    <xf numFmtId="179" fontId="134" fillId="15" borderId="1" xfId="0" applyNumberFormat="1" applyFont="1" applyFill="1" applyBorder="1"/>
    <xf numFmtId="0" fontId="126" fillId="0" borderId="0" xfId="0" applyFont="1" applyFill="1" applyAlignment="1">
      <alignment horizontal="left"/>
    </xf>
    <xf numFmtId="0" fontId="19" fillId="0" borderId="0" xfId="0" applyFont="1" applyFill="1"/>
    <xf numFmtId="2" fontId="19" fillId="0" borderId="0" xfId="0" applyNumberFormat="1" applyFont="1" applyFill="1"/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/>
    </xf>
    <xf numFmtId="1" fontId="19" fillId="0" borderId="0" xfId="0" applyNumberFormat="1" applyFont="1" applyFill="1" applyAlignment="1">
      <alignment horizontal="center"/>
    </xf>
    <xf numFmtId="0" fontId="40" fillId="0" borderId="2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center" vertical="center" wrapText="1"/>
    </xf>
    <xf numFmtId="0" fontId="19" fillId="33" borderId="0" xfId="0" applyFont="1" applyFill="1"/>
    <xf numFmtId="0" fontId="19" fillId="0" borderId="1" xfId="0" applyFont="1" applyFill="1" applyBorder="1" applyAlignment="1">
      <alignment wrapText="1"/>
    </xf>
    <xf numFmtId="4" fontId="17" fillId="0" borderId="2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4" fontId="17" fillId="0" borderId="1" xfId="0" applyNumberFormat="1" applyFont="1" applyFill="1" applyBorder="1" applyAlignment="1">
      <alignment wrapText="1"/>
    </xf>
    <xf numFmtId="4" fontId="17" fillId="0" borderId="1" xfId="0" applyNumberFormat="1" applyFont="1" applyFill="1" applyBorder="1"/>
    <xf numFmtId="0" fontId="40" fillId="33" borderId="9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wrapText="1"/>
    </xf>
    <xf numFmtId="0" fontId="17" fillId="0" borderId="1" xfId="0" applyFont="1" applyFill="1" applyBorder="1"/>
    <xf numFmtId="0" fontId="21" fillId="0" borderId="0" xfId="0" applyFont="1" applyFill="1" applyBorder="1" applyAlignment="1">
      <alignment horizontal="center"/>
    </xf>
    <xf numFmtId="0" fontId="128" fillId="0" borderId="0" xfId="0" applyFont="1" applyFill="1"/>
    <xf numFmtId="2" fontId="128" fillId="0" borderId="0" xfId="0" applyNumberFormat="1" applyFont="1" applyFill="1"/>
    <xf numFmtId="0" fontId="128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horizontal="center"/>
    </xf>
    <xf numFmtId="1" fontId="128" fillId="0" borderId="0" xfId="0" applyNumberFormat="1" applyFont="1" applyFill="1" applyAlignment="1">
      <alignment horizontal="center"/>
    </xf>
    <xf numFmtId="0" fontId="21" fillId="0" borderId="52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52" xfId="0" applyFont="1" applyFill="1" applyBorder="1"/>
    <xf numFmtId="0" fontId="17" fillId="0" borderId="0" xfId="0" applyFont="1" applyFill="1"/>
    <xf numFmtId="2" fontId="17" fillId="0" borderId="0" xfId="0" applyNumberFormat="1" applyFont="1" applyFill="1"/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/>
    </xf>
    <xf numFmtId="1" fontId="17" fillId="0" borderId="0" xfId="0" applyNumberFormat="1" applyFont="1" applyFill="1" applyAlignment="1">
      <alignment horizontal="center"/>
    </xf>
    <xf numFmtId="2" fontId="21" fillId="0" borderId="0" xfId="0" applyNumberFormat="1" applyFont="1" applyFill="1" applyBorder="1" applyAlignment="1">
      <alignment horizontal="center"/>
    </xf>
    <xf numFmtId="0" fontId="21" fillId="34" borderId="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52" xfId="0" applyFont="1" applyFill="1" applyBorder="1" applyAlignment="1">
      <alignment horizontal="center" vertical="center" wrapText="1"/>
    </xf>
    <xf numFmtId="0" fontId="21" fillId="34" borderId="12" xfId="0" applyFont="1" applyFill="1" applyBorder="1" applyAlignment="1">
      <alignment horizontal="center"/>
    </xf>
    <xf numFmtId="1" fontId="17" fillId="0" borderId="0" xfId="0" applyNumberFormat="1" applyFont="1" applyFill="1" applyBorder="1" applyAlignment="1"/>
    <xf numFmtId="2" fontId="17" fillId="0" borderId="0" xfId="0" applyNumberFormat="1" applyFont="1" applyFill="1" applyBorder="1" applyAlignment="1"/>
    <xf numFmtId="4" fontId="17" fillId="15" borderId="70" xfId="0" applyNumberFormat="1" applyFont="1" applyFill="1" applyBorder="1" applyAlignment="1">
      <alignment horizontal="center" wrapText="1"/>
    </xf>
    <xf numFmtId="1" fontId="17" fillId="15" borderId="29" xfId="0" applyNumberFormat="1" applyFont="1" applyFill="1" applyBorder="1" applyAlignment="1">
      <alignment horizontal="center"/>
    </xf>
    <xf numFmtId="0" fontId="21" fillId="0" borderId="79" xfId="0" applyFont="1" applyFill="1" applyBorder="1" applyAlignment="1">
      <alignment horizontal="center"/>
    </xf>
    <xf numFmtId="0" fontId="21" fillId="0" borderId="31" xfId="0" applyFont="1" applyFill="1" applyBorder="1" applyAlignment="1"/>
    <xf numFmtId="0" fontId="21" fillId="0" borderId="31" xfId="0" applyFont="1" applyFill="1" applyBorder="1" applyAlignment="1">
      <alignment horizontal="center"/>
    </xf>
    <xf numFmtId="2" fontId="21" fillId="0" borderId="31" xfId="0" applyNumberFormat="1" applyFont="1" applyFill="1" applyBorder="1" applyAlignment="1">
      <alignment horizontal="center"/>
    </xf>
    <xf numFmtId="0" fontId="21" fillId="34" borderId="2" xfId="0" applyFont="1" applyFill="1" applyBorder="1" applyAlignment="1">
      <alignment horizontal="center"/>
    </xf>
    <xf numFmtId="0" fontId="17" fillId="0" borderId="31" xfId="0" applyFont="1" applyFill="1" applyBorder="1"/>
    <xf numFmtId="0" fontId="17" fillId="0" borderId="58" xfId="0" applyFont="1" applyFill="1" applyBorder="1"/>
    <xf numFmtId="0" fontId="21" fillId="0" borderId="31" xfId="0" applyFont="1" applyFill="1" applyBorder="1" applyAlignment="1">
      <alignment horizontal="center" vertical="center" wrapText="1"/>
    </xf>
    <xf numFmtId="0" fontId="21" fillId="0" borderId="58" xfId="0" applyFont="1" applyFill="1" applyBorder="1" applyAlignment="1">
      <alignment horizontal="center" vertical="center" wrapText="1"/>
    </xf>
    <xf numFmtId="0" fontId="21" fillId="0" borderId="58" xfId="0" applyFont="1" applyFill="1" applyBorder="1" applyAlignment="1">
      <alignment horizontal="center"/>
    </xf>
    <xf numFmtId="3" fontId="17" fillId="0" borderId="58" xfId="0" applyNumberFormat="1" applyFont="1" applyFill="1" applyBorder="1"/>
    <xf numFmtId="0" fontId="21" fillId="34" borderId="28" xfId="0" applyFont="1" applyFill="1" applyBorder="1" applyAlignment="1">
      <alignment horizontal="center"/>
    </xf>
    <xf numFmtId="1" fontId="17" fillId="15" borderId="27" xfId="0" applyNumberFormat="1" applyFont="1" applyFill="1" applyBorder="1" applyAlignment="1">
      <alignment horizontal="center"/>
    </xf>
    <xf numFmtId="1" fontId="17" fillId="15" borderId="70" xfId="0" applyNumberFormat="1" applyFont="1" applyFill="1" applyBorder="1" applyAlignment="1">
      <alignment horizontal="center"/>
    </xf>
    <xf numFmtId="1" fontId="17" fillId="0" borderId="0" xfId="0" applyNumberFormat="1" applyFont="1" applyFill="1"/>
    <xf numFmtId="0" fontId="17" fillId="0" borderId="20" xfId="0" applyFont="1" applyFill="1" applyBorder="1" applyAlignment="1">
      <alignment horizontal="center"/>
    </xf>
    <xf numFmtId="0" fontId="17" fillId="0" borderId="0" xfId="0" applyFont="1" applyFill="1" applyBorder="1" applyAlignment="1"/>
    <xf numFmtId="2" fontId="17" fillId="0" borderId="0" xfId="0" applyNumberFormat="1" applyFont="1" applyFill="1" applyBorder="1"/>
    <xf numFmtId="1" fontId="17" fillId="34" borderId="66" xfId="0" applyNumberFormat="1" applyFont="1" applyFill="1" applyBorder="1" applyAlignment="1">
      <alignment horizontal="center"/>
    </xf>
    <xf numFmtId="0" fontId="17" fillId="20" borderId="30" xfId="0" applyFont="1" applyFill="1" applyBorder="1"/>
    <xf numFmtId="1" fontId="17" fillId="34" borderId="65" xfId="0" applyNumberFormat="1" applyFont="1" applyFill="1" applyBorder="1" applyAlignment="1">
      <alignment horizontal="center"/>
    </xf>
    <xf numFmtId="1" fontId="17" fillId="34" borderId="68" xfId="0" applyNumberFormat="1" applyFont="1" applyFill="1" applyBorder="1" applyAlignment="1">
      <alignment horizontal="center"/>
    </xf>
    <xf numFmtId="1" fontId="17" fillId="34" borderId="70" xfId="0" applyNumberFormat="1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34" borderId="27" xfId="0" applyNumberFormat="1" applyFont="1" applyFill="1" applyBorder="1" applyAlignment="1">
      <alignment horizontal="center"/>
    </xf>
    <xf numFmtId="1" fontId="17" fillId="0" borderId="31" xfId="0" applyNumberFormat="1" applyFont="1" applyFill="1" applyBorder="1" applyAlignment="1">
      <alignment horizontal="center"/>
    </xf>
    <xf numFmtId="1" fontId="17" fillId="0" borderId="58" xfId="0" applyNumberFormat="1" applyFont="1" applyFill="1" applyBorder="1" applyAlignment="1">
      <alignment horizontal="center"/>
    </xf>
    <xf numFmtId="1" fontId="17" fillId="0" borderId="20" xfId="0" applyNumberFormat="1" applyFont="1" applyFill="1" applyBorder="1" applyAlignment="1">
      <alignment horizontal="center"/>
    </xf>
    <xf numFmtId="1" fontId="17" fillId="0" borderId="52" xfId="0" applyNumberFormat="1" applyFont="1" applyFill="1" applyBorder="1" applyAlignment="1">
      <alignment horizontal="center"/>
    </xf>
    <xf numFmtId="1" fontId="17" fillId="34" borderId="53" xfId="0" applyNumberFormat="1" applyFont="1" applyFill="1" applyBorder="1" applyAlignment="1">
      <alignment horizontal="center"/>
    </xf>
    <xf numFmtId="1" fontId="17" fillId="34" borderId="28" xfId="0" applyNumberFormat="1" applyFont="1" applyFill="1" applyBorder="1" applyAlignment="1">
      <alignment horizontal="center"/>
    </xf>
    <xf numFmtId="1" fontId="17" fillId="34" borderId="54" xfId="0" applyNumberFormat="1" applyFont="1" applyFill="1" applyBorder="1" applyAlignment="1">
      <alignment horizontal="center"/>
    </xf>
    <xf numFmtId="1" fontId="17" fillId="0" borderId="79" xfId="0" applyNumberFormat="1" applyFont="1" applyFill="1" applyBorder="1" applyAlignment="1">
      <alignment horizontal="center"/>
    </xf>
    <xf numFmtId="1" fontId="17" fillId="0" borderId="31" xfId="0" applyNumberFormat="1" applyFont="1" applyFill="1" applyBorder="1"/>
    <xf numFmtId="0" fontId="26" fillId="35" borderId="73" xfId="0" applyFont="1" applyFill="1" applyBorder="1" applyAlignment="1">
      <alignment vertical="center"/>
    </xf>
    <xf numFmtId="2" fontId="26" fillId="35" borderId="75" xfId="0" applyNumberFormat="1" applyFont="1" applyFill="1" applyBorder="1" applyAlignment="1">
      <alignment vertical="center"/>
    </xf>
    <xf numFmtId="0" fontId="26" fillId="35" borderId="66" xfId="0" applyFont="1" applyFill="1" applyBorder="1" applyAlignment="1">
      <alignment vertical="center"/>
    </xf>
    <xf numFmtId="2" fontId="26" fillId="35" borderId="67" xfId="0" applyNumberFormat="1" applyFont="1" applyFill="1" applyBorder="1" applyAlignment="1">
      <alignment vertical="center"/>
    </xf>
    <xf numFmtId="2" fontId="17" fillId="35" borderId="30" xfId="0" applyNumberFormat="1" applyFont="1" applyFill="1" applyBorder="1" applyAlignment="1">
      <alignment vertical="center"/>
    </xf>
    <xf numFmtId="0" fontId="21" fillId="35" borderId="79" xfId="0" applyFont="1" applyFill="1" applyBorder="1" applyAlignment="1">
      <alignment vertical="center" wrapText="1" shrinkToFit="1"/>
    </xf>
    <xf numFmtId="2" fontId="21" fillId="35" borderId="58" xfId="0" applyNumberFormat="1" applyFont="1" applyFill="1" applyBorder="1" applyAlignment="1">
      <alignment vertical="center" wrapText="1" shrinkToFit="1"/>
    </xf>
    <xf numFmtId="0" fontId="21" fillId="35" borderId="53" xfId="0" applyFont="1" applyFill="1" applyBorder="1" applyAlignment="1">
      <alignment vertical="center" wrapText="1" shrinkToFit="1"/>
    </xf>
    <xf numFmtId="2" fontId="21" fillId="35" borderId="72" xfId="0" applyNumberFormat="1" applyFont="1" applyFill="1" applyBorder="1" applyAlignment="1">
      <alignment vertical="center" wrapText="1" shrinkToFit="1"/>
    </xf>
    <xf numFmtId="0" fontId="17" fillId="36" borderId="1" xfId="0" applyFont="1" applyFill="1" applyBorder="1"/>
    <xf numFmtId="0" fontId="17" fillId="0" borderId="79" xfId="0" applyFont="1" applyFill="1" applyBorder="1" applyAlignment="1">
      <alignment horizontal="center"/>
    </xf>
    <xf numFmtId="0" fontId="17" fillId="0" borderId="28" xfId="0" applyFont="1" applyFill="1" applyBorder="1" applyAlignment="1">
      <alignment horizontal="center"/>
    </xf>
    <xf numFmtId="0" fontId="17" fillId="36" borderId="2" xfId="0" applyFont="1" applyFill="1" applyBorder="1"/>
    <xf numFmtId="0" fontId="17" fillId="36" borderId="2" xfId="0" applyFont="1" applyFill="1" applyBorder="1" applyAlignment="1">
      <alignment horizontal="center"/>
    </xf>
    <xf numFmtId="0" fontId="17" fillId="36" borderId="3" xfId="0" applyFont="1" applyFill="1" applyBorder="1"/>
    <xf numFmtId="0" fontId="17" fillId="0" borderId="7" xfId="0" applyFont="1" applyFill="1" applyBorder="1" applyAlignment="1">
      <alignment horizontal="center"/>
    </xf>
    <xf numFmtId="0" fontId="17" fillId="0" borderId="6" xfId="0" applyFont="1" applyFill="1" applyBorder="1"/>
    <xf numFmtId="0" fontId="17" fillId="0" borderId="6" xfId="0" applyFont="1" applyFill="1" applyBorder="1" applyAlignment="1">
      <alignment horizontal="center"/>
    </xf>
    <xf numFmtId="2" fontId="17" fillId="34" borderId="6" xfId="0" applyNumberFormat="1" applyFont="1" applyFill="1" applyBorder="1"/>
    <xf numFmtId="0" fontId="17" fillId="36" borderId="6" xfId="0" applyFont="1" applyFill="1" applyBorder="1"/>
    <xf numFmtId="0" fontId="17" fillId="0" borderId="6" xfId="0" applyFont="1" applyFill="1" applyBorder="1" applyAlignment="1">
      <alignment vertical="center" wrapText="1" shrinkToFit="1"/>
    </xf>
    <xf numFmtId="0" fontId="17" fillId="0" borderId="5" xfId="0" applyFont="1" applyFill="1" applyBorder="1"/>
    <xf numFmtId="0" fontId="17" fillId="36" borderId="7" xfId="0" applyFont="1" applyFill="1" applyBorder="1"/>
    <xf numFmtId="169" fontId="17" fillId="0" borderId="7" xfId="0" applyNumberFormat="1" applyFont="1" applyFill="1" applyBorder="1" applyAlignment="1">
      <alignment horizontal="center" vertical="center"/>
    </xf>
    <xf numFmtId="2" fontId="17" fillId="0" borderId="5" xfId="0" applyNumberFormat="1" applyFont="1" applyFill="1" applyBorder="1" applyAlignment="1">
      <alignment horizontal="center"/>
    </xf>
    <xf numFmtId="169" fontId="17" fillId="0" borderId="38" xfId="0" applyNumberFormat="1" applyFont="1" applyFill="1" applyBorder="1" applyAlignment="1">
      <alignment horizontal="center"/>
    </xf>
    <xf numFmtId="2" fontId="17" fillId="0" borderId="4" xfId="0" applyNumberFormat="1" applyFont="1" applyFill="1" applyBorder="1" applyAlignment="1">
      <alignment horizontal="center"/>
    </xf>
    <xf numFmtId="165" fontId="17" fillId="0" borderId="7" xfId="0" applyNumberFormat="1" applyFont="1" applyFill="1" applyBorder="1" applyAlignment="1">
      <alignment horizontal="center"/>
    </xf>
    <xf numFmtId="4" fontId="17" fillId="0" borderId="4" xfId="0" applyNumberFormat="1" applyFont="1" applyFill="1" applyBorder="1" applyAlignment="1">
      <alignment horizontal="center"/>
    </xf>
    <xf numFmtId="0" fontId="17" fillId="34" borderId="26" xfId="0" applyFont="1" applyFill="1" applyBorder="1" applyAlignment="1">
      <alignment horizontal="center" vertical="center"/>
    </xf>
    <xf numFmtId="169" fontId="17" fillId="0" borderId="69" xfId="0" applyNumberFormat="1" applyFont="1" applyFill="1" applyBorder="1" applyAlignment="1">
      <alignment horizontal="center" vertical="center" wrapText="1" shrinkToFit="1"/>
    </xf>
    <xf numFmtId="169" fontId="17" fillId="0" borderId="46" xfId="0" applyNumberFormat="1" applyFont="1" applyFill="1" applyBorder="1" applyAlignment="1">
      <alignment horizontal="center" vertical="center" wrapText="1" shrinkToFit="1"/>
    </xf>
    <xf numFmtId="169" fontId="17" fillId="0" borderId="40" xfId="0" applyNumberFormat="1" applyFont="1" applyFill="1" applyBorder="1" applyAlignment="1">
      <alignment horizontal="center" vertical="center" wrapText="1" shrinkToFit="1"/>
    </xf>
    <xf numFmtId="0" fontId="17" fillId="0" borderId="8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10" xfId="0" applyFont="1" applyFill="1" applyBorder="1"/>
    <xf numFmtId="169" fontId="17" fillId="0" borderId="8" xfId="0" applyNumberFormat="1" applyFont="1" applyFill="1" applyBorder="1" applyAlignment="1">
      <alignment horizontal="center" vertical="center"/>
    </xf>
    <xf numFmtId="2" fontId="17" fillId="0" borderId="10" xfId="0" applyNumberFormat="1" applyFont="1" applyFill="1" applyBorder="1" applyAlignment="1">
      <alignment horizontal="center"/>
    </xf>
    <xf numFmtId="169" fontId="17" fillId="0" borderId="21" xfId="0" applyNumberFormat="1" applyFont="1" applyFill="1" applyBorder="1" applyAlignment="1">
      <alignment horizontal="center"/>
    </xf>
    <xf numFmtId="2" fontId="17" fillId="0" borderId="9" xfId="0" applyNumberFormat="1" applyFont="1" applyFill="1" applyBorder="1" applyAlignment="1">
      <alignment horizontal="center"/>
    </xf>
    <xf numFmtId="165" fontId="17" fillId="0" borderId="8" xfId="0" applyNumberFormat="1" applyFont="1" applyFill="1" applyBorder="1" applyAlignment="1">
      <alignment horizontal="center"/>
    </xf>
    <xf numFmtId="4" fontId="17" fillId="0" borderId="9" xfId="0" applyNumberFormat="1" applyFont="1" applyFill="1" applyBorder="1" applyAlignment="1">
      <alignment horizontal="center"/>
    </xf>
    <xf numFmtId="4" fontId="17" fillId="0" borderId="21" xfId="0" applyNumberFormat="1" applyFont="1" applyFill="1" applyBorder="1" applyAlignment="1">
      <alignment horizontal="center"/>
    </xf>
    <xf numFmtId="4" fontId="17" fillId="0" borderId="10" xfId="0" applyNumberFormat="1" applyFont="1" applyFill="1" applyBorder="1" applyAlignment="1">
      <alignment horizontal="center"/>
    </xf>
    <xf numFmtId="4" fontId="17" fillId="0" borderId="11" xfId="0" applyNumberFormat="1" applyFont="1" applyFill="1" applyBorder="1" applyAlignment="1">
      <alignment horizontal="center" vertical="center" wrapText="1" shrinkToFit="1"/>
    </xf>
    <xf numFmtId="4" fontId="17" fillId="0" borderId="49" xfId="0" applyNumberFormat="1" applyFont="1" applyFill="1" applyBorder="1" applyAlignment="1">
      <alignment horizontal="center" vertical="center" wrapText="1" shrinkToFit="1"/>
    </xf>
    <xf numFmtId="0" fontId="17" fillId="0" borderId="9" xfId="0" applyFont="1" applyFill="1" applyBorder="1"/>
    <xf numFmtId="0" fontId="17" fillId="0" borderId="9" xfId="0" applyFont="1" applyFill="1" applyBorder="1" applyAlignment="1">
      <alignment wrapText="1"/>
    </xf>
    <xf numFmtId="0" fontId="17" fillId="0" borderId="9" xfId="0" applyFont="1" applyFill="1" applyBorder="1" applyAlignment="1">
      <alignment horizontal="center" wrapText="1"/>
    </xf>
    <xf numFmtId="0" fontId="17" fillId="0" borderId="9" xfId="0" applyFont="1" applyFill="1" applyBorder="1" applyAlignment="1">
      <alignment horizontal="center"/>
    </xf>
    <xf numFmtId="3" fontId="17" fillId="34" borderId="26" xfId="0" applyNumberFormat="1" applyFont="1" applyFill="1" applyBorder="1" applyAlignment="1">
      <alignment horizontal="center" vertical="center"/>
    </xf>
    <xf numFmtId="0" fontId="21" fillId="34" borderId="26" xfId="0" applyFont="1" applyFill="1" applyBorder="1" applyAlignment="1">
      <alignment horizontal="center" vertical="center"/>
    </xf>
    <xf numFmtId="0" fontId="21" fillId="0" borderId="0" xfId="0" applyFont="1" applyFill="1" applyBorder="1"/>
    <xf numFmtId="0" fontId="21" fillId="0" borderId="0" xfId="0" applyFont="1" applyFill="1"/>
    <xf numFmtId="0" fontId="17" fillId="35" borderId="8" xfId="0" applyFont="1" applyFill="1" applyBorder="1" applyAlignment="1">
      <alignment horizontal="center"/>
    </xf>
    <xf numFmtId="0" fontId="17" fillId="35" borderId="9" xfId="0" applyFont="1" applyFill="1" applyBorder="1"/>
    <xf numFmtId="0" fontId="17" fillId="35" borderId="9" xfId="0" applyFont="1" applyFill="1" applyBorder="1" applyAlignment="1">
      <alignment horizontal="center"/>
    </xf>
    <xf numFmtId="1" fontId="17" fillId="34" borderId="26" xfId="0" applyNumberFormat="1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17" fillId="0" borderId="9" xfId="0" applyFont="1" applyFill="1" applyBorder="1" applyAlignment="1">
      <alignment horizontal="left" vertical="center" wrapText="1"/>
    </xf>
    <xf numFmtId="3" fontId="17" fillId="34" borderId="55" xfId="0" applyNumberFormat="1" applyFont="1" applyFill="1" applyBorder="1" applyAlignment="1">
      <alignment horizontal="center" vertical="center"/>
    </xf>
    <xf numFmtId="4" fontId="17" fillId="0" borderId="8" xfId="0" applyNumberFormat="1" applyFont="1" applyFill="1" applyBorder="1" applyAlignment="1">
      <alignment horizontal="center" vertical="center" wrapText="1" shrinkToFit="1"/>
    </xf>
    <xf numFmtId="4" fontId="17" fillId="0" borderId="10" xfId="0" applyNumberFormat="1" applyFont="1" applyFill="1" applyBorder="1" applyAlignment="1">
      <alignment horizontal="center" vertical="center" wrapText="1" shrinkToFit="1"/>
    </xf>
    <xf numFmtId="0" fontId="17" fillId="0" borderId="40" xfId="0" applyFont="1" applyFill="1" applyBorder="1" applyAlignment="1">
      <alignment horizontal="center"/>
    </xf>
    <xf numFmtId="0" fontId="17" fillId="0" borderId="41" xfId="0" applyFont="1" applyFill="1" applyBorder="1" applyAlignment="1">
      <alignment wrapText="1"/>
    </xf>
    <xf numFmtId="0" fontId="17" fillId="0" borderId="41" xfId="0" applyFont="1" applyFill="1" applyBorder="1" applyAlignment="1">
      <alignment horizontal="center"/>
    </xf>
    <xf numFmtId="2" fontId="17" fillId="0" borderId="10" xfId="0" applyNumberFormat="1" applyFont="1" applyFill="1" applyBorder="1" applyAlignment="1">
      <alignment horizontal="center" vertical="center"/>
    </xf>
    <xf numFmtId="169" fontId="17" fillId="0" borderId="21" xfId="0" applyNumberFormat="1" applyFont="1" applyFill="1" applyBorder="1" applyAlignment="1">
      <alignment horizontal="center" vertical="center"/>
    </xf>
    <xf numFmtId="2" fontId="17" fillId="0" borderId="9" xfId="0" applyNumberFormat="1" applyFont="1" applyFill="1" applyBorder="1" applyAlignment="1">
      <alignment horizontal="center" vertical="center"/>
    </xf>
    <xf numFmtId="165" fontId="17" fillId="0" borderId="8" xfId="0" applyNumberFormat="1" applyFont="1" applyFill="1" applyBorder="1" applyAlignment="1">
      <alignment horizontal="center" vertical="center"/>
    </xf>
    <xf numFmtId="4" fontId="17" fillId="0" borderId="9" xfId="0" applyNumberFormat="1" applyFont="1" applyFill="1" applyBorder="1" applyAlignment="1">
      <alignment horizontal="center" vertical="center"/>
    </xf>
    <xf numFmtId="4" fontId="17" fillId="0" borderId="21" xfId="0" applyNumberFormat="1" applyFont="1" applyFill="1" applyBorder="1" applyAlignment="1">
      <alignment horizontal="center" vertical="center"/>
    </xf>
    <xf numFmtId="0" fontId="21" fillId="0" borderId="66" xfId="0" applyFont="1" applyFill="1" applyBorder="1" applyAlignment="1">
      <alignment horizontal="center"/>
    </xf>
    <xf numFmtId="0" fontId="21" fillId="0" borderId="65" xfId="0" applyFont="1" applyFill="1" applyBorder="1"/>
    <xf numFmtId="0" fontId="17" fillId="0" borderId="65" xfId="0" applyFont="1" applyFill="1" applyBorder="1" applyAlignment="1">
      <alignment horizontal="center"/>
    </xf>
    <xf numFmtId="2" fontId="21" fillId="34" borderId="65" xfId="0" applyNumberFormat="1" applyFont="1" applyFill="1" applyBorder="1"/>
    <xf numFmtId="168" fontId="21" fillId="36" borderId="65" xfId="0" applyNumberFormat="1" applyFont="1" applyFill="1" applyBorder="1"/>
    <xf numFmtId="168" fontId="21" fillId="36" borderId="67" xfId="0" applyNumberFormat="1" applyFont="1" applyFill="1" applyBorder="1"/>
    <xf numFmtId="168" fontId="21" fillId="36" borderId="70" xfId="0" applyNumberFormat="1" applyFont="1" applyFill="1" applyBorder="1"/>
    <xf numFmtId="168" fontId="21" fillId="36" borderId="77" xfId="0" applyNumberFormat="1" applyFont="1" applyFill="1" applyBorder="1"/>
    <xf numFmtId="168" fontId="21" fillId="36" borderId="68" xfId="0" applyNumberFormat="1" applyFont="1" applyFill="1" applyBorder="1"/>
    <xf numFmtId="168" fontId="21" fillId="36" borderId="66" xfId="0" applyNumberFormat="1" applyFont="1" applyFill="1" applyBorder="1"/>
    <xf numFmtId="4" fontId="11" fillId="0" borderId="1" xfId="7" applyNumberFormat="1" applyFont="1" applyFill="1" applyBorder="1" applyAlignment="1">
      <alignment horizontal="center" vertical="center"/>
    </xf>
    <xf numFmtId="0" fontId="11" fillId="0" borderId="1" xfId="7" applyFont="1" applyFill="1" applyBorder="1" applyAlignment="1">
      <alignment vertical="center"/>
    </xf>
    <xf numFmtId="0" fontId="11" fillId="0" borderId="1" xfId="7" applyFont="1" applyFill="1" applyBorder="1" applyAlignment="1">
      <alignment horizontal="center" vertical="center" wrapText="1"/>
    </xf>
    <xf numFmtId="4" fontId="11" fillId="0" borderId="0" xfId="7" applyNumberFormat="1" applyFont="1" applyFill="1"/>
    <xf numFmtId="4" fontId="105" fillId="15" borderId="0" xfId="7" applyNumberFormat="1" applyFont="1" applyFill="1"/>
    <xf numFmtId="0" fontId="21" fillId="5" borderId="1" xfId="7" applyFont="1" applyFill="1" applyBorder="1" applyAlignment="1">
      <alignment horizontal="center" vertical="center"/>
    </xf>
    <xf numFmtId="0" fontId="21" fillId="11" borderId="1" xfId="7" applyFont="1" applyFill="1" applyBorder="1" applyAlignment="1">
      <alignment horizontal="center" vertical="center"/>
    </xf>
    <xf numFmtId="0" fontId="52" fillId="0" borderId="0" xfId="7" applyFont="1" applyAlignment="1">
      <alignment horizontal="center" wrapText="1"/>
    </xf>
    <xf numFmtId="0" fontId="19" fillId="0" borderId="0" xfId="7" applyFont="1" applyBorder="1" applyAlignment="1">
      <alignment horizontal="left" wrapText="1"/>
    </xf>
    <xf numFmtId="0" fontId="22" fillId="0" borderId="33" xfId="7" applyFont="1" applyFill="1" applyBorder="1" applyAlignment="1">
      <alignment horizontal="center" vertical="center" wrapText="1"/>
    </xf>
    <xf numFmtId="0" fontId="21" fillId="17" borderId="1" xfId="7" applyFont="1" applyFill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/>
    </xf>
    <xf numFmtId="4" fontId="31" fillId="6" borderId="24" xfId="12" applyNumberFormat="1" applyFont="1" applyFill="1" applyBorder="1" applyAlignment="1">
      <alignment horizontal="center" vertical="center" wrapText="1"/>
    </xf>
    <xf numFmtId="3" fontId="17" fillId="6" borderId="7" xfId="12" applyNumberFormat="1" applyFont="1" applyFill="1" applyBorder="1" applyAlignment="1">
      <alignment horizontal="center" vertical="center" wrapText="1"/>
    </xf>
    <xf numFmtId="3" fontId="17" fillId="6" borderId="6" xfId="12" applyNumberFormat="1" applyFont="1" applyFill="1" applyBorder="1" applyAlignment="1">
      <alignment horizontal="center" vertical="center" wrapText="1"/>
    </xf>
    <xf numFmtId="3" fontId="17" fillId="6" borderId="4" xfId="12" applyNumberFormat="1" applyFont="1" applyFill="1" applyBorder="1" applyAlignment="1">
      <alignment horizontal="center" vertical="center" wrapText="1"/>
    </xf>
    <xf numFmtId="3" fontId="17" fillId="6" borderId="5" xfId="12" applyNumberFormat="1" applyFont="1" applyFill="1" applyBorder="1" applyAlignment="1">
      <alignment horizontal="center" vertical="center" wrapText="1"/>
    </xf>
    <xf numFmtId="3" fontId="33" fillId="6" borderId="7" xfId="12" applyNumberFormat="1" applyFont="1" applyFill="1" applyBorder="1" applyAlignment="1">
      <alignment horizontal="center" vertical="center" wrapText="1"/>
    </xf>
    <xf numFmtId="3" fontId="33" fillId="6" borderId="6" xfId="12" applyNumberFormat="1" applyFont="1" applyFill="1" applyBorder="1" applyAlignment="1">
      <alignment horizontal="center" vertical="center" wrapText="1"/>
    </xf>
    <xf numFmtId="3" fontId="33" fillId="6" borderId="5" xfId="12" applyNumberFormat="1" applyFont="1" applyFill="1" applyBorder="1" applyAlignment="1">
      <alignment horizontal="center" vertical="center" wrapText="1"/>
    </xf>
    <xf numFmtId="4" fontId="31" fillId="6" borderId="5" xfId="12" applyNumberFormat="1" applyFont="1" applyFill="1" applyBorder="1" applyAlignment="1">
      <alignment horizontal="center" vertical="center" wrapText="1"/>
    </xf>
    <xf numFmtId="166" fontId="31" fillId="26" borderId="7" xfId="12" applyNumberFormat="1" applyFont="1" applyFill="1" applyBorder="1" applyAlignment="1">
      <alignment horizontal="center" vertical="center" wrapText="1"/>
    </xf>
    <xf numFmtId="166" fontId="31" fillId="26" borderId="6" xfId="12" applyNumberFormat="1" applyFont="1" applyFill="1" applyBorder="1" applyAlignment="1">
      <alignment horizontal="center" vertical="center" wrapText="1"/>
    </xf>
    <xf numFmtId="166" fontId="31" fillId="26" borderId="5" xfId="31" applyNumberFormat="1" applyFont="1" applyFill="1" applyBorder="1" applyAlignment="1">
      <alignment horizontal="left" vertical="center" wrapText="1"/>
    </xf>
    <xf numFmtId="166" fontId="21" fillId="6" borderId="10" xfId="31" applyNumberFormat="1" applyFont="1" applyFill="1" applyBorder="1" applyAlignment="1">
      <alignment horizontal="left" vertical="center" wrapText="1"/>
    </xf>
    <xf numFmtId="166" fontId="17" fillId="6" borderId="10" xfId="31" applyNumberFormat="1" applyFont="1" applyFill="1" applyBorder="1" applyAlignment="1">
      <alignment horizontal="left" vertical="center" wrapText="1"/>
    </xf>
    <xf numFmtId="166" fontId="21" fillId="6" borderId="10" xfId="31" applyNumberFormat="1" applyFont="1" applyFill="1" applyBorder="1" applyAlignment="1">
      <alignment vertical="center" wrapText="1"/>
    </xf>
    <xf numFmtId="166" fontId="17" fillId="6" borderId="10" xfId="31" applyNumberFormat="1" applyFont="1" applyFill="1" applyBorder="1" applyAlignment="1">
      <alignment vertical="center" wrapText="1"/>
    </xf>
    <xf numFmtId="166" fontId="21" fillId="6" borderId="10" xfId="31" applyNumberFormat="1" applyFont="1" applyFill="1" applyBorder="1" applyAlignment="1">
      <alignment horizontal="right" vertical="center"/>
    </xf>
    <xf numFmtId="166" fontId="21" fillId="6" borderId="49" xfId="31" applyNumberFormat="1" applyFont="1" applyFill="1" applyBorder="1" applyAlignment="1">
      <alignment vertical="center" wrapText="1"/>
    </xf>
    <xf numFmtId="166" fontId="39" fillId="0" borderId="0" xfId="7" applyNumberFormat="1" applyFont="1"/>
    <xf numFmtId="4" fontId="31" fillId="8" borderId="14" xfId="12" applyNumberFormat="1" applyFont="1" applyFill="1" applyBorder="1" applyAlignment="1">
      <alignment horizontal="center" vertical="center" wrapText="1"/>
    </xf>
    <xf numFmtId="166" fontId="31" fillId="27" borderId="7" xfId="12" applyNumberFormat="1" applyFont="1" applyFill="1" applyBorder="1" applyAlignment="1">
      <alignment horizontal="center" vertical="center" wrapText="1"/>
    </xf>
    <xf numFmtId="166" fontId="31" fillId="27" borderId="6" xfId="12" applyNumberFormat="1" applyFont="1" applyFill="1" applyBorder="1" applyAlignment="1">
      <alignment horizontal="center" vertical="center" wrapText="1"/>
    </xf>
    <xf numFmtId="166" fontId="31" fillId="27" borderId="5" xfId="31" applyNumberFormat="1" applyFont="1" applyFill="1" applyBorder="1" applyAlignment="1">
      <alignment horizontal="left" vertical="center" wrapText="1"/>
    </xf>
    <xf numFmtId="166" fontId="21" fillId="8" borderId="10" xfId="31" applyNumberFormat="1" applyFont="1" applyFill="1" applyBorder="1" applyAlignment="1">
      <alignment horizontal="left" vertical="center" wrapText="1"/>
    </xf>
    <xf numFmtId="0" fontId="40" fillId="7" borderId="12" xfId="25" applyFont="1" applyFill="1" applyBorder="1" applyAlignment="1">
      <alignment horizontal="right" vertical="center" wrapText="1"/>
    </xf>
    <xf numFmtId="0" fontId="21" fillId="8" borderId="51" xfId="25" applyFont="1" applyFill="1" applyBorder="1" applyAlignment="1">
      <alignment horizontal="left" vertical="center" wrapText="1"/>
    </xf>
    <xf numFmtId="166" fontId="21" fillId="8" borderId="52" xfId="31" applyNumberFormat="1" applyFont="1" applyFill="1" applyBorder="1" applyAlignment="1">
      <alignment horizontal="left" vertical="center" wrapText="1"/>
    </xf>
    <xf numFmtId="4" fontId="31" fillId="9" borderId="14" xfId="12" applyNumberFormat="1" applyFont="1" applyFill="1" applyBorder="1" applyAlignment="1">
      <alignment horizontal="center" vertical="center" wrapText="1"/>
    </xf>
    <xf numFmtId="166" fontId="31" fillId="28" borderId="7" xfId="12" applyNumberFormat="1" applyFont="1" applyFill="1" applyBorder="1" applyAlignment="1">
      <alignment horizontal="center" vertical="center" wrapText="1"/>
    </xf>
    <xf numFmtId="166" fontId="31" fillId="28" borderId="6" xfId="12" applyNumberFormat="1" applyFont="1" applyFill="1" applyBorder="1" applyAlignment="1">
      <alignment horizontal="center" vertical="center" wrapText="1"/>
    </xf>
    <xf numFmtId="166" fontId="31" fillId="28" borderId="5" xfId="31" applyNumberFormat="1" applyFont="1" applyFill="1" applyBorder="1" applyAlignment="1">
      <alignment horizontal="left" vertical="center" wrapText="1"/>
    </xf>
    <xf numFmtId="166" fontId="21" fillId="9" borderId="10" xfId="31" applyNumberFormat="1" applyFont="1" applyFill="1" applyBorder="1" applyAlignment="1">
      <alignment horizontal="left" vertical="center" wrapText="1"/>
    </xf>
    <xf numFmtId="166" fontId="21" fillId="9" borderId="10" xfId="31" applyNumberFormat="1" applyFont="1" applyFill="1" applyBorder="1" applyAlignment="1">
      <alignment vertical="center" wrapText="1"/>
    </xf>
    <xf numFmtId="166" fontId="17" fillId="9" borderId="21" xfId="31" applyNumberFormat="1" applyFont="1" applyFill="1" applyBorder="1" applyAlignment="1">
      <alignment horizontal="right" vertical="center" wrapText="1"/>
    </xf>
    <xf numFmtId="166" fontId="17" fillId="9" borderId="10" xfId="31" applyNumberFormat="1" applyFont="1" applyFill="1" applyBorder="1" applyAlignment="1">
      <alignment vertical="center" wrapText="1"/>
    </xf>
    <xf numFmtId="166" fontId="14" fillId="0" borderId="0" xfId="7" applyNumberFormat="1"/>
    <xf numFmtId="0" fontId="29" fillId="37" borderId="16" xfId="12" applyFont="1" applyFill="1" applyBorder="1" applyAlignment="1">
      <alignment horizontal="left" vertical="center"/>
    </xf>
    <xf numFmtId="0" fontId="21" fillId="37" borderId="15" xfId="12" applyFont="1" applyFill="1" applyBorder="1" applyAlignment="1">
      <alignment horizontal="center" vertical="center" wrapText="1"/>
    </xf>
    <xf numFmtId="0" fontId="99" fillId="37" borderId="13" xfId="12" applyFont="1" applyFill="1" applyBorder="1" applyAlignment="1">
      <alignment horizontal="center" vertical="center" wrapText="1"/>
    </xf>
    <xf numFmtId="0" fontId="99" fillId="37" borderId="14" xfId="12" applyFont="1" applyFill="1" applyBorder="1" applyAlignment="1">
      <alignment horizontal="center" vertical="center" wrapText="1"/>
    </xf>
    <xf numFmtId="4" fontId="31" fillId="37" borderId="16" xfId="12" applyNumberFormat="1" applyFont="1" applyFill="1" applyBorder="1" applyAlignment="1">
      <alignment horizontal="center" vertical="center" wrapText="1"/>
    </xf>
    <xf numFmtId="4" fontId="31" fillId="37" borderId="15" xfId="12" applyNumberFormat="1" applyFont="1" applyFill="1" applyBorder="1" applyAlignment="1">
      <alignment horizontal="center" vertical="center" wrapText="1"/>
    </xf>
    <xf numFmtId="4" fontId="31" fillId="37" borderId="14" xfId="12" applyNumberFormat="1" applyFont="1" applyFill="1" applyBorder="1" applyAlignment="1">
      <alignment horizontal="center" vertical="center" wrapText="1"/>
    </xf>
    <xf numFmtId="0" fontId="21" fillId="7" borderId="8" xfId="12" applyFont="1" applyFill="1" applyBorder="1" applyAlignment="1">
      <alignment horizontal="center" vertical="center" wrapText="1"/>
    </xf>
    <xf numFmtId="0" fontId="21" fillId="7" borderId="21" xfId="27" applyFont="1" applyFill="1" applyBorder="1" applyAlignment="1">
      <alignment vertical="center" wrapText="1"/>
    </xf>
    <xf numFmtId="0" fontId="21" fillId="7" borderId="9" xfId="27" applyFont="1" applyFill="1" applyBorder="1" applyAlignment="1">
      <alignment vertical="center" wrapText="1"/>
    </xf>
    <xf numFmtId="4" fontId="38" fillId="7" borderId="1" xfId="12" applyNumberFormat="1" applyFont="1" applyFill="1" applyBorder="1" applyAlignment="1">
      <alignment horizontal="right" vertical="center" wrapText="1"/>
    </xf>
    <xf numFmtId="166" fontId="21" fillId="37" borderId="10" xfId="31" applyNumberFormat="1" applyFont="1" applyFill="1" applyBorder="1" applyAlignment="1">
      <alignment vertical="center" wrapText="1"/>
    </xf>
    <xf numFmtId="0" fontId="21" fillId="7" borderId="1" xfId="27" applyFont="1" applyFill="1" applyBorder="1" applyAlignment="1">
      <alignment vertical="center" wrapText="1"/>
    </xf>
    <xf numFmtId="0" fontId="21" fillId="37" borderId="13" xfId="12" applyFont="1" applyFill="1" applyBorder="1" applyAlignment="1">
      <alignment horizontal="center" wrapText="1"/>
    </xf>
    <xf numFmtId="0" fontId="21" fillId="37" borderId="14" xfId="12" applyFont="1" applyFill="1" applyBorder="1" applyAlignment="1">
      <alignment horizontal="left" wrapText="1"/>
    </xf>
    <xf numFmtId="166" fontId="40" fillId="37" borderId="16" xfId="12" applyNumberFormat="1" applyFont="1" applyFill="1" applyBorder="1" applyAlignment="1">
      <alignment horizontal="center" wrapText="1"/>
    </xf>
    <xf numFmtId="166" fontId="17" fillId="37" borderId="15" xfId="12" applyNumberFormat="1" applyFont="1" applyFill="1" applyBorder="1" applyAlignment="1">
      <alignment horizontal="center" wrapText="1"/>
    </xf>
    <xf numFmtId="166" fontId="21" fillId="37" borderId="14" xfId="31" applyNumberFormat="1" applyFont="1" applyFill="1" applyBorder="1" applyAlignment="1">
      <alignment horizontal="left" wrapText="1"/>
    </xf>
    <xf numFmtId="0" fontId="21" fillId="37" borderId="61" xfId="12" applyFont="1" applyFill="1" applyBorder="1" applyAlignment="1">
      <alignment horizontal="center" wrapText="1"/>
    </xf>
    <xf numFmtId="0" fontId="21" fillId="37" borderId="24" xfId="12" applyFont="1" applyFill="1" applyBorder="1" applyAlignment="1">
      <alignment horizontal="left" wrapText="1"/>
    </xf>
    <xf numFmtId="166" fontId="40" fillId="37" borderId="3" xfId="12" applyNumberFormat="1" applyFont="1" applyFill="1" applyBorder="1" applyAlignment="1">
      <alignment horizontal="center" wrapText="1"/>
    </xf>
    <xf numFmtId="166" fontId="17" fillId="37" borderId="2" xfId="12" applyNumberFormat="1" applyFont="1" applyFill="1" applyBorder="1" applyAlignment="1">
      <alignment horizontal="center" wrapText="1"/>
    </xf>
    <xf numFmtId="166" fontId="21" fillId="37" borderId="24" xfId="31" applyNumberFormat="1" applyFont="1" applyFill="1" applyBorder="1" applyAlignment="1">
      <alignment horizontal="left" wrapText="1"/>
    </xf>
    <xf numFmtId="0" fontId="136" fillId="0" borderId="20" xfId="12" applyFont="1" applyBorder="1" applyAlignment="1"/>
    <xf numFmtId="0" fontId="136" fillId="0" borderId="0" xfId="12" applyFont="1" applyBorder="1" applyAlignment="1">
      <alignment wrapText="1"/>
    </xf>
    <xf numFmtId="0" fontId="136" fillId="0" borderId="32" xfId="12" applyFont="1" applyBorder="1" applyAlignment="1">
      <alignment wrapText="1"/>
    </xf>
    <xf numFmtId="4" fontId="137" fillId="0" borderId="0" xfId="12" applyNumberFormat="1" applyFont="1" applyFill="1" applyBorder="1" applyAlignment="1">
      <alignment horizontal="right" wrapText="1"/>
    </xf>
    <xf numFmtId="0" fontId="47" fillId="0" borderId="0" xfId="7" applyFont="1"/>
    <xf numFmtId="171" fontId="21" fillId="5" borderId="10" xfId="7" applyNumberFormat="1" applyFont="1" applyFill="1" applyBorder="1" applyAlignment="1">
      <alignment horizontal="center"/>
    </xf>
    <xf numFmtId="171" fontId="21" fillId="5" borderId="10" xfId="7" applyNumberFormat="1" applyFont="1" applyFill="1" applyBorder="1" applyAlignment="1">
      <alignment horizontal="center" wrapText="1"/>
    </xf>
    <xf numFmtId="0" fontId="17" fillId="5" borderId="10" xfId="7" applyNumberFormat="1" applyFont="1" applyFill="1" applyBorder="1" applyAlignment="1">
      <alignment horizontal="center" wrapText="1"/>
    </xf>
    <xf numFmtId="0" fontId="102" fillId="5" borderId="8" xfId="7" applyFont="1" applyFill="1" applyBorder="1" applyAlignment="1">
      <alignment wrapText="1"/>
    </xf>
    <xf numFmtId="49" fontId="21" fillId="12" borderId="1" xfId="7" applyNumberFormat="1" applyFont="1" applyFill="1" applyBorder="1" applyAlignment="1">
      <alignment horizontal="center" wrapText="1"/>
    </xf>
    <xf numFmtId="171" fontId="17" fillId="12" borderId="1" xfId="7" applyNumberFormat="1" applyFont="1" applyFill="1" applyBorder="1" applyAlignment="1">
      <alignment horizontal="center" wrapText="1"/>
    </xf>
    <xf numFmtId="43" fontId="11" fillId="12" borderId="1" xfId="30" applyFont="1" applyFill="1" applyBorder="1" applyAlignment="1">
      <alignment horizontal="center"/>
    </xf>
    <xf numFmtId="43" fontId="22" fillId="12" borderId="1" xfId="30" applyFont="1" applyFill="1" applyBorder="1" applyAlignment="1"/>
    <xf numFmtId="43" fontId="21" fillId="12" borderId="1" xfId="30" applyFont="1" applyFill="1" applyBorder="1" applyAlignment="1">
      <alignment horizontal="center"/>
    </xf>
    <xf numFmtId="43" fontId="17" fillId="12" borderId="1" xfId="30" applyFont="1" applyFill="1" applyBorder="1" applyAlignment="1">
      <alignment horizontal="center"/>
    </xf>
    <xf numFmtId="43" fontId="22" fillId="12" borderId="1" xfId="30" applyFont="1" applyFill="1" applyBorder="1" applyAlignment="1">
      <alignment horizontal="center"/>
    </xf>
    <xf numFmtId="171" fontId="21" fillId="5" borderId="24" xfId="7" applyNumberFormat="1" applyFont="1" applyFill="1" applyBorder="1" applyAlignment="1">
      <alignment horizontal="center" wrapText="1"/>
    </xf>
    <xf numFmtId="0" fontId="17" fillId="11" borderId="10" xfId="7" applyFont="1" applyFill="1" applyBorder="1" applyAlignment="1">
      <alignment horizontal="center" vertical="center" wrapText="1"/>
    </xf>
    <xf numFmtId="171" fontId="21" fillId="11" borderId="10" xfId="7" applyNumberFormat="1" applyFont="1" applyFill="1" applyBorder="1" applyAlignment="1">
      <alignment horizontal="center"/>
    </xf>
    <xf numFmtId="171" fontId="21" fillId="11" borderId="10" xfId="7" applyNumberFormat="1" applyFont="1" applyFill="1" applyBorder="1" applyAlignment="1">
      <alignment horizontal="center" wrapText="1"/>
    </xf>
    <xf numFmtId="171" fontId="21" fillId="38" borderId="10" xfId="7" applyNumberFormat="1" applyFont="1" applyFill="1" applyBorder="1" applyAlignment="1">
      <alignment horizontal="center" wrapText="1"/>
    </xf>
    <xf numFmtId="171" fontId="21" fillId="38" borderId="10" xfId="7" applyNumberFormat="1" applyFont="1" applyFill="1" applyBorder="1" applyAlignment="1">
      <alignment horizontal="center"/>
    </xf>
    <xf numFmtId="4" fontId="21" fillId="38" borderId="1" xfId="7" applyNumberFormat="1" applyFont="1" applyFill="1" applyBorder="1" applyAlignment="1">
      <alignment horizontal="center" wrapText="1"/>
    </xf>
    <xf numFmtId="2" fontId="17" fillId="38" borderId="18" xfId="7" applyNumberFormat="1" applyFont="1" applyFill="1" applyBorder="1" applyAlignment="1">
      <alignment horizontal="center" wrapText="1"/>
    </xf>
    <xf numFmtId="4" fontId="17" fillId="38" borderId="1" xfId="7" applyNumberFormat="1" applyFont="1" applyFill="1" applyBorder="1" applyAlignment="1">
      <alignment horizontal="center" wrapText="1"/>
    </xf>
    <xf numFmtId="0" fontId="21" fillId="38" borderId="8" xfId="7" applyFont="1" applyFill="1" applyBorder="1" applyAlignment="1">
      <alignment wrapText="1"/>
    </xf>
    <xf numFmtId="0" fontId="21" fillId="38" borderId="1" xfId="7" applyFont="1" applyFill="1" applyBorder="1" applyAlignment="1">
      <alignment horizontal="center" wrapText="1"/>
    </xf>
    <xf numFmtId="49" fontId="17" fillId="38" borderId="10" xfId="7" applyNumberFormat="1" applyFont="1" applyFill="1" applyBorder="1" applyAlignment="1">
      <alignment horizontal="center" wrapText="1"/>
    </xf>
    <xf numFmtId="2" fontId="21" fillId="38" borderId="18" xfId="7" applyNumberFormat="1" applyFont="1" applyFill="1" applyBorder="1" applyAlignment="1">
      <alignment horizontal="center" wrapText="1"/>
    </xf>
    <xf numFmtId="4" fontId="21" fillId="38" borderId="22" xfId="7" applyNumberFormat="1" applyFont="1" applyFill="1" applyBorder="1" applyAlignment="1">
      <alignment horizontal="center" wrapText="1"/>
    </xf>
    <xf numFmtId="4" fontId="21" fillId="38" borderId="8" xfId="7" applyNumberFormat="1" applyFont="1" applyFill="1" applyBorder="1" applyAlignment="1">
      <alignment horizontal="center" wrapText="1"/>
    </xf>
    <xf numFmtId="171" fontId="21" fillId="38" borderId="18" xfId="7" applyNumberFormat="1" applyFont="1" applyFill="1" applyBorder="1" applyAlignment="1">
      <alignment horizontal="center" wrapText="1"/>
    </xf>
    <xf numFmtId="171" fontId="21" fillId="38" borderId="21" xfId="7" applyNumberFormat="1" applyFont="1" applyFill="1" applyBorder="1" applyAlignment="1">
      <alignment horizontal="center" wrapText="1"/>
    </xf>
    <xf numFmtId="4" fontId="21" fillId="38" borderId="21" xfId="7" applyNumberFormat="1" applyFont="1" applyFill="1" applyBorder="1" applyAlignment="1">
      <alignment horizontal="center" wrapText="1"/>
    </xf>
    <xf numFmtId="4" fontId="21" fillId="38" borderId="10" xfId="7" applyNumberFormat="1" applyFont="1" applyFill="1" applyBorder="1" applyAlignment="1">
      <alignment horizontal="center" wrapText="1"/>
    </xf>
    <xf numFmtId="171" fontId="21" fillId="38" borderId="1" xfId="7" applyNumberFormat="1" applyFont="1" applyFill="1" applyBorder="1" applyAlignment="1">
      <alignment horizontal="center" wrapText="1"/>
    </xf>
    <xf numFmtId="43" fontId="21" fillId="11" borderId="1" xfId="30" applyFont="1" applyFill="1" applyBorder="1" applyAlignment="1">
      <alignment horizontal="center"/>
    </xf>
    <xf numFmtId="43" fontId="21" fillId="11" borderId="1" xfId="30" applyFont="1" applyFill="1" applyBorder="1" applyAlignment="1">
      <alignment horizontal="center" wrapText="1"/>
    </xf>
    <xf numFmtId="43" fontId="17" fillId="12" borderId="1" xfId="30" applyFont="1" applyFill="1" applyBorder="1" applyAlignment="1">
      <alignment horizontal="left" wrapText="1"/>
    </xf>
    <xf numFmtId="43" fontId="21" fillId="12" borderId="1" xfId="30" applyFont="1" applyFill="1" applyBorder="1" applyAlignment="1">
      <alignment horizontal="center" wrapText="1"/>
    </xf>
    <xf numFmtId="43" fontId="21" fillId="12" borderId="1" xfId="30" applyFont="1" applyFill="1" applyBorder="1" applyAlignment="1">
      <alignment wrapText="1"/>
    </xf>
    <xf numFmtId="171" fontId="21" fillId="13" borderId="10" xfId="7" applyNumberFormat="1" applyFont="1" applyFill="1" applyBorder="1" applyAlignment="1">
      <alignment horizontal="center"/>
    </xf>
    <xf numFmtId="171" fontId="21" fillId="13" borderId="10" xfId="7" applyNumberFormat="1" applyFont="1" applyFill="1" applyBorder="1" applyAlignment="1">
      <alignment horizontal="center" wrapText="1"/>
    </xf>
    <xf numFmtId="49" fontId="17" fillId="13" borderId="10" xfId="7" applyNumberFormat="1" applyFont="1" applyFill="1" applyBorder="1" applyAlignment="1">
      <alignment horizontal="center" wrapText="1"/>
    </xf>
    <xf numFmtId="2" fontId="21" fillId="13" borderId="18" xfId="7" applyNumberFormat="1" applyFont="1" applyFill="1" applyBorder="1" applyAlignment="1">
      <alignment horizontal="center" wrapText="1"/>
    </xf>
    <xf numFmtId="171" fontId="21" fillId="13" borderId="21" xfId="7" applyNumberFormat="1" applyFont="1" applyFill="1" applyBorder="1" applyAlignment="1">
      <alignment horizontal="center" wrapText="1"/>
    </xf>
    <xf numFmtId="43" fontId="17" fillId="12" borderId="1" xfId="30" applyFont="1" applyFill="1" applyBorder="1" applyAlignment="1">
      <alignment horizontal="center" wrapText="1"/>
    </xf>
    <xf numFmtId="49" fontId="17" fillId="11" borderId="10" xfId="7" applyNumberFormat="1" applyFont="1" applyFill="1" applyBorder="1" applyAlignment="1">
      <alignment horizontal="center"/>
    </xf>
    <xf numFmtId="0" fontId="103" fillId="11" borderId="10" xfId="7" applyFont="1" applyFill="1" applyBorder="1" applyAlignment="1">
      <alignment horizontal="center" vertical="center" wrapText="1"/>
    </xf>
    <xf numFmtId="0" fontId="103" fillId="5" borderId="10" xfId="7" applyFont="1" applyFill="1" applyBorder="1" applyAlignment="1">
      <alignment horizontal="center" vertical="center" wrapText="1"/>
    </xf>
    <xf numFmtId="4" fontId="17" fillId="4" borderId="8" xfId="7" applyNumberFormat="1" applyFont="1" applyFill="1" applyBorder="1" applyAlignment="1">
      <alignment horizontal="center" wrapText="1"/>
    </xf>
    <xf numFmtId="171" fontId="17" fillId="4" borderId="18" xfId="7" applyNumberFormat="1" applyFont="1" applyFill="1" applyBorder="1" applyAlignment="1">
      <alignment horizontal="center" wrapText="1"/>
    </xf>
    <xf numFmtId="171" fontId="17" fillId="4" borderId="21" xfId="7" applyNumberFormat="1" applyFont="1" applyFill="1" applyBorder="1" applyAlignment="1">
      <alignment horizontal="center" wrapText="1"/>
    </xf>
    <xf numFmtId="4" fontId="17" fillId="4" borderId="21" xfId="7" applyNumberFormat="1" applyFont="1" applyFill="1" applyBorder="1" applyAlignment="1">
      <alignment horizontal="center" wrapText="1"/>
    </xf>
    <xf numFmtId="171" fontId="109" fillId="12" borderId="18" xfId="7" applyNumberFormat="1" applyFont="1" applyFill="1" applyBorder="1" applyAlignment="1">
      <alignment horizontal="center" wrapText="1"/>
    </xf>
    <xf numFmtId="172" fontId="122" fillId="0" borderId="0" xfId="0" applyNumberFormat="1" applyFont="1"/>
    <xf numFmtId="0" fontId="122" fillId="0" borderId="0" xfId="0" applyFont="1"/>
    <xf numFmtId="0" fontId="17" fillId="12" borderId="8" xfId="7" applyFont="1" applyFill="1" applyBorder="1" applyAlignment="1">
      <alignment vertical="center" wrapText="1"/>
    </xf>
    <xf numFmtId="0" fontId="11" fillId="38" borderId="6" xfId="7" applyFont="1" applyFill="1" applyBorder="1" applyAlignment="1">
      <alignment horizontal="center" vertical="top" wrapText="1"/>
    </xf>
    <xf numFmtId="49" fontId="22" fillId="38" borderId="1" xfId="7" applyNumberFormat="1" applyFont="1" applyFill="1" applyBorder="1" applyAlignment="1">
      <alignment horizontal="center" vertical="center" wrapText="1"/>
    </xf>
    <xf numFmtId="0" fontId="11" fillId="38" borderId="38" xfId="7" applyFont="1" applyFill="1" applyBorder="1" applyAlignment="1">
      <alignment horizontal="center" vertical="top" wrapText="1"/>
    </xf>
    <xf numFmtId="49" fontId="22" fillId="38" borderId="21" xfId="7" applyNumberFormat="1" applyFont="1" applyFill="1" applyBorder="1" applyAlignment="1">
      <alignment horizontal="center" vertical="center" wrapText="1"/>
    </xf>
    <xf numFmtId="0" fontId="11" fillId="0" borderId="0" xfId="7" applyFont="1" applyFill="1" applyBorder="1" applyAlignment="1">
      <alignment vertical="center"/>
    </xf>
    <xf numFmtId="49" fontId="11" fillId="0" borderId="0" xfId="7" applyNumberFormat="1" applyFont="1" applyFill="1" applyAlignment="1"/>
    <xf numFmtId="0" fontId="11" fillId="0" borderId="1" xfId="7" applyFont="1" applyFill="1" applyBorder="1" applyAlignment="1">
      <alignment horizontal="left" vertical="center"/>
    </xf>
    <xf numFmtId="0" fontId="11" fillId="0" borderId="0" xfId="7" applyFont="1" applyFill="1" applyBorder="1" applyAlignment="1">
      <alignment horizontal="center" vertical="center"/>
    </xf>
    <xf numFmtId="0" fontId="11" fillId="0" borderId="6" xfId="7" applyFont="1" applyFill="1" applyBorder="1" applyAlignment="1">
      <alignment vertical="center"/>
    </xf>
    <xf numFmtId="4" fontId="11" fillId="0" borderId="6" xfId="7" applyNumberFormat="1" applyFont="1" applyFill="1" applyBorder="1" applyAlignment="1">
      <alignment horizontal="center" vertical="center"/>
    </xf>
    <xf numFmtId="2" fontId="11" fillId="0" borderId="0" xfId="7" applyNumberFormat="1" applyFont="1" applyFill="1" applyBorder="1" applyAlignment="1">
      <alignment horizontal="center" vertical="center"/>
    </xf>
    <xf numFmtId="0" fontId="11" fillId="0" borderId="1" xfId="7" applyFont="1" applyFill="1" applyBorder="1" applyAlignment="1">
      <alignment vertical="center" wrapText="1"/>
    </xf>
    <xf numFmtId="2" fontId="11" fillId="0" borderId="1" xfId="7" applyNumberFormat="1" applyFont="1" applyFill="1" applyBorder="1" applyAlignment="1">
      <alignment horizontal="center" vertical="center"/>
    </xf>
    <xf numFmtId="1" fontId="11" fillId="0" borderId="1" xfId="7" applyNumberFormat="1" applyFont="1" applyFill="1" applyBorder="1" applyAlignment="1">
      <alignment horizontal="center" vertical="center"/>
    </xf>
    <xf numFmtId="2" fontId="11" fillId="0" borderId="1" xfId="7" applyNumberFormat="1" applyFont="1" applyFill="1" applyBorder="1"/>
    <xf numFmtId="0" fontId="11" fillId="15" borderId="0" xfId="7" applyFont="1" applyFill="1"/>
    <xf numFmtId="0" fontId="11" fillId="15" borderId="0" xfId="7" applyFont="1" applyFill="1" applyAlignment="1">
      <alignment wrapText="1"/>
    </xf>
    <xf numFmtId="0" fontId="11" fillId="15" borderId="0" xfId="7" applyFont="1" applyFill="1" applyAlignment="1">
      <alignment vertical="center"/>
    </xf>
    <xf numFmtId="0" fontId="11" fillId="0" borderId="0" xfId="7" applyFont="1" applyFill="1" applyBorder="1" applyAlignment="1">
      <alignment wrapText="1"/>
    </xf>
    <xf numFmtId="4" fontId="105" fillId="0" borderId="0" xfId="7" applyNumberFormat="1" applyFont="1" applyFill="1"/>
    <xf numFmtId="49" fontId="22" fillId="0" borderId="0" xfId="7" applyNumberFormat="1" applyFont="1" applyFill="1" applyBorder="1" applyAlignment="1"/>
    <xf numFmtId="0" fontId="11" fillId="0" borderId="0" xfId="7" applyFont="1" applyFill="1" applyBorder="1" applyAlignment="1">
      <alignment horizontal="center" vertical="center" wrapText="1"/>
    </xf>
    <xf numFmtId="0" fontId="11" fillId="0" borderId="0" xfId="7" applyFont="1" applyFill="1" applyBorder="1"/>
    <xf numFmtId="176" fontId="12" fillId="0" borderId="1" xfId="0" applyNumberFormat="1" applyFont="1" applyBorder="1" applyAlignment="1">
      <alignment horizontal="center" vertical="center"/>
    </xf>
    <xf numFmtId="176" fontId="52" fillId="0" borderId="1" xfId="0" applyNumberFormat="1" applyFont="1" applyBorder="1" applyAlignment="1">
      <alignment horizontal="center" vertical="center"/>
    </xf>
    <xf numFmtId="176" fontId="12" fillId="0" borderId="1" xfId="0" applyNumberFormat="1" applyFont="1" applyBorder="1" applyAlignment="1"/>
    <xf numFmtId="176" fontId="52" fillId="0" borderId="1" xfId="0" applyNumberFormat="1" applyFont="1" applyBorder="1" applyAlignment="1"/>
    <xf numFmtId="0" fontId="17" fillId="0" borderId="7" xfId="8" applyNumberFormat="1" applyFont="1" applyFill="1" applyBorder="1" applyAlignment="1">
      <alignment horizontal="center"/>
    </xf>
    <xf numFmtId="4" fontId="61" fillId="0" borderId="0" xfId="8" applyNumberFormat="1" applyFont="1" applyFill="1" applyBorder="1" applyAlignment="1">
      <alignment horizontal="right"/>
    </xf>
    <xf numFmtId="0" fontId="14" fillId="0" borderId="0" xfId="7" applyProtection="1">
      <protection locked="0"/>
    </xf>
    <xf numFmtId="0" fontId="139" fillId="0" borderId="0" xfId="7" applyFont="1" applyAlignment="1" applyProtection="1">
      <alignment horizontal="center"/>
      <protection locked="0"/>
    </xf>
    <xf numFmtId="0" fontId="14" fillId="0" borderId="0" xfId="7" applyAlignment="1" applyProtection="1">
      <alignment horizontal="center" vertical="center" wrapText="1"/>
      <protection locked="0"/>
    </xf>
    <xf numFmtId="49" fontId="140" fillId="0" borderId="0" xfId="7" applyNumberFormat="1" applyFont="1" applyAlignment="1" applyProtection="1">
      <alignment horizontal="center" vertical="center" wrapText="1"/>
      <protection locked="0"/>
    </xf>
    <xf numFmtId="49" fontId="52" fillId="13" borderId="1" xfId="7" applyNumberFormat="1" applyFont="1" applyFill="1" applyBorder="1" applyAlignment="1" applyProtection="1">
      <alignment horizontal="center" vertical="center" wrapText="1"/>
      <protection locked="0"/>
    </xf>
    <xf numFmtId="4" fontId="17" fillId="3" borderId="1" xfId="7" applyNumberFormat="1" applyFont="1" applyFill="1" applyBorder="1" applyAlignment="1" applyProtection="1">
      <alignment horizontal="center" vertical="center" wrapText="1"/>
      <protection locked="0"/>
    </xf>
    <xf numFmtId="49" fontId="140" fillId="3" borderId="0" xfId="7" applyNumberFormat="1" applyFont="1" applyFill="1" applyAlignment="1" applyProtection="1">
      <alignment horizontal="center" vertical="center" wrapText="1"/>
      <protection locked="0"/>
    </xf>
    <xf numFmtId="168" fontId="14" fillId="0" borderId="0" xfId="7" applyNumberFormat="1" applyProtection="1">
      <protection locked="0"/>
    </xf>
    <xf numFmtId="4" fontId="109" fillId="0" borderId="0" xfId="8" applyNumberFormat="1" applyFont="1" applyFill="1" applyAlignment="1">
      <alignment horizontal="center" vertical="center"/>
    </xf>
    <xf numFmtId="4" fontId="33" fillId="0" borderId="0" xfId="8" applyNumberFormat="1" applyFont="1" applyFill="1" applyAlignment="1">
      <alignment horizontal="center" vertical="center"/>
    </xf>
    <xf numFmtId="2" fontId="109" fillId="0" borderId="0" xfId="8" applyNumberFormat="1" applyFont="1" applyFill="1"/>
    <xf numFmtId="4" fontId="21" fillId="3" borderId="0" xfId="8" applyNumberFormat="1" applyFont="1" applyFill="1"/>
    <xf numFmtId="4" fontId="17" fillId="3" borderId="0" xfId="8" applyNumberFormat="1" applyFont="1" applyFill="1" applyAlignment="1">
      <alignment horizontal="center" vertical="center"/>
    </xf>
    <xf numFmtId="14" fontId="102" fillId="3" borderId="0" xfId="8" applyNumberFormat="1" applyFont="1" applyFill="1" applyAlignment="1">
      <alignment horizontal="center" vertical="center"/>
    </xf>
    <xf numFmtId="14" fontId="21" fillId="0" borderId="0" xfId="8" applyNumberFormat="1" applyFont="1" applyFill="1" applyAlignment="1">
      <alignment horizontal="center" vertical="center"/>
    </xf>
    <xf numFmtId="49" fontId="52" fillId="3" borderId="0" xfId="8" applyNumberFormat="1" applyFont="1" applyFill="1" applyBorder="1" applyAlignment="1">
      <alignment horizontal="center" vertical="center"/>
    </xf>
    <xf numFmtId="4" fontId="52" fillId="3" borderId="0" xfId="8" applyNumberFormat="1" applyFont="1" applyFill="1" applyBorder="1" applyAlignment="1">
      <alignment horizontal="center" vertical="center"/>
    </xf>
    <xf numFmtId="2" fontId="100" fillId="0" borderId="0" xfId="8" applyNumberFormat="1" applyFont="1" applyFill="1"/>
    <xf numFmtId="0" fontId="11" fillId="3" borderId="38" xfId="8" applyNumberFormat="1" applyFont="1" applyFill="1" applyBorder="1" applyAlignment="1">
      <alignment horizontal="center" vertical="center" wrapText="1"/>
    </xf>
    <xf numFmtId="4" fontId="11" fillId="3" borderId="6" xfId="8" applyNumberFormat="1" applyFont="1" applyFill="1" applyBorder="1" applyAlignment="1">
      <alignment horizontal="center" vertical="center" wrapText="1"/>
    </xf>
    <xf numFmtId="4" fontId="11" fillId="3" borderId="6" xfId="8" applyNumberFormat="1" applyFont="1" applyFill="1" applyBorder="1" applyAlignment="1">
      <alignment horizontal="center" vertical="center"/>
    </xf>
    <xf numFmtId="4" fontId="11" fillId="3" borderId="4" xfId="8" applyNumberFormat="1" applyFont="1" applyFill="1" applyBorder="1" applyAlignment="1">
      <alignment horizontal="center" vertical="center"/>
    </xf>
    <xf numFmtId="2" fontId="52" fillId="3" borderId="0" xfId="8" applyNumberFormat="1" applyFont="1" applyFill="1"/>
    <xf numFmtId="2" fontId="144" fillId="3" borderId="0" xfId="8" applyNumberFormat="1" applyFont="1" applyFill="1"/>
    <xf numFmtId="4" fontId="133" fillId="0" borderId="0" xfId="46" applyNumberFormat="1" applyFont="1" applyFill="1" applyBorder="1" applyAlignment="1">
      <alignment horizontal="right" wrapText="1"/>
    </xf>
    <xf numFmtId="2" fontId="102" fillId="3" borderId="0" xfId="8" applyNumberFormat="1" applyFont="1" applyFill="1" applyBorder="1"/>
    <xf numFmtId="2" fontId="21" fillId="3" borderId="0" xfId="8" applyNumberFormat="1" applyFont="1" applyFill="1" applyBorder="1"/>
    <xf numFmtId="2" fontId="21" fillId="3" borderId="30" xfId="8" applyNumberFormat="1" applyFont="1" applyFill="1" applyBorder="1"/>
    <xf numFmtId="4" fontId="109" fillId="0" borderId="0" xfId="8" applyNumberFormat="1" applyFont="1" applyFill="1" applyBorder="1" applyAlignment="1">
      <alignment horizontal="center" vertical="center"/>
    </xf>
    <xf numFmtId="2" fontId="109" fillId="0" borderId="0" xfId="8" applyNumberFormat="1" applyFont="1" applyFill="1" applyBorder="1"/>
    <xf numFmtId="0" fontId="26" fillId="0" borderId="0" xfId="7" applyFont="1" applyFill="1" applyAlignment="1" applyProtection="1">
      <alignment vertical="center" wrapText="1"/>
      <protection locked="0"/>
    </xf>
    <xf numFmtId="0" fontId="126" fillId="0" borderId="0" xfId="7" applyFont="1" applyFill="1" applyAlignment="1" applyProtection="1">
      <alignment horizontal="center" vertical="center" wrapText="1"/>
      <protection locked="0"/>
    </xf>
    <xf numFmtId="49" fontId="52" fillId="39" borderId="8" xfId="7" applyNumberFormat="1" applyFont="1" applyFill="1" applyBorder="1" applyAlignment="1" applyProtection="1">
      <alignment horizontal="center" vertical="center" wrapText="1"/>
      <protection locked="0"/>
    </xf>
    <xf numFmtId="49" fontId="52" fillId="39" borderId="1" xfId="7" applyNumberFormat="1" applyFont="1" applyFill="1" applyBorder="1" applyAlignment="1" applyProtection="1">
      <alignment horizontal="center" vertical="center" wrapText="1"/>
      <protection locked="0"/>
    </xf>
    <xf numFmtId="0" fontId="52" fillId="39" borderId="10" xfId="7" applyFont="1" applyFill="1" applyBorder="1" applyAlignment="1" applyProtection="1">
      <alignment horizontal="center" vertical="center" wrapText="1"/>
      <protection locked="0"/>
    </xf>
    <xf numFmtId="49" fontId="52" fillId="13" borderId="8" xfId="7" applyNumberFormat="1" applyFont="1" applyFill="1" applyBorder="1" applyAlignment="1" applyProtection="1">
      <alignment horizontal="center" vertical="center" wrapText="1"/>
      <protection locked="0"/>
    </xf>
    <xf numFmtId="0" fontId="52" fillId="13" borderId="10" xfId="7" applyFont="1" applyFill="1" applyBorder="1" applyAlignment="1" applyProtection="1">
      <alignment horizontal="center" vertical="center" wrapText="1"/>
      <protection locked="0"/>
    </xf>
    <xf numFmtId="49" fontId="52" fillId="39" borderId="10" xfId="7" applyNumberFormat="1" applyFont="1" applyFill="1" applyBorder="1" applyAlignment="1" applyProtection="1">
      <alignment horizontal="center" vertical="center" wrapText="1"/>
      <protection locked="0"/>
    </xf>
    <xf numFmtId="49" fontId="52" fillId="13" borderId="10" xfId="7" applyNumberFormat="1" applyFont="1" applyFill="1" applyBorder="1" applyAlignment="1" applyProtection="1">
      <alignment horizontal="center" vertical="center" wrapText="1"/>
      <protection locked="0"/>
    </xf>
    <xf numFmtId="0" fontId="17" fillId="3" borderId="1" xfId="7" applyFont="1" applyFill="1" applyBorder="1" applyAlignment="1" applyProtection="1">
      <alignment horizontal="center" vertical="center" wrapText="1"/>
    </xf>
    <xf numFmtId="4" fontId="17" fillId="3" borderId="8" xfId="7" applyNumberFormat="1" applyFont="1" applyFill="1" applyBorder="1" applyAlignment="1" applyProtection="1">
      <alignment horizontal="center" vertical="center" wrapText="1"/>
      <protection locked="0"/>
    </xf>
    <xf numFmtId="4" fontId="17" fillId="3" borderId="10" xfId="7" applyNumberFormat="1" applyFont="1" applyFill="1" applyBorder="1" applyAlignment="1" applyProtection="1">
      <alignment horizontal="center" vertical="center" wrapText="1"/>
      <protection locked="0"/>
    </xf>
    <xf numFmtId="0" fontId="60" fillId="3" borderId="0" xfId="7" applyFont="1" applyFill="1" applyBorder="1" applyProtection="1">
      <protection locked="0"/>
    </xf>
    <xf numFmtId="0" fontId="147" fillId="3" borderId="0" xfId="47" applyFont="1" applyFill="1" applyBorder="1" applyAlignment="1" applyProtection="1">
      <alignment horizontal="center" vertical="center" wrapText="1"/>
      <protection locked="0"/>
    </xf>
    <xf numFmtId="43" fontId="59" fillId="3" borderId="0" xfId="31" applyFont="1" applyFill="1" applyBorder="1" applyAlignment="1" applyProtection="1">
      <protection locked="0"/>
    </xf>
    <xf numFmtId="0" fontId="141" fillId="3" borderId="0" xfId="7" applyFont="1" applyFill="1" applyProtection="1">
      <protection locked="0"/>
    </xf>
    <xf numFmtId="0" fontId="148" fillId="0" borderId="0" xfId="7" applyFont="1" applyAlignment="1" applyProtection="1">
      <alignment horizontal="center"/>
      <protection locked="0"/>
    </xf>
    <xf numFmtId="4" fontId="33" fillId="0" borderId="1" xfId="0" applyNumberFormat="1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left" vertical="center" wrapText="1"/>
    </xf>
    <xf numFmtId="3" fontId="17" fillId="25" borderId="1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 wrapText="1"/>
    </xf>
    <xf numFmtId="3" fontId="17" fillId="5" borderId="1" xfId="0" applyNumberFormat="1" applyFont="1" applyFill="1" applyBorder="1" applyAlignment="1">
      <alignment horizontal="center" vertical="center" wrapText="1"/>
    </xf>
    <xf numFmtId="0" fontId="104" fillId="18" borderId="1" xfId="0" applyFont="1" applyFill="1" applyBorder="1" applyAlignment="1">
      <alignment horizontal="center" vertical="center"/>
    </xf>
    <xf numFmtId="0" fontId="104" fillId="18" borderId="1" xfId="0" applyFont="1" applyFill="1" applyBorder="1" applyAlignment="1">
      <alignment wrapText="1"/>
    </xf>
    <xf numFmtId="0" fontId="113" fillId="0" borderId="1" xfId="50" applyFont="1" applyFill="1" applyBorder="1" applyAlignment="1">
      <alignment wrapText="1"/>
    </xf>
    <xf numFmtId="0" fontId="115" fillId="25" borderId="1" xfId="14" applyFont="1" applyFill="1" applyBorder="1" applyAlignment="1">
      <alignment horizontal="center" vertical="center"/>
    </xf>
    <xf numFmtId="0" fontId="21" fillId="18" borderId="1" xfId="0" applyFont="1" applyFill="1" applyBorder="1" applyAlignment="1">
      <alignment horizontal="left" vertical="center" wrapText="1"/>
    </xf>
    <xf numFmtId="0" fontId="104" fillId="18" borderId="1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21" fillId="18" borderId="6" xfId="0" applyFont="1" applyFill="1" applyBorder="1" applyAlignment="1">
      <alignment horizontal="left" vertical="center" wrapText="1"/>
    </xf>
    <xf numFmtId="0" fontId="113" fillId="0" borderId="1" xfId="50" applyFont="1" applyFill="1" applyBorder="1" applyAlignment="1">
      <alignment horizontal="left" vertical="center" wrapText="1"/>
    </xf>
    <xf numFmtId="0" fontId="113" fillId="0" borderId="41" xfId="0" applyFont="1" applyFill="1" applyBorder="1" applyAlignment="1">
      <alignment wrapText="1"/>
    </xf>
    <xf numFmtId="0" fontId="113" fillId="40" borderId="66" xfId="0" applyFont="1" applyFill="1" applyBorder="1"/>
    <xf numFmtId="0" fontId="104" fillId="40" borderId="65" xfId="0" applyFont="1" applyFill="1" applyBorder="1"/>
    <xf numFmtId="0" fontId="17" fillId="0" borderId="6" xfId="0" applyFont="1" applyBorder="1" applyAlignment="1">
      <alignment horizontal="center" vertical="center" wrapText="1"/>
    </xf>
    <xf numFmtId="4" fontId="104" fillId="0" borderId="1" xfId="0" applyNumberFormat="1" applyFont="1" applyFill="1" applyBorder="1" applyAlignment="1">
      <alignment horizontal="center" vertical="center"/>
    </xf>
    <xf numFmtId="4" fontId="113" fillId="0" borderId="1" xfId="0" applyNumberFormat="1" applyFont="1" applyFill="1" applyBorder="1" applyAlignment="1">
      <alignment horizontal="center" vertical="center"/>
    </xf>
    <xf numFmtId="4" fontId="115" fillId="0" borderId="9" xfId="0" applyNumberFormat="1" applyFont="1" applyFill="1" applyBorder="1" applyAlignment="1">
      <alignment horizontal="center" vertical="center" wrapText="1"/>
    </xf>
    <xf numFmtId="169" fontId="115" fillId="0" borderId="1" xfId="0" applyNumberFormat="1" applyFont="1" applyFill="1" applyBorder="1" applyAlignment="1">
      <alignment horizontal="center" vertical="center"/>
    </xf>
    <xf numFmtId="0" fontId="113" fillId="0" borderId="1" xfId="0" applyFont="1" applyFill="1" applyBorder="1" applyAlignment="1">
      <alignment horizontal="left" vertical="top" wrapText="1"/>
    </xf>
    <xf numFmtId="2" fontId="104" fillId="0" borderId="12" xfId="0" applyNumberFormat="1" applyFont="1" applyFill="1" applyBorder="1" applyAlignment="1">
      <alignment horizontal="center" vertical="center"/>
    </xf>
    <xf numFmtId="0" fontId="104" fillId="0" borderId="44" xfId="3" applyFont="1" applyFill="1" applyBorder="1"/>
    <xf numFmtId="0" fontId="93" fillId="0" borderId="1" xfId="3" applyFill="1" applyBorder="1"/>
    <xf numFmtId="4" fontId="21" fillId="0" borderId="12" xfId="3" applyNumberFormat="1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vertical="center" wrapText="1"/>
    </xf>
    <xf numFmtId="43" fontId="93" fillId="0" borderId="1" xfId="3" applyNumberFormat="1" applyFill="1" applyBorder="1"/>
    <xf numFmtId="4" fontId="33" fillId="0" borderId="1" xfId="3" applyNumberFormat="1" applyFont="1" applyFill="1" applyBorder="1" applyAlignment="1">
      <alignment vertical="center" wrapText="1"/>
    </xf>
    <xf numFmtId="0" fontId="115" fillId="0" borderId="1" xfId="3" applyFont="1" applyFill="1" applyBorder="1"/>
    <xf numFmtId="0" fontId="116" fillId="0" borderId="1" xfId="3" applyFont="1" applyFill="1" applyBorder="1"/>
    <xf numFmtId="0" fontId="93" fillId="0" borderId="12" xfId="3" applyFill="1" applyBorder="1"/>
    <xf numFmtId="0" fontId="109" fillId="0" borderId="12" xfId="3" applyFont="1" applyFill="1" applyBorder="1" applyAlignment="1">
      <alignment horizontal="left" vertical="center" wrapText="1"/>
    </xf>
    <xf numFmtId="43" fontId="93" fillId="0" borderId="12" xfId="3" applyNumberFormat="1" applyFill="1" applyBorder="1"/>
    <xf numFmtId="0" fontId="93" fillId="0" borderId="66" xfId="3" applyFill="1" applyBorder="1"/>
    <xf numFmtId="0" fontId="17" fillId="0" borderId="65" xfId="3" applyFont="1" applyFill="1" applyBorder="1" applyAlignment="1">
      <alignment horizontal="left" vertical="center" wrapText="1"/>
    </xf>
    <xf numFmtId="0" fontId="93" fillId="0" borderId="65" xfId="3" applyFill="1" applyBorder="1"/>
    <xf numFmtId="43" fontId="93" fillId="0" borderId="65" xfId="3" applyNumberFormat="1" applyFill="1" applyBorder="1"/>
    <xf numFmtId="43" fontId="93" fillId="0" borderId="68" xfId="3" applyNumberFormat="1" applyFill="1" applyBorder="1"/>
    <xf numFmtId="0" fontId="104" fillId="0" borderId="41" xfId="3" applyFont="1" applyFill="1" applyBorder="1"/>
    <xf numFmtId="0" fontId="115" fillId="0" borderId="12" xfId="3" applyFont="1" applyFill="1" applyBorder="1"/>
    <xf numFmtId="0" fontId="17" fillId="0" borderId="12" xfId="3" applyFont="1" applyFill="1" applyBorder="1" applyAlignment="1">
      <alignment horizontal="left" vertical="center" wrapText="1"/>
    </xf>
    <xf numFmtId="0" fontId="93" fillId="0" borderId="16" xfId="3" applyFill="1" applyBorder="1"/>
    <xf numFmtId="0" fontId="17" fillId="0" borderId="15" xfId="3" applyFont="1" applyFill="1" applyBorder="1" applyAlignment="1">
      <alignment horizontal="left" vertical="center" wrapText="1"/>
    </xf>
    <xf numFmtId="0" fontId="93" fillId="0" borderId="15" xfId="3" applyFill="1" applyBorder="1"/>
    <xf numFmtId="0" fontId="93" fillId="0" borderId="14" xfId="3" applyFill="1" applyBorder="1"/>
    <xf numFmtId="0" fontId="93" fillId="0" borderId="3" xfId="3" applyFill="1" applyBorder="1"/>
    <xf numFmtId="0" fontId="17" fillId="0" borderId="2" xfId="3" applyFont="1" applyFill="1" applyBorder="1" applyAlignment="1">
      <alignment horizontal="left" vertical="center" wrapText="1"/>
    </xf>
    <xf numFmtId="0" fontId="93" fillId="0" borderId="2" xfId="3" applyFill="1" applyBorder="1"/>
    <xf numFmtId="2" fontId="93" fillId="0" borderId="2" xfId="3" applyNumberFormat="1" applyFill="1" applyBorder="1"/>
    <xf numFmtId="0" fontId="113" fillId="0" borderId="1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1" fillId="25" borderId="1" xfId="0" applyFont="1" applyFill="1" applyBorder="1" applyAlignment="1">
      <alignment horizontal="center" vertical="center" wrapText="1"/>
    </xf>
    <xf numFmtId="0" fontId="21" fillId="25" borderId="1" xfId="0" applyFont="1" applyFill="1" applyBorder="1" applyAlignment="1">
      <alignment horizontal="left" vertical="center" wrapText="1"/>
    </xf>
    <xf numFmtId="0" fontId="21" fillId="25" borderId="9" xfId="0" applyFont="1" applyFill="1" applyBorder="1" applyAlignment="1">
      <alignment horizontal="center" vertical="center" wrapText="1"/>
    </xf>
    <xf numFmtId="0" fontId="0" fillId="25" borderId="1" xfId="0" applyFill="1" applyBorder="1"/>
    <xf numFmtId="0" fontId="104" fillId="0" borderId="1" xfId="0" applyFont="1" applyFill="1" applyBorder="1" applyAlignment="1">
      <alignment horizontal="center" vertical="center" wrapText="1"/>
    </xf>
    <xf numFmtId="0" fontId="113" fillId="0" borderId="1" xfId="7" applyFont="1" applyFill="1" applyBorder="1" applyAlignment="1">
      <alignment wrapText="1"/>
    </xf>
    <xf numFmtId="0" fontId="113" fillId="0" borderId="1" xfId="0" applyFont="1" applyFill="1" applyBorder="1" applyAlignment="1">
      <alignment horizontal="center" vertical="center" wrapText="1"/>
    </xf>
    <xf numFmtId="0" fontId="113" fillId="0" borderId="1" xfId="14" applyFont="1" applyFill="1" applyBorder="1" applyAlignment="1">
      <alignment horizontal="center" vertical="center"/>
    </xf>
    <xf numFmtId="0" fontId="113" fillId="0" borderId="12" xfId="0" applyFont="1" applyFill="1" applyBorder="1" applyAlignment="1">
      <alignment horizontal="center" vertical="center"/>
    </xf>
    <xf numFmtId="4" fontId="115" fillId="0" borderId="12" xfId="0" applyNumberFormat="1" applyFont="1" applyFill="1" applyBorder="1" applyAlignment="1">
      <alignment horizontal="center" vertical="center"/>
    </xf>
    <xf numFmtId="0" fontId="104" fillId="0" borderId="12" xfId="0" applyFont="1" applyFill="1" applyBorder="1" applyAlignment="1">
      <alignment wrapText="1"/>
    </xf>
    <xf numFmtId="43" fontId="104" fillId="0" borderId="65" xfId="35" applyFont="1" applyFill="1" applyBorder="1"/>
    <xf numFmtId="43" fontId="104" fillId="0" borderId="65" xfId="35" applyFont="1" applyFill="1" applyBorder="1" applyAlignment="1">
      <alignment horizontal="center" vertical="center"/>
    </xf>
    <xf numFmtId="179" fontId="112" fillId="0" borderId="21" xfId="0" applyNumberFormat="1" applyFont="1" applyBorder="1" applyAlignment="1">
      <alignment horizontal="center" vertical="center" wrapText="1"/>
    </xf>
    <xf numFmtId="43" fontId="112" fillId="0" borderId="1" xfId="0" applyNumberFormat="1" applyFont="1" applyBorder="1" applyAlignment="1">
      <alignment horizontal="center" vertical="center" wrapText="1"/>
    </xf>
    <xf numFmtId="179" fontId="112" fillId="0" borderId="1" xfId="0" applyNumberFormat="1" applyFont="1" applyBorder="1" applyAlignment="1">
      <alignment horizontal="center" vertical="center" wrapText="1"/>
    </xf>
    <xf numFmtId="0" fontId="11" fillId="9" borderId="0" xfId="51" applyFont="1" applyFill="1"/>
    <xf numFmtId="4" fontId="100" fillId="3" borderId="0" xfId="8" applyNumberFormat="1" applyFont="1" applyFill="1" applyBorder="1" applyAlignment="1">
      <alignment horizontal="center" vertical="center" wrapText="1"/>
    </xf>
    <xf numFmtId="4" fontId="11" fillId="16" borderId="3" xfId="8" applyNumberFormat="1" applyFont="1" applyFill="1" applyBorder="1" applyAlignment="1">
      <alignment horizontal="center" vertical="center" wrapText="1"/>
    </xf>
    <xf numFmtId="4" fontId="143" fillId="16" borderId="61" xfId="8" applyNumberFormat="1" applyFont="1" applyFill="1" applyBorder="1" applyAlignment="1">
      <alignment horizontal="center" vertical="center" wrapText="1"/>
    </xf>
    <xf numFmtId="49" fontId="11" fillId="0" borderId="21" xfId="8" applyNumberFormat="1" applyFont="1" applyFill="1" applyBorder="1" applyAlignment="1">
      <alignment horizontal="center" vertical="center"/>
    </xf>
    <xf numFmtId="4" fontId="11" fillId="0" borderId="1" xfId="8" applyNumberFormat="1" applyFont="1" applyFill="1" applyBorder="1" applyAlignment="1">
      <alignment horizontal="center" vertical="center"/>
    </xf>
    <xf numFmtId="4" fontId="11" fillId="0" borderId="9" xfId="8" applyNumberFormat="1" applyFont="1" applyFill="1" applyBorder="1" applyAlignment="1">
      <alignment horizontal="center" vertical="center"/>
    </xf>
    <xf numFmtId="4" fontId="11" fillId="0" borderId="21" xfId="8" applyNumberFormat="1" applyFont="1" applyFill="1" applyBorder="1" applyAlignment="1">
      <alignment horizontal="center" vertical="center"/>
    </xf>
    <xf numFmtId="43" fontId="61" fillId="16" borderId="9" xfId="52" applyFont="1" applyFill="1" applyBorder="1" applyAlignment="1">
      <alignment horizontal="right" wrapText="1"/>
    </xf>
    <xf numFmtId="43" fontId="61" fillId="16" borderId="1" xfId="52" applyFont="1" applyFill="1" applyBorder="1" applyAlignment="1">
      <alignment horizontal="right" wrapText="1"/>
    </xf>
    <xf numFmtId="4" fontId="133" fillId="0" borderId="1" xfId="8" applyNumberFormat="1" applyFont="1" applyFill="1" applyBorder="1" applyAlignment="1">
      <alignment horizontal="right"/>
    </xf>
    <xf numFmtId="2" fontId="17" fillId="0" borderId="0" xfId="8" applyNumberFormat="1" applyFont="1" applyFill="1" applyBorder="1"/>
    <xf numFmtId="4" fontId="61" fillId="16" borderId="21" xfId="46" applyNumberFormat="1" applyFont="1" applyFill="1" applyBorder="1" applyAlignment="1">
      <alignment horizontal="right" wrapText="1"/>
    </xf>
    <xf numFmtId="4" fontId="149" fillId="16" borderId="21" xfId="46" applyNumberFormat="1" applyFont="1" applyFill="1" applyBorder="1" applyAlignment="1">
      <alignment horizontal="right" wrapText="1"/>
    </xf>
    <xf numFmtId="4" fontId="133" fillId="0" borderId="0" xfId="8" applyNumberFormat="1" applyFont="1" applyFill="1" applyBorder="1" applyAlignment="1">
      <alignment horizontal="right"/>
    </xf>
    <xf numFmtId="43" fontId="61" fillId="0" borderId="4" xfId="52" applyFont="1" applyFill="1" applyBorder="1" applyAlignment="1">
      <alignment horizontal="right" wrapText="1"/>
    </xf>
    <xf numFmtId="43" fontId="61" fillId="0" borderId="9" xfId="52" applyFont="1" applyFill="1" applyBorder="1" applyAlignment="1">
      <alignment horizontal="right" wrapText="1"/>
    </xf>
    <xf numFmtId="43" fontId="149" fillId="0" borderId="9" xfId="52" applyFont="1" applyFill="1" applyBorder="1" applyAlignment="1">
      <alignment horizontal="right" wrapText="1"/>
    </xf>
    <xf numFmtId="43" fontId="61" fillId="0" borderId="1" xfId="52" applyFont="1" applyFill="1" applyBorder="1" applyAlignment="1">
      <alignment horizontal="right" wrapText="1"/>
    </xf>
    <xf numFmtId="43" fontId="149" fillId="0" borderId="1" xfId="52" applyFont="1" applyFill="1" applyBorder="1" applyAlignment="1">
      <alignment horizontal="right" wrapText="1"/>
    </xf>
    <xf numFmtId="4" fontId="61" fillId="16" borderId="1" xfId="46" applyNumberFormat="1" applyFont="1" applyFill="1" applyBorder="1" applyAlignment="1">
      <alignment horizontal="right" wrapText="1"/>
    </xf>
    <xf numFmtId="4" fontId="149" fillId="16" borderId="1" xfId="46" applyNumberFormat="1" applyFont="1" applyFill="1" applyBorder="1" applyAlignment="1">
      <alignment horizontal="right" wrapText="1"/>
    </xf>
    <xf numFmtId="43" fontId="151" fillId="16" borderId="9" xfId="52" applyFont="1" applyFill="1" applyBorder="1" applyAlignment="1">
      <alignment horizontal="right" wrapText="1"/>
    </xf>
    <xf numFmtId="43" fontId="151" fillId="16" borderId="21" xfId="52" applyFont="1" applyFill="1" applyBorder="1" applyAlignment="1">
      <alignment horizontal="right" wrapText="1"/>
    </xf>
    <xf numFmtId="43" fontId="151" fillId="16" borderId="1" xfId="52" applyFont="1" applyFill="1" applyBorder="1" applyAlignment="1">
      <alignment horizontal="right" wrapText="1"/>
    </xf>
    <xf numFmtId="4" fontId="151" fillId="16" borderId="21" xfId="8" applyNumberFormat="1" applyFont="1" applyFill="1" applyBorder="1" applyAlignment="1">
      <alignment horizontal="right" wrapText="1"/>
    </xf>
    <xf numFmtId="0" fontId="49" fillId="0" borderId="0" xfId="0" applyFont="1" applyAlignment="1">
      <alignment vertical="top" wrapText="1"/>
    </xf>
    <xf numFmtId="2" fontId="102" fillId="0" borderId="0" xfId="30" applyNumberFormat="1" applyFont="1" applyAlignment="1">
      <alignment horizontal="right" vertical="center" wrapText="1"/>
    </xf>
    <xf numFmtId="2" fontId="11" fillId="0" borderId="1" xfId="7" applyNumberFormat="1" applyFont="1" applyFill="1" applyBorder="1" applyAlignment="1">
      <alignment vertical="center"/>
    </xf>
    <xf numFmtId="171" fontId="11" fillId="0" borderId="1" xfId="30" applyNumberFormat="1" applyFont="1" applyFill="1" applyBorder="1" applyAlignment="1">
      <alignment vertical="center"/>
    </xf>
    <xf numFmtId="4" fontId="105" fillId="3" borderId="6" xfId="8" applyNumberFormat="1" applyFont="1" applyFill="1" applyBorder="1" applyAlignment="1">
      <alignment horizontal="center" vertical="center" wrapText="1"/>
    </xf>
    <xf numFmtId="4" fontId="11" fillId="3" borderId="38" xfId="8" applyNumberFormat="1" applyFont="1" applyFill="1" applyBorder="1" applyAlignment="1">
      <alignment horizontal="center" vertical="center" wrapText="1"/>
    </xf>
    <xf numFmtId="2" fontId="142" fillId="13" borderId="17" xfId="8" applyNumberFormat="1" applyFont="1" applyFill="1" applyBorder="1" applyAlignment="1">
      <alignment horizontal="center" vertical="center" wrapText="1"/>
    </xf>
    <xf numFmtId="4" fontId="143" fillId="16" borderId="24" xfId="8" applyNumberFormat="1" applyFont="1" applyFill="1" applyBorder="1" applyAlignment="1">
      <alignment horizontal="center" vertical="center" wrapText="1"/>
    </xf>
    <xf numFmtId="4" fontId="11" fillId="13" borderId="36" xfId="8" applyNumberFormat="1" applyFont="1" applyFill="1" applyBorder="1" applyAlignment="1">
      <alignment horizontal="center" vertical="center" wrapText="1"/>
    </xf>
    <xf numFmtId="0" fontId="45" fillId="0" borderId="0" xfId="8" applyNumberFormat="1" applyFont="1" applyFill="1" applyAlignment="1">
      <alignment horizontal="left"/>
    </xf>
    <xf numFmtId="0" fontId="45" fillId="0" borderId="0" xfId="8" applyNumberFormat="1" applyFont="1" applyFill="1" applyAlignment="1">
      <alignment horizontal="center"/>
    </xf>
    <xf numFmtId="4" fontId="34" fillId="0" borderId="0" xfId="8" applyNumberFormat="1" applyFont="1" applyFill="1"/>
    <xf numFmtId="49" fontId="154" fillId="0" borderId="1" xfId="0" applyNumberFormat="1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176" fontId="17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2" fontId="21" fillId="0" borderId="0" xfId="0" applyNumberFormat="1" applyFont="1" applyFill="1" applyBorder="1"/>
    <xf numFmtId="176" fontId="21" fillId="0" borderId="0" xfId="0" applyNumberFormat="1" applyFont="1" applyFill="1" applyBorder="1"/>
    <xf numFmtId="4" fontId="21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/>
    <xf numFmtId="168" fontId="17" fillId="0" borderId="0" xfId="0" applyNumberFormat="1" applyFont="1" applyFill="1" applyBorder="1"/>
    <xf numFmtId="0" fontId="17" fillId="0" borderId="0" xfId="0" applyFont="1" applyFill="1" applyBorder="1" applyAlignment="1">
      <alignment horizontal="left"/>
    </xf>
    <xf numFmtId="177" fontId="17" fillId="0" borderId="0" xfId="0" applyNumberFormat="1" applyFont="1" applyFill="1" applyBorder="1"/>
    <xf numFmtId="178" fontId="17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right"/>
    </xf>
    <xf numFmtId="2" fontId="17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Alignment="1">
      <alignment horizontal="center"/>
    </xf>
    <xf numFmtId="4" fontId="41" fillId="3" borderId="1" xfId="7" applyNumberFormat="1" applyFont="1" applyFill="1" applyBorder="1" applyAlignment="1">
      <alignment horizontal="center"/>
    </xf>
    <xf numFmtId="0" fontId="60" fillId="19" borderId="1" xfId="7" applyFont="1" applyFill="1" applyBorder="1" applyAlignment="1">
      <alignment vertical="center" wrapText="1"/>
    </xf>
    <xf numFmtId="0" fontId="60" fillId="19" borderId="1" xfId="7" applyFont="1" applyFill="1" applyBorder="1" applyAlignment="1">
      <alignment horizontal="center" vertical="center" wrapText="1"/>
    </xf>
    <xf numFmtId="3" fontId="60" fillId="19" borderId="1" xfId="7" applyNumberFormat="1" applyFont="1" applyFill="1" applyBorder="1" applyAlignment="1">
      <alignment horizontal="center" vertical="center" wrapText="1"/>
    </xf>
    <xf numFmtId="1" fontId="59" fillId="0" borderId="1" xfId="7" applyNumberFormat="1" applyFont="1" applyFill="1" applyBorder="1" applyAlignment="1">
      <alignment horizontal="center" vertical="center"/>
    </xf>
    <xf numFmtId="0" fontId="59" fillId="0" borderId="1" xfId="7" applyFont="1" applyFill="1" applyBorder="1" applyAlignment="1">
      <alignment horizontal="center" wrapText="1"/>
    </xf>
    <xf numFmtId="1" fontId="59" fillId="0" borderId="1" xfId="7" applyNumberFormat="1" applyFont="1" applyFill="1" applyBorder="1" applyAlignment="1">
      <alignment horizontal="center" wrapText="1"/>
    </xf>
    <xf numFmtId="1" fontId="60" fillId="6" borderId="1" xfId="7" applyNumberFormat="1" applyFont="1" applyFill="1" applyBorder="1" applyAlignment="1">
      <alignment horizontal="center" vertical="center"/>
    </xf>
    <xf numFmtId="3" fontId="60" fillId="6" borderId="1" xfId="7" applyNumberFormat="1" applyFont="1" applyFill="1" applyBorder="1" applyAlignment="1">
      <alignment horizontal="center" vertical="center" wrapText="1"/>
    </xf>
    <xf numFmtId="1" fontId="60" fillId="6" borderId="1" xfId="7" applyNumberFormat="1" applyFont="1" applyFill="1" applyBorder="1" applyAlignment="1">
      <alignment horizontal="center" vertical="center" wrapText="1"/>
    </xf>
    <xf numFmtId="1" fontId="60" fillId="19" borderId="1" xfId="7" applyNumberFormat="1" applyFont="1" applyFill="1" applyBorder="1" applyAlignment="1">
      <alignment vertical="center" wrapText="1"/>
    </xf>
    <xf numFmtId="3" fontId="59" fillId="0" borderId="1" xfId="7" applyNumberFormat="1" applyFont="1" applyFill="1" applyBorder="1" applyAlignment="1">
      <alignment horizontal="center" wrapText="1"/>
    </xf>
    <xf numFmtId="1" fontId="60" fillId="6" borderId="1" xfId="7" applyNumberFormat="1" applyFont="1" applyFill="1" applyBorder="1" applyAlignment="1">
      <alignment horizontal="center" wrapText="1"/>
    </xf>
    <xf numFmtId="1" fontId="60" fillId="19" borderId="1" xfId="9" applyNumberFormat="1" applyFont="1" applyFill="1" applyBorder="1" applyAlignment="1">
      <alignment horizontal="center" vertical="center" wrapText="1"/>
    </xf>
    <xf numFmtId="0" fontId="60" fillId="19" borderId="1" xfId="9" applyFont="1" applyFill="1" applyBorder="1" applyAlignment="1">
      <alignment horizontal="center" vertical="center" wrapText="1"/>
    </xf>
    <xf numFmtId="3" fontId="60" fillId="19" borderId="1" xfId="9" applyNumberFormat="1" applyFont="1" applyFill="1" applyBorder="1" applyAlignment="1">
      <alignment horizontal="center" vertical="center" wrapText="1"/>
    </xf>
    <xf numFmtId="1" fontId="59" fillId="0" borderId="1" xfId="9" applyNumberFormat="1" applyFont="1" applyFill="1" applyBorder="1" applyAlignment="1">
      <alignment horizontal="center" wrapText="1"/>
    </xf>
    <xf numFmtId="0" fontId="59" fillId="0" borderId="1" xfId="9" applyFont="1" applyFill="1" applyBorder="1" applyAlignment="1">
      <alignment horizontal="center" wrapText="1"/>
    </xf>
    <xf numFmtId="1" fontId="60" fillId="6" borderId="1" xfId="9" applyNumberFormat="1" applyFont="1" applyFill="1" applyBorder="1" applyAlignment="1">
      <alignment horizontal="center" vertical="center"/>
    </xf>
    <xf numFmtId="1" fontId="60" fillId="6" borderId="1" xfId="9" applyNumberFormat="1" applyFont="1" applyFill="1" applyBorder="1" applyAlignment="1">
      <alignment horizontal="center" vertical="center" wrapText="1"/>
    </xf>
    <xf numFmtId="0" fontId="17" fillId="13" borderId="9" xfId="7" applyFont="1" applyFill="1" applyBorder="1" applyAlignment="1">
      <alignment horizontal="center" wrapText="1"/>
    </xf>
    <xf numFmtId="4" fontId="17" fillId="5" borderId="8" xfId="7" applyNumberFormat="1" applyFont="1" applyFill="1" applyBorder="1" applyAlignment="1">
      <alignment horizontal="center" wrapText="1"/>
    </xf>
    <xf numFmtId="171" fontId="17" fillId="5" borderId="18" xfId="7" applyNumberFormat="1" applyFont="1" applyFill="1" applyBorder="1" applyAlignment="1">
      <alignment horizontal="center" wrapText="1"/>
    </xf>
    <xf numFmtId="171" fontId="17" fillId="5" borderId="21" xfId="7" applyNumberFormat="1" applyFont="1" applyFill="1" applyBorder="1" applyAlignment="1">
      <alignment horizontal="center" wrapText="1"/>
    </xf>
    <xf numFmtId="0" fontId="17" fillId="38" borderId="1" xfId="7" applyFont="1" applyFill="1" applyBorder="1" applyAlignment="1">
      <alignment horizontal="center" wrapText="1"/>
    </xf>
    <xf numFmtId="4" fontId="17" fillId="38" borderId="8" xfId="7" applyNumberFormat="1" applyFont="1" applyFill="1" applyBorder="1" applyAlignment="1">
      <alignment horizontal="center" wrapText="1"/>
    </xf>
    <xf numFmtId="171" fontId="109" fillId="38" borderId="18" xfId="7" applyNumberFormat="1" applyFont="1" applyFill="1" applyBorder="1" applyAlignment="1">
      <alignment horizontal="center" wrapText="1"/>
    </xf>
    <xf numFmtId="171" fontId="17" fillId="38" borderId="18" xfId="7" applyNumberFormat="1" applyFont="1" applyFill="1" applyBorder="1" applyAlignment="1">
      <alignment horizontal="center" wrapText="1"/>
    </xf>
    <xf numFmtId="171" fontId="21" fillId="38" borderId="8" xfId="7" applyNumberFormat="1" applyFont="1" applyFill="1" applyBorder="1" applyAlignment="1">
      <alignment horizontal="center" wrapText="1"/>
    </xf>
    <xf numFmtId="4" fontId="17" fillId="38" borderId="21" xfId="7" applyNumberFormat="1" applyFont="1" applyFill="1" applyBorder="1" applyAlignment="1">
      <alignment horizontal="center" wrapText="1"/>
    </xf>
    <xf numFmtId="0" fontId="21" fillId="38" borderId="8" xfId="7" applyFont="1" applyFill="1" applyBorder="1" applyAlignment="1"/>
    <xf numFmtId="0" fontId="21" fillId="38" borderId="1" xfId="7" applyFont="1" applyFill="1" applyBorder="1" applyAlignment="1">
      <alignment horizontal="center"/>
    </xf>
    <xf numFmtId="0" fontId="17" fillId="38" borderId="10" xfId="7" applyFont="1" applyFill="1" applyBorder="1" applyAlignment="1">
      <alignment horizontal="center"/>
    </xf>
    <xf numFmtId="2" fontId="21" fillId="38" borderId="18" xfId="7" applyNumberFormat="1" applyFont="1" applyFill="1" applyBorder="1" applyAlignment="1">
      <alignment horizontal="center"/>
    </xf>
    <xf numFmtId="4" fontId="21" fillId="38" borderId="22" xfId="7" applyNumberFormat="1" applyFont="1" applyFill="1" applyBorder="1" applyAlignment="1">
      <alignment horizontal="center"/>
    </xf>
    <xf numFmtId="4" fontId="21" fillId="38" borderId="8" xfId="7" applyNumberFormat="1" applyFont="1" applyFill="1" applyBorder="1" applyAlignment="1">
      <alignment horizontal="center"/>
    </xf>
    <xf numFmtId="171" fontId="21" fillId="38" borderId="18" xfId="7" applyNumberFormat="1" applyFont="1" applyFill="1" applyBorder="1" applyAlignment="1">
      <alignment horizontal="center"/>
    </xf>
    <xf numFmtId="4" fontId="17" fillId="13" borderId="8" xfId="7" applyNumberFormat="1" applyFont="1" applyFill="1" applyBorder="1" applyAlignment="1">
      <alignment horizontal="center" wrapText="1"/>
    </xf>
    <xf numFmtId="171" fontId="109" fillId="13" borderId="18" xfId="7" applyNumberFormat="1" applyFont="1" applyFill="1" applyBorder="1" applyAlignment="1">
      <alignment horizontal="center" wrapText="1"/>
    </xf>
    <xf numFmtId="171" fontId="17" fillId="13" borderId="18" xfId="7" applyNumberFormat="1" applyFont="1" applyFill="1" applyBorder="1" applyAlignment="1">
      <alignment horizontal="center" wrapText="1"/>
    </xf>
    <xf numFmtId="4" fontId="17" fillId="13" borderId="21" xfId="7" applyNumberFormat="1" applyFont="1" applyFill="1" applyBorder="1" applyAlignment="1">
      <alignment horizontal="center" wrapText="1"/>
    </xf>
    <xf numFmtId="0" fontId="11" fillId="12" borderId="7" xfId="7" applyFont="1" applyFill="1" applyBorder="1" applyAlignment="1">
      <alignment wrapText="1"/>
    </xf>
    <xf numFmtId="4" fontId="21" fillId="12" borderId="38" xfId="7" applyNumberFormat="1" applyFont="1" applyFill="1" applyBorder="1" applyAlignment="1">
      <alignment horizontal="center" wrapText="1"/>
    </xf>
    <xf numFmtId="4" fontId="21" fillId="12" borderId="6" xfId="7" applyNumberFormat="1" applyFont="1" applyFill="1" applyBorder="1" applyAlignment="1">
      <alignment horizontal="center" wrapText="1"/>
    </xf>
    <xf numFmtId="4" fontId="21" fillId="12" borderId="5" xfId="7" applyNumberFormat="1" applyFont="1" applyFill="1" applyBorder="1" applyAlignment="1">
      <alignment horizontal="center" wrapText="1"/>
    </xf>
    <xf numFmtId="0" fontId="17" fillId="12" borderId="54" xfId="7" applyFont="1" applyFill="1" applyBorder="1" applyAlignment="1">
      <alignment horizontal="center" wrapText="1"/>
    </xf>
    <xf numFmtId="4" fontId="21" fillId="21" borderId="27" xfId="7" applyNumberFormat="1" applyFont="1" applyFill="1" applyBorder="1" applyAlignment="1">
      <alignment horizontal="center" wrapText="1"/>
    </xf>
    <xf numFmtId="4" fontId="21" fillId="21" borderId="57" xfId="7" applyNumberFormat="1" applyFont="1" applyFill="1" applyBorder="1" applyAlignment="1">
      <alignment horizontal="center" wrapText="1"/>
    </xf>
    <xf numFmtId="4" fontId="21" fillId="12" borderId="57" xfId="7" applyNumberFormat="1" applyFont="1" applyFill="1" applyBorder="1" applyAlignment="1">
      <alignment horizontal="center" wrapText="1"/>
    </xf>
    <xf numFmtId="4" fontId="21" fillId="12" borderId="28" xfId="7" applyNumberFormat="1" applyFont="1" applyFill="1" applyBorder="1" applyAlignment="1">
      <alignment horizontal="center" wrapText="1"/>
    </xf>
    <xf numFmtId="4" fontId="21" fillId="12" borderId="54" xfId="7" applyNumberFormat="1" applyFont="1" applyFill="1" applyBorder="1" applyAlignment="1">
      <alignment horizontal="center" wrapText="1"/>
    </xf>
    <xf numFmtId="4" fontId="21" fillId="21" borderId="53" xfId="7" applyNumberFormat="1" applyFont="1" applyFill="1" applyBorder="1" applyAlignment="1">
      <alignment horizontal="center" wrapText="1"/>
    </xf>
    <xf numFmtId="4" fontId="21" fillId="11" borderId="79" xfId="7" applyNumberFormat="1" applyFont="1" applyFill="1" applyBorder="1" applyAlignment="1">
      <alignment horizontal="center" wrapText="1"/>
    </xf>
    <xf numFmtId="4" fontId="21" fillId="11" borderId="28" xfId="7" applyNumberFormat="1" applyFont="1" applyFill="1" applyBorder="1" applyAlignment="1">
      <alignment horizontal="center" wrapText="1"/>
    </xf>
    <xf numFmtId="4" fontId="21" fillId="11" borderId="53" xfId="7" applyNumberFormat="1" applyFont="1" applyFill="1" applyBorder="1" applyAlignment="1">
      <alignment horizontal="center" wrapText="1"/>
    </xf>
    <xf numFmtId="4" fontId="21" fillId="12" borderId="58" xfId="7" applyNumberFormat="1" applyFont="1" applyFill="1" applyBorder="1" applyAlignment="1">
      <alignment horizontal="center" wrapText="1"/>
    </xf>
    <xf numFmtId="0" fontId="21" fillId="12" borderId="7" xfId="7" applyFont="1" applyFill="1" applyBorder="1" applyAlignment="1">
      <alignment wrapText="1"/>
    </xf>
    <xf numFmtId="0" fontId="21" fillId="12" borderId="53" xfId="7" applyFont="1" applyFill="1" applyBorder="1" applyAlignment="1">
      <alignment wrapText="1"/>
    </xf>
    <xf numFmtId="0" fontId="17" fillId="12" borderId="31" xfId="7" applyFont="1" applyFill="1" applyBorder="1" applyAlignment="1">
      <alignment horizontal="center" wrapText="1"/>
    </xf>
    <xf numFmtId="4" fontId="21" fillId="21" borderId="58" xfId="7" applyNumberFormat="1" applyFont="1" applyFill="1" applyBorder="1" applyAlignment="1">
      <alignment horizontal="center" wrapText="1"/>
    </xf>
    <xf numFmtId="0" fontId="21" fillId="5" borderId="7" xfId="7" applyFont="1" applyFill="1" applyBorder="1" applyAlignment="1">
      <alignment wrapText="1"/>
    </xf>
    <xf numFmtId="0" fontId="21" fillId="5" borderId="6" xfId="7" applyFont="1" applyFill="1" applyBorder="1" applyAlignment="1">
      <alignment horizontal="center" wrapText="1"/>
    </xf>
    <xf numFmtId="2" fontId="17" fillId="5" borderId="56" xfId="7" applyNumberFormat="1" applyFont="1" applyFill="1" applyBorder="1" applyAlignment="1">
      <alignment horizontal="center" wrapText="1"/>
    </xf>
    <xf numFmtId="4" fontId="21" fillId="5" borderId="55" xfId="7" applyNumberFormat="1" applyFont="1" applyFill="1" applyBorder="1" applyAlignment="1">
      <alignment horizontal="center" wrapText="1"/>
    </xf>
    <xf numFmtId="4" fontId="21" fillId="5" borderId="7" xfId="7" applyNumberFormat="1" applyFont="1" applyFill="1" applyBorder="1" applyAlignment="1">
      <alignment horizontal="center" wrapText="1"/>
    </xf>
    <xf numFmtId="171" fontId="21" fillId="5" borderId="56" xfId="7" applyNumberFormat="1" applyFont="1" applyFill="1" applyBorder="1" applyAlignment="1">
      <alignment horizontal="center" wrapText="1"/>
    </xf>
    <xf numFmtId="171" fontId="21" fillId="30" borderId="5" xfId="7" applyNumberFormat="1" applyFont="1" applyFill="1" applyBorder="1" applyAlignment="1">
      <alignment horizontal="center" wrapText="1"/>
    </xf>
    <xf numFmtId="171" fontId="21" fillId="5" borderId="7" xfId="7" applyNumberFormat="1" applyFont="1" applyFill="1" applyBorder="1" applyAlignment="1">
      <alignment horizontal="center" wrapText="1"/>
    </xf>
    <xf numFmtId="171" fontId="21" fillId="5" borderId="38" xfId="7" applyNumberFormat="1" applyFont="1" applyFill="1" applyBorder="1" applyAlignment="1">
      <alignment horizontal="center" wrapText="1"/>
    </xf>
    <xf numFmtId="4" fontId="21" fillId="5" borderId="38" xfId="7" applyNumberFormat="1" applyFont="1" applyFill="1" applyBorder="1" applyAlignment="1">
      <alignment horizontal="center" wrapText="1"/>
    </xf>
    <xf numFmtId="4" fontId="21" fillId="5" borderId="6" xfId="7" applyNumberFormat="1" applyFont="1" applyFill="1" applyBorder="1" applyAlignment="1">
      <alignment horizontal="center" wrapText="1"/>
    </xf>
    <xf numFmtId="4" fontId="21" fillId="5" borderId="5" xfId="7" applyNumberFormat="1" applyFont="1" applyFill="1" applyBorder="1" applyAlignment="1">
      <alignment horizontal="center" wrapText="1"/>
    </xf>
    <xf numFmtId="171" fontId="21" fillId="5" borderId="6" xfId="7" applyNumberFormat="1" applyFont="1" applyFill="1" applyBorder="1" applyAlignment="1">
      <alignment horizontal="center" wrapText="1"/>
    </xf>
    <xf numFmtId="171" fontId="21" fillId="5" borderId="5" xfId="7" applyNumberFormat="1" applyFont="1" applyFill="1" applyBorder="1" applyAlignment="1">
      <alignment horizontal="center" wrapText="1"/>
    </xf>
    <xf numFmtId="49" fontId="17" fillId="12" borderId="3" xfId="7" applyNumberFormat="1" applyFont="1" applyFill="1" applyBorder="1" applyAlignment="1">
      <alignment horizontal="left" wrapText="1"/>
    </xf>
    <xf numFmtId="2" fontId="17" fillId="5" borderId="36" xfId="7" applyNumberFormat="1" applyFont="1" applyFill="1" applyBorder="1" applyAlignment="1">
      <alignment horizontal="center" wrapText="1"/>
    </xf>
    <xf numFmtId="171" fontId="17" fillId="12" borderId="35" xfId="7" applyNumberFormat="1" applyFont="1" applyFill="1" applyBorder="1" applyAlignment="1">
      <alignment horizontal="center" wrapText="1"/>
    </xf>
    <xf numFmtId="171" fontId="21" fillId="12" borderId="2" xfId="7" applyNumberFormat="1" applyFont="1" applyFill="1" applyBorder="1" applyAlignment="1">
      <alignment horizontal="center" wrapText="1"/>
    </xf>
    <xf numFmtId="49" fontId="109" fillId="12" borderId="7" xfId="7" applyNumberFormat="1" applyFont="1" applyFill="1" applyBorder="1" applyAlignment="1">
      <alignment horizontal="left" wrapText="1"/>
    </xf>
    <xf numFmtId="49" fontId="17" fillId="12" borderId="46" xfId="7" applyNumberFormat="1" applyFont="1" applyFill="1" applyBorder="1" applyAlignment="1">
      <alignment horizontal="center" wrapText="1"/>
    </xf>
    <xf numFmtId="4" fontId="21" fillId="12" borderId="26" xfId="7" applyNumberFormat="1" applyFont="1" applyFill="1" applyBorder="1" applyAlignment="1">
      <alignment horizontal="center" wrapText="1"/>
    </xf>
    <xf numFmtId="0" fontId="21" fillId="13" borderId="7" xfId="7" applyFont="1" applyFill="1" applyBorder="1" applyAlignment="1">
      <alignment wrapText="1"/>
    </xf>
    <xf numFmtId="0" fontId="21" fillId="13" borderId="6" xfId="7" applyFont="1" applyFill="1" applyBorder="1" applyAlignment="1">
      <alignment horizontal="center" wrapText="1"/>
    </xf>
    <xf numFmtId="2" fontId="21" fillId="13" borderId="55" xfId="7" applyNumberFormat="1" applyFont="1" applyFill="1" applyBorder="1" applyAlignment="1">
      <alignment horizontal="center" wrapText="1"/>
    </xf>
    <xf numFmtId="4" fontId="21" fillId="13" borderId="55" xfId="7" applyNumberFormat="1" applyFont="1" applyFill="1" applyBorder="1" applyAlignment="1">
      <alignment horizontal="center" wrapText="1"/>
    </xf>
    <xf numFmtId="4" fontId="21" fillId="13" borderId="7" xfId="7" applyNumberFormat="1" applyFont="1" applyFill="1" applyBorder="1" applyAlignment="1">
      <alignment horizontal="center" wrapText="1"/>
    </xf>
    <xf numFmtId="171" fontId="21" fillId="13" borderId="56" xfId="7" applyNumberFormat="1" applyFont="1" applyFill="1" applyBorder="1" applyAlignment="1">
      <alignment horizontal="center" wrapText="1"/>
    </xf>
    <xf numFmtId="171" fontId="21" fillId="32" borderId="5" xfId="7" applyNumberFormat="1" applyFont="1" applyFill="1" applyBorder="1" applyAlignment="1">
      <alignment horizontal="center" wrapText="1"/>
    </xf>
    <xf numFmtId="4" fontId="21" fillId="13" borderId="38" xfId="7" applyNumberFormat="1" applyFont="1" applyFill="1" applyBorder="1" applyAlignment="1">
      <alignment horizontal="center" wrapText="1"/>
    </xf>
    <xf numFmtId="4" fontId="21" fillId="13" borderId="6" xfId="7" applyNumberFormat="1" applyFont="1" applyFill="1" applyBorder="1" applyAlignment="1">
      <alignment horizontal="center" wrapText="1"/>
    </xf>
    <xf numFmtId="4" fontId="21" fillId="13" borderId="5" xfId="7" applyNumberFormat="1" applyFont="1" applyFill="1" applyBorder="1" applyAlignment="1">
      <alignment horizontal="center" wrapText="1"/>
    </xf>
    <xf numFmtId="171" fontId="21" fillId="13" borderId="5" xfId="7" applyNumberFormat="1" applyFont="1" applyFill="1" applyBorder="1" applyAlignment="1">
      <alignment horizontal="center" wrapText="1"/>
    </xf>
    <xf numFmtId="2" fontId="17" fillId="13" borderId="55" xfId="7" applyNumberFormat="1" applyFont="1" applyFill="1" applyBorder="1" applyAlignment="1">
      <alignment horizontal="center" wrapText="1"/>
    </xf>
    <xf numFmtId="171" fontId="21" fillId="13" borderId="7" xfId="7" applyNumberFormat="1" applyFont="1" applyFill="1" applyBorder="1" applyAlignment="1">
      <alignment horizontal="center" wrapText="1"/>
    </xf>
    <xf numFmtId="49" fontId="17" fillId="12" borderId="54" xfId="7" applyNumberFormat="1" applyFont="1" applyFill="1" applyBorder="1" applyAlignment="1">
      <alignment horizontal="center" wrapText="1"/>
    </xf>
    <xf numFmtId="49" fontId="17" fillId="12" borderId="58" xfId="7" applyNumberFormat="1" applyFont="1" applyFill="1" applyBorder="1" applyAlignment="1">
      <alignment horizontal="center" wrapText="1"/>
    </xf>
    <xf numFmtId="4" fontId="21" fillId="14" borderId="57" xfId="7" applyNumberFormat="1" applyFont="1" applyFill="1" applyBorder="1" applyAlignment="1">
      <alignment horizontal="center" wrapText="1"/>
    </xf>
    <xf numFmtId="4" fontId="21" fillId="14" borderId="28" xfId="7" applyNumberFormat="1" applyFont="1" applyFill="1" applyBorder="1" applyAlignment="1">
      <alignment horizontal="center" wrapText="1"/>
    </xf>
    <xf numFmtId="4" fontId="21" fillId="14" borderId="58" xfId="7" applyNumberFormat="1" applyFont="1" applyFill="1" applyBorder="1" applyAlignment="1">
      <alignment horizontal="center" wrapText="1"/>
    </xf>
    <xf numFmtId="49" fontId="17" fillId="12" borderId="56" xfId="7" applyNumberFormat="1" applyFont="1" applyFill="1" applyBorder="1" applyAlignment="1">
      <alignment horizontal="center" wrapText="1"/>
    </xf>
    <xf numFmtId="4" fontId="21" fillId="14" borderId="38" xfId="7" applyNumberFormat="1" applyFont="1" applyFill="1" applyBorder="1" applyAlignment="1">
      <alignment horizontal="center" wrapText="1"/>
    </xf>
    <xf numFmtId="4" fontId="21" fillId="14" borderId="6" xfId="7" applyNumberFormat="1" applyFont="1" applyFill="1" applyBorder="1" applyAlignment="1">
      <alignment horizontal="center" wrapText="1"/>
    </xf>
    <xf numFmtId="4" fontId="21" fillId="14" borderId="56" xfId="7" applyNumberFormat="1" applyFont="1" applyFill="1" applyBorder="1" applyAlignment="1">
      <alignment horizontal="center" wrapText="1"/>
    </xf>
    <xf numFmtId="0" fontId="155" fillId="0" borderId="0" xfId="7" applyFont="1" applyProtection="1">
      <protection locked="0"/>
    </xf>
    <xf numFmtId="49" fontId="17" fillId="0" borderId="0" xfId="7" applyNumberFormat="1" applyFont="1" applyAlignment="1"/>
    <xf numFmtId="0" fontId="17" fillId="3" borderId="0" xfId="7" applyFont="1" applyFill="1"/>
    <xf numFmtId="0" fontId="17" fillId="3" borderId="0" xfId="7" applyFont="1" applyFill="1" applyAlignment="1">
      <alignment horizontal="left"/>
    </xf>
    <xf numFmtId="4" fontId="21" fillId="11" borderId="55" xfId="7" applyNumberFormat="1" applyFont="1" applyFill="1" applyBorder="1" applyAlignment="1">
      <alignment horizontal="center"/>
    </xf>
    <xf numFmtId="0" fontId="21" fillId="0" borderId="0" xfId="7" applyFont="1"/>
    <xf numFmtId="0" fontId="103" fillId="13" borderId="10" xfId="7" applyFont="1" applyFill="1" applyBorder="1" applyAlignment="1">
      <alignment horizontal="center" vertical="center" wrapText="1"/>
    </xf>
    <xf numFmtId="171" fontId="17" fillId="12" borderId="40" xfId="7" applyNumberFormat="1" applyFont="1" applyFill="1" applyBorder="1" applyAlignment="1">
      <alignment horizontal="center" wrapText="1"/>
    </xf>
    <xf numFmtId="171" fontId="17" fillId="11" borderId="10" xfId="7" applyNumberFormat="1" applyFont="1" applyFill="1" applyBorder="1" applyAlignment="1">
      <alignment horizontal="center" wrapText="1"/>
    </xf>
    <xf numFmtId="4" fontId="17" fillId="10" borderId="46" xfId="7" applyNumberFormat="1" applyFont="1" applyFill="1" applyBorder="1" applyAlignment="1">
      <alignment horizontal="center" wrapText="1"/>
    </xf>
    <xf numFmtId="49" fontId="135" fillId="0" borderId="82" xfId="0" applyNumberFormat="1" applyFont="1" applyBorder="1" applyAlignment="1" applyProtection="1">
      <alignment horizontal="left" wrapText="1"/>
    </xf>
    <xf numFmtId="49" fontId="135" fillId="0" borderId="83" xfId="0" applyNumberFormat="1" applyFont="1" applyBorder="1" applyAlignment="1" applyProtection="1">
      <alignment horizontal="left" wrapText="1"/>
    </xf>
    <xf numFmtId="49" fontId="135" fillId="0" borderId="83" xfId="0" applyNumberFormat="1" applyFont="1" applyBorder="1" applyAlignment="1" applyProtection="1">
      <alignment horizontal="center" wrapText="1"/>
    </xf>
    <xf numFmtId="4" fontId="135" fillId="0" borderId="83" xfId="0" applyNumberFormat="1" applyFont="1" applyBorder="1" applyAlignment="1" applyProtection="1">
      <alignment horizontal="right" wrapText="1"/>
    </xf>
    <xf numFmtId="4" fontId="135" fillId="0" borderId="84" xfId="0" applyNumberFormat="1" applyFont="1" applyBorder="1" applyAlignment="1" applyProtection="1">
      <alignment horizontal="right" wrapText="1"/>
    </xf>
    <xf numFmtId="0" fontId="17" fillId="0" borderId="1" xfId="0" applyFont="1" applyFill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113" fillId="0" borderId="12" xfId="0" applyFont="1" applyBorder="1" applyAlignment="1">
      <alignment horizontal="center" vertical="center" wrapText="1"/>
    </xf>
    <xf numFmtId="166" fontId="37" fillId="6" borderId="8" xfId="25" applyNumberFormat="1" applyFont="1" applyFill="1" applyBorder="1" applyAlignment="1">
      <alignment horizontal="center" vertical="center" wrapText="1"/>
    </xf>
    <xf numFmtId="4" fontId="38" fillId="6" borderId="1" xfId="12" applyNumberFormat="1" applyFont="1" applyFill="1" applyBorder="1" applyAlignment="1">
      <alignment horizontal="center" vertical="center" wrapText="1"/>
    </xf>
    <xf numFmtId="4" fontId="38" fillId="6" borderId="9" xfId="12" applyNumberFormat="1" applyFont="1" applyFill="1" applyBorder="1" applyAlignment="1">
      <alignment horizontal="center" vertical="center" wrapText="1"/>
    </xf>
    <xf numFmtId="49" fontId="35" fillId="7" borderId="8" xfId="12" applyNumberFormat="1" applyFont="1" applyFill="1" applyBorder="1" applyAlignment="1">
      <alignment horizontal="center" vertical="center" wrapText="1"/>
    </xf>
    <xf numFmtId="43" fontId="17" fillId="6" borderId="10" xfId="31" applyFont="1" applyFill="1" applyBorder="1" applyAlignment="1">
      <alignment horizontal="right" vertical="center"/>
    </xf>
    <xf numFmtId="4" fontId="38" fillId="7" borderId="9" xfId="12" applyNumberFormat="1" applyFont="1" applyFill="1" applyBorder="1" applyAlignment="1">
      <alignment horizontal="right" vertical="center" wrapText="1"/>
    </xf>
    <xf numFmtId="43" fontId="37" fillId="7" borderId="8" xfId="31" applyFont="1" applyFill="1" applyBorder="1" applyAlignment="1">
      <alignment horizontal="right" vertical="center" wrapText="1"/>
    </xf>
    <xf numFmtId="180" fontId="40" fillId="7" borderId="8" xfId="31" applyNumberFormat="1" applyFont="1" applyFill="1" applyBorder="1" applyAlignment="1">
      <alignment horizontal="right" vertical="center" wrapText="1"/>
    </xf>
    <xf numFmtId="166" fontId="17" fillId="6" borderId="10" xfId="31" applyNumberFormat="1" applyFont="1" applyFill="1" applyBorder="1" applyAlignment="1">
      <alignment horizontal="right" vertical="center"/>
    </xf>
    <xf numFmtId="4" fontId="17" fillId="7" borderId="1" xfId="0" applyNumberFormat="1" applyFont="1" applyFill="1" applyBorder="1" applyAlignment="1">
      <alignment horizontal="right" vertical="center" wrapText="1"/>
    </xf>
    <xf numFmtId="4" fontId="17" fillId="7" borderId="9" xfId="0" applyNumberFormat="1" applyFont="1" applyFill="1" applyBorder="1" applyAlignment="1">
      <alignment horizontal="right" vertical="center" wrapText="1"/>
    </xf>
    <xf numFmtId="0" fontId="40" fillId="7" borderId="1" xfId="26" applyFont="1" applyFill="1" applyBorder="1" applyAlignment="1">
      <alignment vertical="center" wrapText="1"/>
    </xf>
    <xf numFmtId="0" fontId="40" fillId="7" borderId="9" xfId="26" applyFont="1" applyFill="1" applyBorder="1" applyAlignment="1">
      <alignment vertical="center" wrapText="1"/>
    </xf>
    <xf numFmtId="166" fontId="21" fillId="15" borderId="10" xfId="31" applyNumberFormat="1" applyFont="1" applyFill="1" applyBorder="1" applyAlignment="1">
      <alignment horizontal="right" vertical="center"/>
    </xf>
    <xf numFmtId="3" fontId="38" fillId="7" borderId="1" xfId="12" applyNumberFormat="1" applyFont="1" applyFill="1" applyBorder="1" applyAlignment="1">
      <alignment horizontal="right" vertical="center" wrapText="1"/>
    </xf>
    <xf numFmtId="3" fontId="38" fillId="7" borderId="9" xfId="12" applyNumberFormat="1" applyFont="1" applyFill="1" applyBorder="1" applyAlignment="1">
      <alignment horizontal="right" vertical="center" wrapText="1"/>
    </xf>
    <xf numFmtId="0" fontId="42" fillId="7" borderId="9" xfId="8" applyFont="1" applyFill="1" applyBorder="1" applyAlignment="1">
      <alignment horizontal="right" vertical="center" wrapText="1"/>
    </xf>
    <xf numFmtId="0" fontId="42" fillId="7" borderId="1" xfId="8" applyFont="1" applyFill="1" applyBorder="1" applyAlignment="1">
      <alignment horizontal="left" vertical="center" wrapText="1"/>
    </xf>
    <xf numFmtId="166" fontId="17" fillId="7" borderId="8" xfId="31" applyNumberFormat="1" applyFont="1" applyFill="1" applyBorder="1" applyAlignment="1">
      <alignment horizontal="left" vertical="center" wrapText="1"/>
    </xf>
    <xf numFmtId="49" fontId="17" fillId="7" borderId="1" xfId="12" applyNumberFormat="1" applyFont="1" applyFill="1" applyBorder="1" applyAlignment="1">
      <alignment horizontal="right" vertical="center"/>
    </xf>
    <xf numFmtId="166" fontId="17" fillId="6" borderId="10" xfId="31" applyNumberFormat="1" applyFont="1" applyFill="1" applyBorder="1" applyAlignment="1">
      <alignment horizontal="center" vertical="center"/>
    </xf>
    <xf numFmtId="166" fontId="17" fillId="6" borderId="8" xfId="31" applyNumberFormat="1" applyFont="1" applyFill="1" applyBorder="1" applyAlignment="1">
      <alignment horizontal="left" vertical="center" wrapText="1"/>
    </xf>
    <xf numFmtId="4" fontId="37" fillId="6" borderId="1" xfId="12" applyNumberFormat="1" applyFont="1" applyFill="1" applyBorder="1" applyAlignment="1">
      <alignment horizontal="right" vertical="center" wrapText="1"/>
    </xf>
    <xf numFmtId="4" fontId="37" fillId="6" borderId="9" xfId="12" applyNumberFormat="1" applyFont="1" applyFill="1" applyBorder="1" applyAlignment="1">
      <alignment horizontal="right" vertical="center" wrapText="1"/>
    </xf>
    <xf numFmtId="4" fontId="157" fillId="7" borderId="1" xfId="0" applyNumberFormat="1" applyFont="1" applyFill="1" applyBorder="1" applyAlignment="1">
      <alignment horizontal="right" vertical="center"/>
    </xf>
    <xf numFmtId="4" fontId="37" fillId="7" borderId="1" xfId="12" applyNumberFormat="1" applyFont="1" applyFill="1" applyBorder="1" applyAlignment="1">
      <alignment horizontal="right" vertical="center" wrapText="1"/>
    </xf>
    <xf numFmtId="4" fontId="17" fillId="7" borderId="1" xfId="0" applyNumberFormat="1" applyFont="1" applyFill="1" applyBorder="1" applyAlignment="1">
      <alignment horizontal="right" vertical="center"/>
    </xf>
    <xf numFmtId="168" fontId="17" fillId="7" borderId="1" xfId="0" applyNumberFormat="1" applyFont="1" applyFill="1" applyBorder="1" applyAlignment="1">
      <alignment horizontal="right" vertical="center"/>
    </xf>
    <xf numFmtId="0" fontId="37" fillId="7" borderId="1" xfId="26" applyFont="1" applyFill="1" applyBorder="1" applyAlignment="1">
      <alignment horizontal="right" vertical="center" wrapText="1"/>
    </xf>
    <xf numFmtId="0" fontId="37" fillId="7" borderId="9" xfId="26" applyFont="1" applyFill="1" applyBorder="1" applyAlignment="1">
      <alignment horizontal="right" vertical="center" wrapText="1"/>
    </xf>
    <xf numFmtId="4" fontId="17" fillId="7" borderId="1" xfId="26" applyNumberFormat="1" applyFont="1" applyFill="1" applyBorder="1" applyAlignment="1">
      <alignment horizontal="right" vertical="center" wrapText="1"/>
    </xf>
    <xf numFmtId="4" fontId="17" fillId="7" borderId="9" xfId="26" applyNumberFormat="1" applyFont="1" applyFill="1" applyBorder="1" applyAlignment="1">
      <alignment horizontal="right" vertical="center" wrapText="1"/>
    </xf>
    <xf numFmtId="0" fontId="40" fillId="6" borderId="10" xfId="26" applyFont="1" applyFill="1" applyBorder="1" applyAlignment="1">
      <alignment horizontal="center" vertical="center" wrapText="1"/>
    </xf>
    <xf numFmtId="0" fontId="17" fillId="7" borderId="41" xfId="12" applyFont="1" applyFill="1" applyBorder="1" applyAlignment="1">
      <alignment horizontal="left" vertical="center" wrapText="1"/>
    </xf>
    <xf numFmtId="0" fontId="21" fillId="7" borderId="33" xfId="12" applyFont="1" applyFill="1" applyBorder="1" applyAlignment="1">
      <alignment horizontal="left" vertical="center" wrapText="1"/>
    </xf>
    <xf numFmtId="0" fontId="17" fillId="7" borderId="12" xfId="12" applyFont="1" applyFill="1" applyBorder="1" applyAlignment="1">
      <alignment horizontal="left" vertical="center" wrapText="1"/>
    </xf>
    <xf numFmtId="0" fontId="21" fillId="7" borderId="19" xfId="12" applyFont="1" applyFill="1" applyBorder="1" applyAlignment="1">
      <alignment horizontal="left" vertical="center" wrapText="1"/>
    </xf>
    <xf numFmtId="0" fontId="40" fillId="7" borderId="46" xfId="26" applyFont="1" applyFill="1" applyBorder="1" applyAlignment="1">
      <alignment horizontal="center" vertical="center" wrapText="1"/>
    </xf>
    <xf numFmtId="0" fontId="40" fillId="7" borderId="49" xfId="26" applyFont="1" applyFill="1" applyBorder="1" applyAlignment="1">
      <alignment horizontal="center" vertical="center" wrapText="1"/>
    </xf>
    <xf numFmtId="0" fontId="21" fillId="6" borderId="12" xfId="12" applyFont="1" applyFill="1" applyBorder="1" applyAlignment="1">
      <alignment horizontal="left" vertical="center" wrapText="1"/>
    </xf>
    <xf numFmtId="0" fontId="21" fillId="6" borderId="19" xfId="12" applyFont="1" applyFill="1" applyBorder="1" applyAlignment="1">
      <alignment horizontal="left" vertical="center" wrapText="1"/>
    </xf>
    <xf numFmtId="0" fontId="40" fillId="6" borderId="49" xfId="26" applyFont="1" applyFill="1" applyBorder="1" applyAlignment="1">
      <alignment horizontal="center" vertical="center" wrapText="1"/>
    </xf>
    <xf numFmtId="43" fontId="37" fillId="6" borderId="11" xfId="31" applyFont="1" applyFill="1" applyBorder="1" applyAlignment="1">
      <alignment horizontal="right" vertical="center" wrapText="1"/>
    </xf>
    <xf numFmtId="4" fontId="17" fillId="6" borderId="12" xfId="12" applyNumberFormat="1" applyFont="1" applyFill="1" applyBorder="1" applyAlignment="1">
      <alignment horizontal="right" vertical="center" wrapText="1"/>
    </xf>
    <xf numFmtId="4" fontId="17" fillId="6" borderId="19" xfId="12" applyNumberFormat="1" applyFont="1" applyFill="1" applyBorder="1" applyAlignment="1">
      <alignment horizontal="right" vertical="center" wrapText="1"/>
    </xf>
    <xf numFmtId="0" fontId="21" fillId="26" borderId="67" xfId="12" applyFont="1" applyFill="1" applyBorder="1" applyAlignment="1">
      <alignment horizontal="center" wrapText="1"/>
    </xf>
    <xf numFmtId="0" fontId="21" fillId="26" borderId="68" xfId="12" applyFont="1" applyFill="1" applyBorder="1" applyAlignment="1">
      <alignment horizontal="center" wrapText="1"/>
    </xf>
    <xf numFmtId="166" fontId="37" fillId="26" borderId="66" xfId="12" applyNumberFormat="1" applyFont="1" applyFill="1" applyBorder="1" applyAlignment="1">
      <alignment horizontal="center" wrapText="1"/>
    </xf>
    <xf numFmtId="166" fontId="38" fillId="26" borderId="65" xfId="12" applyNumberFormat="1" applyFont="1" applyFill="1" applyBorder="1" applyAlignment="1">
      <alignment horizontal="center" wrapText="1"/>
    </xf>
    <xf numFmtId="166" fontId="21" fillId="26" borderId="68" xfId="31" applyNumberFormat="1" applyFont="1" applyFill="1" applyBorder="1" applyAlignment="1">
      <alignment wrapText="1"/>
    </xf>
    <xf numFmtId="166" fontId="37" fillId="3" borderId="0" xfId="12" applyNumberFormat="1" applyFont="1" applyFill="1" applyBorder="1" applyAlignment="1">
      <alignment horizontal="center" wrapText="1"/>
    </xf>
    <xf numFmtId="4" fontId="38" fillId="3" borderId="0" xfId="12" applyNumberFormat="1" applyFont="1" applyFill="1" applyBorder="1" applyAlignment="1">
      <alignment horizontal="center" wrapText="1"/>
    </xf>
    <xf numFmtId="4" fontId="38" fillId="3" borderId="0" xfId="12" applyNumberFormat="1" applyFont="1" applyFill="1" applyBorder="1" applyAlignment="1">
      <alignment horizontal="right" wrapText="1"/>
    </xf>
    <xf numFmtId="166" fontId="17" fillId="3" borderId="0" xfId="31" applyNumberFormat="1" applyFont="1" applyFill="1" applyBorder="1" applyAlignment="1">
      <alignment wrapText="1"/>
    </xf>
    <xf numFmtId="0" fontId="35" fillId="8" borderId="8" xfId="12" applyFont="1" applyFill="1" applyBorder="1" applyAlignment="1">
      <alignment horizontal="center" vertical="center" wrapText="1"/>
    </xf>
    <xf numFmtId="166" fontId="17" fillId="8" borderId="10" xfId="31" applyNumberFormat="1" applyFont="1" applyFill="1" applyBorder="1" applyAlignment="1">
      <alignment vertical="center" wrapText="1"/>
    </xf>
    <xf numFmtId="43" fontId="17" fillId="8" borderId="10" xfId="31" applyFont="1" applyFill="1" applyBorder="1" applyAlignment="1">
      <alignment horizontal="right" vertical="center"/>
    </xf>
    <xf numFmtId="166" fontId="37" fillId="8" borderId="21" xfId="25" applyNumberFormat="1" applyFont="1" applyFill="1" applyBorder="1" applyAlignment="1">
      <alignment horizontal="center" vertical="center" wrapText="1"/>
    </xf>
    <xf numFmtId="4" fontId="38" fillId="8" borderId="9" xfId="12" applyNumberFormat="1" applyFont="1" applyFill="1" applyBorder="1" applyAlignment="1">
      <alignment horizontal="center" vertical="center" wrapText="1"/>
    </xf>
    <xf numFmtId="166" fontId="21" fillId="8" borderId="10" xfId="31" applyNumberFormat="1" applyFont="1" applyFill="1" applyBorder="1" applyAlignment="1">
      <alignment horizontal="right" vertical="center"/>
    </xf>
    <xf numFmtId="43" fontId="21" fillId="8" borderId="10" xfId="31" applyFont="1" applyFill="1" applyBorder="1" applyAlignment="1">
      <alignment horizontal="right" vertical="center"/>
    </xf>
    <xf numFmtId="4" fontId="21" fillId="8" borderId="19" xfId="12" applyNumberFormat="1" applyFont="1" applyFill="1" applyBorder="1" applyAlignment="1">
      <alignment horizontal="center" vertical="center" wrapText="1"/>
    </xf>
    <xf numFmtId="166" fontId="21" fillId="8" borderId="49" xfId="31" applyNumberFormat="1" applyFont="1" applyFill="1" applyBorder="1" applyAlignment="1">
      <alignment horizontal="left" vertical="center" wrapText="1"/>
    </xf>
    <xf numFmtId="166" fontId="17" fillId="8" borderId="40" xfId="25" applyNumberFormat="1" applyFont="1" applyFill="1" applyBorder="1" applyAlignment="1">
      <alignment horizontal="center" vertical="center" wrapText="1"/>
    </xf>
    <xf numFmtId="0" fontId="21" fillId="27" borderId="14" xfId="12" applyFont="1" applyFill="1" applyBorder="1" applyAlignment="1">
      <alignment horizontal="center" wrapText="1"/>
    </xf>
    <xf numFmtId="166" fontId="37" fillId="27" borderId="16" xfId="12" applyNumberFormat="1" applyFont="1" applyFill="1" applyBorder="1" applyAlignment="1">
      <alignment horizontal="center" wrapText="1"/>
    </xf>
    <xf numFmtId="166" fontId="38" fillId="27" borderId="15" xfId="12" applyNumberFormat="1" applyFont="1" applyFill="1" applyBorder="1" applyAlignment="1">
      <alignment horizontal="center" wrapText="1"/>
    </xf>
    <xf numFmtId="166" fontId="21" fillId="27" borderId="17" xfId="31" applyNumberFormat="1" applyFont="1" applyFill="1" applyBorder="1" applyAlignment="1">
      <alignment wrapText="1"/>
    </xf>
    <xf numFmtId="0" fontId="21" fillId="27" borderId="10" xfId="12" applyFont="1" applyFill="1" applyBorder="1" applyAlignment="1">
      <alignment horizontal="center" wrapText="1"/>
    </xf>
    <xf numFmtId="166" fontId="37" fillId="27" borderId="8" xfId="12" applyNumberFormat="1" applyFont="1" applyFill="1" applyBorder="1" applyAlignment="1">
      <alignment horizontal="center" wrapText="1"/>
    </xf>
    <xf numFmtId="166" fontId="38" fillId="27" borderId="1" xfId="12" applyNumberFormat="1" applyFont="1" applyFill="1" applyBorder="1" applyAlignment="1">
      <alignment horizontal="center" wrapText="1"/>
    </xf>
    <xf numFmtId="166" fontId="21" fillId="27" borderId="18" xfId="31" applyNumberFormat="1" applyFont="1" applyFill="1" applyBorder="1" applyAlignment="1">
      <alignment wrapText="1"/>
    </xf>
    <xf numFmtId="0" fontId="21" fillId="27" borderId="49" xfId="12" applyFont="1" applyFill="1" applyBorder="1" applyAlignment="1">
      <alignment horizontal="center" wrapText="1"/>
    </xf>
    <xf numFmtId="166" fontId="37" fillId="27" borderId="11" xfId="12" applyNumberFormat="1" applyFont="1" applyFill="1" applyBorder="1" applyAlignment="1">
      <alignment horizontal="center" wrapText="1"/>
    </xf>
    <xf numFmtId="166" fontId="38" fillId="27" borderId="12" xfId="12" applyNumberFormat="1" applyFont="1" applyFill="1" applyBorder="1" applyAlignment="1">
      <alignment horizontal="center" wrapText="1"/>
    </xf>
    <xf numFmtId="166" fontId="38" fillId="27" borderId="51" xfId="12" applyNumberFormat="1" applyFont="1" applyFill="1" applyBorder="1" applyAlignment="1">
      <alignment horizontal="center" wrapText="1"/>
    </xf>
    <xf numFmtId="166" fontId="21" fillId="27" borderId="42" xfId="31" applyNumberFormat="1" applyFont="1" applyFill="1" applyBorder="1" applyAlignment="1">
      <alignment wrapText="1"/>
    </xf>
    <xf numFmtId="0" fontId="21" fillId="27" borderId="24" xfId="12" applyFont="1" applyFill="1" applyBorder="1" applyAlignment="1">
      <alignment horizontal="center" wrapText="1"/>
    </xf>
    <xf numFmtId="166" fontId="37" fillId="27" borderId="3" xfId="12" applyNumberFormat="1" applyFont="1" applyFill="1" applyBorder="1" applyAlignment="1">
      <alignment horizontal="center" wrapText="1"/>
    </xf>
    <xf numFmtId="166" fontId="38" fillId="27" borderId="2" xfId="12" applyNumberFormat="1" applyFont="1" applyFill="1" applyBorder="1" applyAlignment="1">
      <alignment horizontal="center" wrapText="1"/>
    </xf>
    <xf numFmtId="166" fontId="38" fillId="27" borderId="35" xfId="12" applyNumberFormat="1" applyFont="1" applyFill="1" applyBorder="1" applyAlignment="1">
      <alignment horizontal="center" wrapText="1"/>
    </xf>
    <xf numFmtId="166" fontId="21" fillId="27" borderId="36" xfId="31" applyNumberFormat="1" applyFont="1" applyFill="1" applyBorder="1" applyAlignment="1">
      <alignment wrapText="1"/>
    </xf>
    <xf numFmtId="166" fontId="33" fillId="3" borderId="0" xfId="31" applyNumberFormat="1" applyFont="1" applyFill="1" applyBorder="1" applyAlignment="1">
      <alignment wrapText="1"/>
    </xf>
    <xf numFmtId="166" fontId="17" fillId="3" borderId="0" xfId="31" applyNumberFormat="1" applyFont="1" applyFill="1" applyBorder="1" applyAlignment="1">
      <alignment vertical="center" wrapText="1"/>
    </xf>
    <xf numFmtId="166" fontId="37" fillId="9" borderId="8" xfId="25" applyNumberFormat="1" applyFont="1" applyFill="1" applyBorder="1" applyAlignment="1">
      <alignment horizontal="center" vertical="center" wrapText="1"/>
    </xf>
    <xf numFmtId="4" fontId="38" fillId="9" borderId="1" xfId="12" applyNumberFormat="1" applyFont="1" applyFill="1" applyBorder="1" applyAlignment="1">
      <alignment horizontal="center" vertical="center" wrapText="1"/>
    </xf>
    <xf numFmtId="4" fontId="38" fillId="9" borderId="9" xfId="12" applyNumberFormat="1" applyFont="1" applyFill="1" applyBorder="1" applyAlignment="1">
      <alignment horizontal="center" vertical="center" wrapText="1"/>
    </xf>
    <xf numFmtId="43" fontId="37" fillId="9" borderId="8" xfId="31" applyFont="1" applyFill="1" applyBorder="1" applyAlignment="1">
      <alignment horizontal="right" vertical="center" wrapText="1"/>
    </xf>
    <xf numFmtId="166" fontId="37" fillId="9" borderId="8" xfId="31" applyNumberFormat="1" applyFont="1" applyFill="1" applyBorder="1" applyAlignment="1">
      <alignment horizontal="right" vertical="center" wrapText="1"/>
    </xf>
    <xf numFmtId="4" fontId="17" fillId="9" borderId="1" xfId="12" applyNumberFormat="1" applyFont="1" applyFill="1" applyBorder="1" applyAlignment="1">
      <alignment horizontal="right" vertical="center"/>
    </xf>
    <xf numFmtId="4" fontId="17" fillId="9" borderId="9" xfId="12" applyNumberFormat="1" applyFont="1" applyFill="1" applyBorder="1" applyAlignment="1">
      <alignment horizontal="right" vertical="center"/>
    </xf>
    <xf numFmtId="180" fontId="40" fillId="9" borderId="8" xfId="31" applyNumberFormat="1" applyFont="1" applyFill="1" applyBorder="1" applyAlignment="1">
      <alignment horizontal="right" vertical="center" wrapText="1"/>
    </xf>
    <xf numFmtId="4" fontId="38" fillId="9" borderId="1" xfId="12" applyNumberFormat="1" applyFont="1" applyFill="1" applyBorder="1" applyAlignment="1">
      <alignment horizontal="right" vertical="center" wrapText="1"/>
    </xf>
    <xf numFmtId="0" fontId="21" fillId="9" borderId="1" xfId="26" applyFont="1" applyFill="1" applyBorder="1" applyAlignment="1">
      <alignment vertical="center" wrapText="1"/>
    </xf>
    <xf numFmtId="0" fontId="21" fillId="9" borderId="9" xfId="26" applyFont="1" applyFill="1" applyBorder="1" applyAlignment="1">
      <alignment vertical="center" wrapText="1"/>
    </xf>
    <xf numFmtId="43" fontId="40" fillId="9" borderId="8" xfId="31" applyNumberFormat="1" applyFont="1" applyFill="1" applyBorder="1" applyAlignment="1">
      <alignment horizontal="right" vertical="center" wrapText="1"/>
    </xf>
    <xf numFmtId="4" fontId="38" fillId="9" borderId="9" xfId="12" applyNumberFormat="1" applyFont="1" applyFill="1" applyBorder="1" applyAlignment="1">
      <alignment horizontal="right" vertical="center" wrapText="1"/>
    </xf>
    <xf numFmtId="166" fontId="21" fillId="9" borderId="10" xfId="31" applyNumberFormat="1" applyFont="1" applyFill="1" applyBorder="1" applyAlignment="1">
      <alignment horizontal="right" vertical="center"/>
    </xf>
    <xf numFmtId="0" fontId="21" fillId="9" borderId="21" xfId="26" applyFont="1" applyFill="1" applyBorder="1" applyAlignment="1">
      <alignment vertical="center" wrapText="1"/>
    </xf>
    <xf numFmtId="0" fontId="118" fillId="28" borderId="9" xfId="26" applyFont="1" applyFill="1" applyBorder="1" applyAlignment="1">
      <alignment vertical="center" wrapText="1"/>
    </xf>
    <xf numFmtId="0" fontId="41" fillId="28" borderId="10" xfId="26" applyFont="1" applyFill="1" applyBorder="1" applyAlignment="1">
      <alignment horizontal="center" vertical="center" wrapText="1"/>
    </xf>
    <xf numFmtId="43" fontId="37" fillId="28" borderId="8" xfId="31" applyFont="1" applyFill="1" applyBorder="1" applyAlignment="1">
      <alignment horizontal="right" vertical="center" wrapText="1"/>
    </xf>
    <xf numFmtId="4" fontId="38" fillId="28" borderId="1" xfId="12" applyNumberFormat="1" applyFont="1" applyFill="1" applyBorder="1" applyAlignment="1">
      <alignment horizontal="right" vertical="center" wrapText="1"/>
    </xf>
    <xf numFmtId="4" fontId="38" fillId="28" borderId="9" xfId="12" applyNumberFormat="1" applyFont="1" applyFill="1" applyBorder="1" applyAlignment="1">
      <alignment horizontal="right" vertical="center" wrapText="1"/>
    </xf>
    <xf numFmtId="166" fontId="21" fillId="28" borderId="10" xfId="31" applyNumberFormat="1" applyFont="1" applyFill="1" applyBorder="1" applyAlignment="1">
      <alignment horizontal="right" vertical="center"/>
    </xf>
    <xf numFmtId="166" fontId="17" fillId="9" borderId="10" xfId="31" applyNumberFormat="1" applyFont="1" applyFill="1" applyBorder="1" applyAlignment="1">
      <alignment horizontal="right" vertical="center"/>
    </xf>
    <xf numFmtId="0" fontId="118" fillId="28" borderId="4" xfId="26" applyFont="1" applyFill="1" applyBorder="1" applyAlignment="1">
      <alignment vertical="center" wrapText="1"/>
    </xf>
    <xf numFmtId="0" fontId="41" fillId="28" borderId="5" xfId="26" applyFont="1" applyFill="1" applyBorder="1" applyAlignment="1">
      <alignment horizontal="center" vertical="center" wrapText="1"/>
    </xf>
    <xf numFmtId="43" fontId="37" fillId="28" borderId="7" xfId="31" applyFont="1" applyFill="1" applyBorder="1" applyAlignment="1">
      <alignment horizontal="right" vertical="center" wrapText="1"/>
    </xf>
    <xf numFmtId="4" fontId="38" fillId="28" borderId="6" xfId="12" applyNumberFormat="1" applyFont="1" applyFill="1" applyBorder="1" applyAlignment="1">
      <alignment horizontal="right" vertical="center" wrapText="1"/>
    </xf>
    <xf numFmtId="4" fontId="38" fillId="28" borderId="4" xfId="12" applyNumberFormat="1" applyFont="1" applyFill="1" applyBorder="1" applyAlignment="1">
      <alignment horizontal="right" vertical="center" wrapText="1"/>
    </xf>
    <xf numFmtId="166" fontId="21" fillId="28" borderId="5" xfId="31" applyNumberFormat="1" applyFont="1" applyFill="1" applyBorder="1" applyAlignment="1">
      <alignment horizontal="right" vertical="center"/>
    </xf>
    <xf numFmtId="0" fontId="35" fillId="9" borderId="3" xfId="12" applyFont="1" applyFill="1" applyBorder="1" applyAlignment="1">
      <alignment horizontal="center" vertical="center" wrapText="1"/>
    </xf>
    <xf numFmtId="0" fontId="21" fillId="9" borderId="61" xfId="26" applyFont="1" applyFill="1" applyBorder="1" applyAlignment="1">
      <alignment vertical="center" wrapText="1"/>
    </xf>
    <xf numFmtId="166" fontId="17" fillId="9" borderId="24" xfId="31" applyNumberFormat="1" applyFont="1" applyFill="1" applyBorder="1" applyAlignment="1">
      <alignment horizontal="right" vertical="center"/>
    </xf>
    <xf numFmtId="0" fontId="21" fillId="28" borderId="14" xfId="12" applyFont="1" applyFill="1" applyBorder="1" applyAlignment="1">
      <alignment horizontal="center" wrapText="1"/>
    </xf>
    <xf numFmtId="166" fontId="37" fillId="28" borderId="16" xfId="12" applyNumberFormat="1" applyFont="1" applyFill="1" applyBorder="1" applyAlignment="1">
      <alignment horizontal="center" wrapText="1"/>
    </xf>
    <xf numFmtId="166" fontId="38" fillId="28" borderId="15" xfId="12" applyNumberFormat="1" applyFont="1" applyFill="1" applyBorder="1" applyAlignment="1">
      <alignment horizontal="center" wrapText="1"/>
    </xf>
    <xf numFmtId="166" fontId="21" fillId="28" borderId="14" xfId="31" applyNumberFormat="1" applyFont="1" applyFill="1" applyBorder="1" applyAlignment="1">
      <alignment wrapText="1"/>
    </xf>
    <xf numFmtId="0" fontId="21" fillId="28" borderId="10" xfId="12" applyFont="1" applyFill="1" applyBorder="1" applyAlignment="1">
      <alignment horizontal="center" wrapText="1"/>
    </xf>
    <xf numFmtId="166" fontId="37" fillId="28" borderId="8" xfId="12" applyNumberFormat="1" applyFont="1" applyFill="1" applyBorder="1" applyAlignment="1">
      <alignment horizontal="center" wrapText="1"/>
    </xf>
    <xf numFmtId="166" fontId="38" fillId="28" borderId="1" xfId="12" applyNumberFormat="1" applyFont="1" applyFill="1" applyBorder="1" applyAlignment="1">
      <alignment horizontal="center" wrapText="1"/>
    </xf>
    <xf numFmtId="166" fontId="21" fillId="28" borderId="10" xfId="31" applyNumberFormat="1" applyFont="1" applyFill="1" applyBorder="1" applyAlignment="1">
      <alignment wrapText="1"/>
    </xf>
    <xf numFmtId="0" fontId="21" fillId="28" borderId="49" xfId="12" applyFont="1" applyFill="1" applyBorder="1" applyAlignment="1">
      <alignment horizontal="center" wrapText="1"/>
    </xf>
    <xf numFmtId="166" fontId="37" fillId="28" borderId="11" xfId="12" applyNumberFormat="1" applyFont="1" applyFill="1" applyBorder="1" applyAlignment="1">
      <alignment horizontal="center" wrapText="1"/>
    </xf>
    <xf numFmtId="166" fontId="38" fillId="28" borderId="12" xfId="12" applyNumberFormat="1" applyFont="1" applyFill="1" applyBorder="1" applyAlignment="1">
      <alignment horizontal="center" wrapText="1"/>
    </xf>
    <xf numFmtId="166" fontId="21" fillId="28" borderId="49" xfId="31" applyNumberFormat="1" applyFont="1" applyFill="1" applyBorder="1" applyAlignment="1">
      <alignment wrapText="1"/>
    </xf>
    <xf numFmtId="0" fontId="21" fillId="28" borderId="24" xfId="12" applyFont="1" applyFill="1" applyBorder="1" applyAlignment="1">
      <alignment horizontal="center" wrapText="1"/>
    </xf>
    <xf numFmtId="166" fontId="37" fillId="28" borderId="3" xfId="12" applyNumberFormat="1" applyFont="1" applyFill="1" applyBorder="1" applyAlignment="1">
      <alignment horizontal="center" wrapText="1"/>
    </xf>
    <xf numFmtId="166" fontId="38" fillId="28" borderId="2" xfId="12" applyNumberFormat="1" applyFont="1" applyFill="1" applyBorder="1" applyAlignment="1">
      <alignment horizontal="center" wrapText="1"/>
    </xf>
    <xf numFmtId="166" fontId="21" fillId="28" borderId="24" xfId="31" applyNumberFormat="1" applyFont="1" applyFill="1" applyBorder="1" applyAlignment="1">
      <alignment wrapText="1"/>
    </xf>
    <xf numFmtId="166" fontId="37" fillId="0" borderId="0" xfId="12" applyNumberFormat="1" applyFont="1" applyFill="1" applyBorder="1" applyAlignment="1">
      <alignment horizontal="center" wrapText="1"/>
    </xf>
    <xf numFmtId="4" fontId="38" fillId="0" borderId="0" xfId="12" applyNumberFormat="1" applyFont="1" applyFill="1" applyBorder="1" applyAlignment="1">
      <alignment horizontal="center" wrapText="1"/>
    </xf>
    <xf numFmtId="0" fontId="14" fillId="0" borderId="0" xfId="9"/>
    <xf numFmtId="166" fontId="33" fillId="0" borderId="0" xfId="32" applyNumberFormat="1" applyFont="1" applyBorder="1" applyAlignment="1">
      <alignment wrapText="1"/>
    </xf>
    <xf numFmtId="4" fontId="60" fillId="0" borderId="1" xfId="7" applyNumberFormat="1" applyFont="1" applyFill="1" applyBorder="1" applyAlignment="1">
      <alignment horizontal="center" vertical="center"/>
    </xf>
    <xf numFmtId="3" fontId="60" fillId="4" borderId="1" xfId="7" applyNumberFormat="1" applyFont="1" applyFill="1" applyBorder="1" applyAlignment="1">
      <alignment horizontal="center" vertical="center" wrapText="1"/>
    </xf>
    <xf numFmtId="0" fontId="60" fillId="0" borderId="1" xfId="7" applyFont="1" applyFill="1" applyBorder="1" applyAlignment="1">
      <alignment horizontal="center" vertical="center" wrapText="1"/>
    </xf>
    <xf numFmtId="0" fontId="60" fillId="6" borderId="1" xfId="7" applyFont="1" applyFill="1" applyBorder="1" applyAlignment="1">
      <alignment horizontal="center" vertical="center" wrapText="1"/>
    </xf>
    <xf numFmtId="0" fontId="41" fillId="0" borderId="9" xfId="7" applyFont="1" applyFill="1" applyBorder="1" applyAlignment="1" applyProtection="1">
      <alignment horizontal="center"/>
    </xf>
    <xf numFmtId="43" fontId="12" fillId="0" borderId="0" xfId="0" applyNumberFormat="1" applyFont="1" applyBorder="1" applyAlignment="1"/>
    <xf numFmtId="0" fontId="113" fillId="5" borderId="1" xfId="0" applyFont="1" applyFill="1" applyBorder="1"/>
    <xf numFmtId="4" fontId="104" fillId="25" borderId="1" xfId="54" applyNumberFormat="1" applyFont="1" applyFill="1" applyBorder="1" applyAlignment="1">
      <alignment horizontal="center" vertical="center"/>
    </xf>
    <xf numFmtId="4" fontId="104" fillId="18" borderId="1" xfId="54" applyNumberFormat="1" applyFont="1" applyFill="1" applyBorder="1" applyAlignment="1">
      <alignment horizontal="center" vertical="center"/>
    </xf>
    <xf numFmtId="4" fontId="84" fillId="18" borderId="1" xfId="54" applyNumberFormat="1" applyFont="1" applyFill="1" applyBorder="1"/>
    <xf numFmtId="4" fontId="115" fillId="18" borderId="1" xfId="54" applyNumberFormat="1" applyFont="1" applyFill="1" applyBorder="1"/>
    <xf numFmtId="4" fontId="114" fillId="18" borderId="1" xfId="54" applyNumberFormat="1" applyFont="1" applyFill="1" applyBorder="1"/>
    <xf numFmtId="0" fontId="17" fillId="0" borderId="1" xfId="50" applyFont="1" applyFill="1" applyBorder="1" applyAlignment="1">
      <alignment horizontal="left" vertical="center" wrapText="1"/>
    </xf>
    <xf numFmtId="4" fontId="114" fillId="0" borderId="1" xfId="54" applyNumberFormat="1" applyFont="1" applyFill="1" applyBorder="1" applyAlignment="1">
      <alignment horizontal="center" vertical="center"/>
    </xf>
    <xf numFmtId="169" fontId="33" fillId="40" borderId="1" xfId="54" applyNumberFormat="1" applyFont="1" applyFill="1" applyBorder="1" applyAlignment="1">
      <alignment horizontal="center" vertical="center"/>
    </xf>
    <xf numFmtId="4" fontId="115" fillId="0" borderId="1" xfId="54" applyNumberFormat="1" applyFont="1" applyFill="1" applyBorder="1" applyAlignment="1">
      <alignment horizontal="center" vertical="center" wrapText="1"/>
    </xf>
    <xf numFmtId="0" fontId="113" fillId="0" borderId="1" xfId="54" applyFont="1" applyFill="1" applyBorder="1"/>
    <xf numFmtId="2" fontId="84" fillId="25" borderId="1" xfId="54" applyNumberFormat="1" applyFont="1" applyFill="1" applyBorder="1" applyAlignment="1">
      <alignment horizontal="center" vertical="center"/>
    </xf>
    <xf numFmtId="2" fontId="104" fillId="18" borderId="1" xfId="54" applyNumberFormat="1" applyFont="1" applyFill="1" applyBorder="1" applyAlignment="1">
      <alignment horizontal="center" vertical="center"/>
    </xf>
    <xf numFmtId="2" fontId="84" fillId="18" borderId="1" xfId="54" applyNumberFormat="1" applyFont="1" applyFill="1" applyBorder="1" applyAlignment="1">
      <alignment horizontal="center" vertical="center"/>
    </xf>
    <xf numFmtId="2" fontId="115" fillId="18" borderId="1" xfId="54" applyNumberFormat="1" applyFont="1" applyFill="1" applyBorder="1" applyAlignment="1">
      <alignment horizontal="center" vertical="center" wrapText="1"/>
    </xf>
    <xf numFmtId="2" fontId="113" fillId="18" borderId="1" xfId="54" applyNumberFormat="1" applyFont="1" applyFill="1" applyBorder="1"/>
    <xf numFmtId="2" fontId="84" fillId="18" borderId="1" xfId="54" applyNumberFormat="1" applyFont="1" applyFill="1" applyBorder="1"/>
    <xf numFmtId="2" fontId="104" fillId="25" borderId="1" xfId="54" applyNumberFormat="1" applyFont="1" applyFill="1" applyBorder="1" applyAlignment="1">
      <alignment horizontal="center" vertical="center"/>
    </xf>
    <xf numFmtId="4" fontId="115" fillId="25" borderId="1" xfId="54" applyNumberFormat="1" applyFont="1" applyFill="1" applyBorder="1" applyAlignment="1">
      <alignment horizontal="center" vertical="center"/>
    </xf>
    <xf numFmtId="4" fontId="104" fillId="0" borderId="1" xfId="54" applyNumberFormat="1" applyFont="1" applyFill="1" applyBorder="1" applyAlignment="1">
      <alignment horizontal="center" vertical="center"/>
    </xf>
    <xf numFmtId="169" fontId="31" fillId="25" borderId="1" xfId="54" applyNumberFormat="1" applyFont="1" applyFill="1" applyBorder="1" applyAlignment="1">
      <alignment horizontal="center" vertical="center"/>
    </xf>
    <xf numFmtId="169" fontId="31" fillId="18" borderId="1" xfId="54" applyNumberFormat="1" applyFont="1" applyFill="1" applyBorder="1" applyAlignment="1">
      <alignment horizontal="center" vertical="center"/>
    </xf>
    <xf numFmtId="4" fontId="115" fillId="18" borderId="1" xfId="54" applyNumberFormat="1" applyFont="1" applyFill="1" applyBorder="1" applyAlignment="1">
      <alignment horizontal="center" vertical="center" wrapText="1"/>
    </xf>
    <xf numFmtId="0" fontId="113" fillId="18" borderId="1" xfId="54" applyFont="1" applyFill="1" applyBorder="1"/>
    <xf numFmtId="2" fontId="104" fillId="3" borderId="1" xfId="54" applyNumberFormat="1" applyFont="1" applyFill="1" applyBorder="1" applyAlignment="1">
      <alignment horizontal="center" vertical="center"/>
    </xf>
    <xf numFmtId="2" fontId="115" fillId="0" borderId="1" xfId="54" applyNumberFormat="1" applyFont="1" applyFill="1" applyBorder="1" applyAlignment="1">
      <alignment horizontal="center" vertical="center" wrapText="1"/>
    </xf>
    <xf numFmtId="2" fontId="113" fillId="0" borderId="1" xfId="54" applyNumberFormat="1" applyFont="1" applyFill="1" applyBorder="1"/>
    <xf numFmtId="2" fontId="84" fillId="0" borderId="1" xfId="54" applyNumberFormat="1" applyFont="1" applyFill="1" applyBorder="1"/>
    <xf numFmtId="2" fontId="114" fillId="18" borderId="1" xfId="54" applyNumberFormat="1" applyFont="1" applyFill="1" applyBorder="1" applyAlignment="1">
      <alignment horizontal="center" vertical="center" wrapText="1"/>
    </xf>
    <xf numFmtId="2" fontId="104" fillId="18" borderId="1" xfId="54" applyNumberFormat="1" applyFont="1" applyFill="1" applyBorder="1"/>
    <xf numFmtId="4" fontId="115" fillId="25" borderId="41" xfId="54" applyNumberFormat="1" applyFont="1" applyFill="1" applyBorder="1" applyAlignment="1">
      <alignment horizontal="center" vertical="center"/>
    </xf>
    <xf numFmtId="4" fontId="104" fillId="0" borderId="41" xfId="54" applyNumberFormat="1" applyFont="1" applyFill="1" applyBorder="1" applyAlignment="1">
      <alignment horizontal="center" vertical="center"/>
    </xf>
    <xf numFmtId="4" fontId="115" fillId="0" borderId="33" xfId="54" applyNumberFormat="1" applyFont="1" applyFill="1" applyBorder="1" applyAlignment="1">
      <alignment horizontal="center" vertical="center" wrapText="1"/>
    </xf>
    <xf numFmtId="0" fontId="113" fillId="0" borderId="41" xfId="54" applyFont="1" applyFill="1" applyBorder="1"/>
    <xf numFmtId="2" fontId="104" fillId="40" borderId="67" xfId="0" applyNumberFormat="1" applyFont="1" applyFill="1" applyBorder="1" applyAlignment="1">
      <alignment horizontal="center" vertical="center"/>
    </xf>
    <xf numFmtId="2" fontId="104" fillId="40" borderId="67" xfId="54" applyNumberFormat="1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left" vertical="center" wrapText="1"/>
    </xf>
    <xf numFmtId="3" fontId="17" fillId="5" borderId="6" xfId="0" applyNumberFormat="1" applyFont="1" applyFill="1" applyBorder="1" applyAlignment="1">
      <alignment horizontal="center" vertical="center" wrapText="1"/>
    </xf>
    <xf numFmtId="4" fontId="17" fillId="5" borderId="6" xfId="0" applyNumberFormat="1" applyFont="1" applyFill="1" applyBorder="1" applyAlignment="1">
      <alignment horizontal="center" vertical="center" wrapText="1"/>
    </xf>
    <xf numFmtId="3" fontId="17" fillId="5" borderId="4" xfId="0" applyNumberFormat="1" applyFont="1" applyFill="1" applyBorder="1" applyAlignment="1">
      <alignment horizontal="center" vertical="center" wrapText="1"/>
    </xf>
    <xf numFmtId="0" fontId="115" fillId="0" borderId="1" xfId="0" applyFont="1" applyFill="1" applyBorder="1"/>
    <xf numFmtId="2" fontId="114" fillId="0" borderId="1" xfId="0" applyNumberFormat="1" applyFont="1" applyFill="1" applyBorder="1"/>
    <xf numFmtId="2" fontId="113" fillId="0" borderId="1" xfId="0" applyNumberFormat="1" applyFont="1" applyFill="1" applyBorder="1" applyAlignment="1">
      <alignment horizontal="center"/>
    </xf>
    <xf numFmtId="2" fontId="115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2" fontId="113" fillId="0" borderId="1" xfId="7" applyNumberFormat="1" applyFont="1" applyFill="1" applyBorder="1" applyAlignment="1">
      <alignment horizontal="center"/>
    </xf>
    <xf numFmtId="2" fontId="104" fillId="0" borderId="1" xfId="7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vertical="top" wrapText="1"/>
    </xf>
    <xf numFmtId="2" fontId="113" fillId="0" borderId="12" xfId="0" applyNumberFormat="1" applyFont="1" applyFill="1" applyBorder="1" applyAlignment="1">
      <alignment horizontal="center"/>
    </xf>
    <xf numFmtId="0" fontId="113" fillId="0" borderId="12" xfId="0" applyFont="1" applyFill="1" applyBorder="1"/>
    <xf numFmtId="2" fontId="104" fillId="3" borderId="65" xfId="0" applyNumberFormat="1" applyFont="1" applyFill="1" applyBorder="1" applyAlignment="1">
      <alignment horizontal="center" vertical="center"/>
    </xf>
    <xf numFmtId="0" fontId="17" fillId="0" borderId="1" xfId="50" applyFont="1" applyFill="1" applyBorder="1" applyAlignment="1">
      <alignment horizontal="center" vertical="center" wrapText="1"/>
    </xf>
    <xf numFmtId="0" fontId="113" fillId="0" borderId="1" xfId="50" applyFont="1" applyFill="1" applyBorder="1" applyAlignment="1">
      <alignment horizontal="center" vertical="center" wrapText="1"/>
    </xf>
    <xf numFmtId="0" fontId="17" fillId="0" borderId="1" xfId="50" applyFont="1" applyFill="1" applyBorder="1" applyAlignment="1">
      <alignment vertical="top" wrapText="1"/>
    </xf>
    <xf numFmtId="4" fontId="115" fillId="0" borderId="1" xfId="50" applyNumberFormat="1" applyFont="1" applyFill="1" applyBorder="1" applyAlignment="1">
      <alignment horizontal="center" vertical="center"/>
    </xf>
    <xf numFmtId="4" fontId="113" fillId="0" borderId="1" xfId="50" applyNumberFormat="1" applyFont="1" applyFill="1" applyBorder="1" applyAlignment="1">
      <alignment horizontal="center" vertical="center"/>
    </xf>
    <xf numFmtId="0" fontId="55" fillId="4" borderId="1" xfId="7" applyNumberFormat="1" applyFont="1" applyFill="1" applyBorder="1" applyAlignment="1" applyProtection="1">
      <alignment wrapText="1"/>
    </xf>
    <xf numFmtId="0" fontId="57" fillId="4" borderId="1" xfId="7" applyNumberFormat="1" applyFont="1" applyFill="1" applyBorder="1" applyAlignment="1" applyProtection="1">
      <alignment horizontal="center"/>
    </xf>
    <xf numFmtId="43" fontId="14" fillId="0" borderId="0" xfId="33" applyFont="1"/>
    <xf numFmtId="1" fontId="22" fillId="0" borderId="1" xfId="15" applyNumberFormat="1" applyFont="1" applyFill="1" applyBorder="1" applyAlignment="1">
      <alignment horizontal="center" vertical="center"/>
    </xf>
    <xf numFmtId="1" fontId="11" fillId="0" borderId="1" xfId="15" applyNumberFormat="1" applyFont="1" applyFill="1" applyBorder="1" applyAlignment="1">
      <alignment horizontal="center" vertical="center"/>
    </xf>
    <xf numFmtId="1" fontId="11" fillId="0" borderId="1" xfId="15" applyNumberFormat="1" applyFont="1" applyFill="1" applyBorder="1" applyAlignment="1">
      <alignment horizontal="center" vertical="center" wrapText="1"/>
    </xf>
    <xf numFmtId="171" fontId="21" fillId="13" borderId="24" xfId="7" applyNumberFormat="1" applyFont="1" applyFill="1" applyBorder="1" applyAlignment="1">
      <alignment horizontal="center" wrapText="1"/>
    </xf>
    <xf numFmtId="2" fontId="17" fillId="13" borderId="23" xfId="7" applyNumberFormat="1" applyFont="1" applyFill="1" applyBorder="1" applyAlignment="1">
      <alignment horizontal="center" wrapText="1"/>
    </xf>
    <xf numFmtId="171" fontId="17" fillId="32" borderId="24" xfId="7" applyNumberFormat="1" applyFont="1" applyFill="1" applyBorder="1" applyAlignment="1">
      <alignment horizontal="center" wrapText="1"/>
    </xf>
    <xf numFmtId="4" fontId="17" fillId="13" borderId="2" xfId="7" applyNumberFormat="1" applyFont="1" applyFill="1" applyBorder="1" applyAlignment="1">
      <alignment horizontal="center" wrapText="1"/>
    </xf>
    <xf numFmtId="4" fontId="17" fillId="13" borderId="24" xfId="7" applyNumberFormat="1" applyFont="1" applyFill="1" applyBorder="1" applyAlignment="1">
      <alignment horizontal="center" wrapText="1"/>
    </xf>
    <xf numFmtId="0" fontId="21" fillId="11" borderId="53" xfId="7" applyFont="1" applyFill="1" applyBorder="1" applyAlignment="1">
      <alignment wrapText="1"/>
    </xf>
    <xf numFmtId="0" fontId="21" fillId="11" borderId="28" xfId="7" applyFont="1" applyFill="1" applyBorder="1" applyAlignment="1">
      <alignment horizontal="center" wrapText="1"/>
    </xf>
    <xf numFmtId="49" fontId="17" fillId="11" borderId="54" xfId="7" applyNumberFormat="1" applyFont="1" applyFill="1" applyBorder="1" applyAlignment="1">
      <alignment horizontal="center" wrapText="1"/>
    </xf>
    <xf numFmtId="2" fontId="21" fillId="11" borderId="58" xfId="7" applyNumberFormat="1" applyFont="1" applyFill="1" applyBorder="1" applyAlignment="1">
      <alignment horizontal="center" wrapText="1"/>
    </xf>
    <xf numFmtId="4" fontId="21" fillId="11" borderId="27" xfId="7" applyNumberFormat="1" applyFont="1" applyFill="1" applyBorder="1" applyAlignment="1">
      <alignment horizontal="center" wrapText="1"/>
    </xf>
    <xf numFmtId="171" fontId="21" fillId="11" borderId="58" xfId="7" applyNumberFormat="1" applyFont="1" applyFill="1" applyBorder="1" applyAlignment="1">
      <alignment horizontal="center" wrapText="1"/>
    </xf>
    <xf numFmtId="171" fontId="21" fillId="31" borderId="54" xfId="7" applyNumberFormat="1" applyFont="1" applyFill="1" applyBorder="1" applyAlignment="1">
      <alignment horizontal="center" wrapText="1"/>
    </xf>
    <xf numFmtId="4" fontId="21" fillId="11" borderId="57" xfId="7" applyNumberFormat="1" applyFont="1" applyFill="1" applyBorder="1" applyAlignment="1">
      <alignment horizontal="center" wrapText="1"/>
    </xf>
    <xf numFmtId="4" fontId="21" fillId="11" borderId="54" xfId="7" applyNumberFormat="1" applyFont="1" applyFill="1" applyBorder="1" applyAlignment="1">
      <alignment horizontal="center" wrapText="1"/>
    </xf>
    <xf numFmtId="43" fontId="21" fillId="11" borderId="28" xfId="30" applyFont="1" applyFill="1" applyBorder="1" applyAlignment="1">
      <alignment horizontal="center"/>
    </xf>
    <xf numFmtId="43" fontId="21" fillId="11" borderId="28" xfId="30" applyFont="1" applyFill="1" applyBorder="1" applyAlignment="1">
      <alignment horizontal="center" wrapText="1"/>
    </xf>
    <xf numFmtId="171" fontId="21" fillId="38" borderId="54" xfId="7" applyNumberFormat="1" applyFont="1" applyFill="1" applyBorder="1" applyAlignment="1">
      <alignment horizontal="center" wrapText="1"/>
    </xf>
    <xf numFmtId="0" fontId="17" fillId="11" borderId="52" xfId="7" applyFont="1" applyFill="1" applyBorder="1" applyAlignment="1">
      <alignment horizontal="center" wrapText="1"/>
    </xf>
    <xf numFmtId="4" fontId="21" fillId="12" borderId="40" xfId="7" applyNumberFormat="1" applyFont="1" applyFill="1" applyBorder="1" applyAlignment="1">
      <alignment horizontal="center" wrapText="1"/>
    </xf>
    <xf numFmtId="4" fontId="21" fillId="12" borderId="52" xfId="7" applyNumberFormat="1" applyFont="1" applyFill="1" applyBorder="1" applyAlignment="1">
      <alignment horizontal="center" wrapText="1"/>
    </xf>
    <xf numFmtId="4" fontId="21" fillId="12" borderId="69" xfId="7" applyNumberFormat="1" applyFont="1" applyFill="1" applyBorder="1" applyAlignment="1">
      <alignment horizontal="center" wrapText="1"/>
    </xf>
    <xf numFmtId="4" fontId="21" fillId="12" borderId="41" xfId="7" applyNumberFormat="1" applyFont="1" applyFill="1" applyBorder="1" applyAlignment="1">
      <alignment horizontal="center" wrapText="1"/>
    </xf>
    <xf numFmtId="4" fontId="17" fillId="12" borderId="6" xfId="7" applyNumberFormat="1" applyFont="1" applyFill="1" applyBorder="1" applyAlignment="1">
      <alignment horizontal="center" wrapText="1"/>
    </xf>
    <xf numFmtId="171" fontId="17" fillId="11" borderId="5" xfId="7" applyNumberFormat="1" applyFont="1" applyFill="1" applyBorder="1" applyAlignment="1">
      <alignment horizontal="center" wrapText="1"/>
    </xf>
    <xf numFmtId="0" fontId="11" fillId="12" borderId="1" xfId="7" applyFont="1" applyFill="1" applyBorder="1" applyAlignment="1">
      <alignment wrapText="1"/>
    </xf>
    <xf numFmtId="0" fontId="17" fillId="11" borderId="18" xfId="7" applyFont="1" applyFill="1" applyBorder="1" applyAlignment="1">
      <alignment horizontal="center" wrapText="1"/>
    </xf>
    <xf numFmtId="49" fontId="17" fillId="12" borderId="72" xfId="7" applyNumberFormat="1" applyFont="1" applyFill="1" applyBorder="1" applyAlignment="1">
      <alignment horizontal="center" wrapText="1"/>
    </xf>
    <xf numFmtId="0" fontId="21" fillId="3" borderId="1" xfId="8" applyNumberFormat="1" applyFont="1" applyFill="1" applyBorder="1" applyAlignment="1">
      <alignment horizontal="center"/>
    </xf>
    <xf numFmtId="49" fontId="17" fillId="0" borderId="1" xfId="8" applyNumberFormat="1" applyFont="1" applyFill="1" applyBorder="1" applyAlignment="1">
      <alignment horizontal="left" wrapText="1"/>
    </xf>
    <xf numFmtId="43" fontId="61" fillId="41" borderId="9" xfId="30" applyFont="1" applyFill="1" applyBorder="1" applyAlignment="1">
      <alignment horizontal="right" wrapText="1"/>
    </xf>
    <xf numFmtId="43" fontId="61" fillId="0" borderId="38" xfId="30" applyFont="1" applyFill="1" applyBorder="1" applyAlignment="1">
      <alignment horizontal="right" wrapText="1"/>
    </xf>
    <xf numFmtId="4" fontId="133" fillId="0" borderId="9" xfId="8" applyNumberFormat="1" applyFont="1" applyFill="1" applyBorder="1" applyAlignment="1">
      <alignment horizontal="right"/>
    </xf>
    <xf numFmtId="4" fontId="133" fillId="0" borderId="10" xfId="8" applyNumberFormat="1" applyFont="1" applyFill="1" applyBorder="1" applyAlignment="1">
      <alignment horizontal="right"/>
    </xf>
    <xf numFmtId="4" fontId="61" fillId="41" borderId="38" xfId="8" applyNumberFormat="1" applyFont="1" applyFill="1" applyBorder="1" applyAlignment="1">
      <alignment horizontal="right"/>
    </xf>
    <xf numFmtId="43" fontId="61" fillId="41" borderId="4" xfId="30" applyFont="1" applyFill="1" applyBorder="1" applyAlignment="1">
      <alignment horizontal="right" wrapText="1"/>
    </xf>
    <xf numFmtId="43" fontId="61" fillId="41" borderId="25" xfId="30" applyFont="1" applyFill="1" applyBorder="1" applyAlignment="1">
      <alignment horizontal="right" wrapText="1"/>
    </xf>
    <xf numFmtId="0" fontId="17" fillId="3" borderId="1" xfId="8" applyNumberFormat="1" applyFont="1" applyFill="1" applyBorder="1" applyAlignment="1">
      <alignment horizontal="center"/>
    </xf>
    <xf numFmtId="43" fontId="152" fillId="41" borderId="4" xfId="30" applyFont="1" applyFill="1" applyBorder="1" applyAlignment="1">
      <alignment horizontal="right" wrapText="1"/>
    </xf>
    <xf numFmtId="43" fontId="152" fillId="41" borderId="25" xfId="30" applyFont="1" applyFill="1" applyBorder="1" applyAlignment="1">
      <alignment horizontal="right" wrapText="1"/>
    </xf>
    <xf numFmtId="4" fontId="152" fillId="0" borderId="1" xfId="8" applyNumberFormat="1" applyFont="1" applyFill="1" applyBorder="1" applyAlignment="1">
      <alignment horizontal="right"/>
    </xf>
    <xf numFmtId="4" fontId="152" fillId="0" borderId="9" xfId="8" applyNumberFormat="1" applyFont="1" applyFill="1" applyBorder="1" applyAlignment="1">
      <alignment horizontal="right"/>
    </xf>
    <xf numFmtId="4" fontId="152" fillId="0" borderId="10" xfId="8" applyNumberFormat="1" applyFont="1" applyFill="1" applyBorder="1" applyAlignment="1">
      <alignment horizontal="right"/>
    </xf>
    <xf numFmtId="0" fontId="11" fillId="0" borderId="9" xfId="7" applyFont="1" applyFill="1" applyBorder="1" applyAlignment="1">
      <alignment horizontal="center" vertical="center"/>
    </xf>
    <xf numFmtId="0" fontId="11" fillId="0" borderId="25" xfId="7" applyFont="1" applyFill="1" applyBorder="1" applyAlignment="1">
      <alignment horizontal="center" vertical="center"/>
    </xf>
    <xf numFmtId="0" fontId="11" fillId="0" borderId="21" xfId="7" applyFont="1" applyFill="1" applyBorder="1" applyAlignment="1">
      <alignment horizontal="center" vertical="center"/>
    </xf>
    <xf numFmtId="0" fontId="11" fillId="0" borderId="0" xfId="7" applyFont="1" applyFill="1" applyBorder="1" applyAlignment="1">
      <alignment horizontal="center"/>
    </xf>
    <xf numFmtId="43" fontId="11" fillId="0" borderId="9" xfId="30" applyFont="1" applyFill="1" applyBorder="1" applyAlignment="1">
      <alignment horizontal="center" vertical="center"/>
    </xf>
    <xf numFmtId="43" fontId="11" fillId="0" borderId="25" xfId="30" applyFont="1" applyFill="1" applyBorder="1" applyAlignment="1">
      <alignment horizontal="center" vertical="center"/>
    </xf>
    <xf numFmtId="43" fontId="11" fillId="0" borderId="21" xfId="30" applyFont="1" applyFill="1" applyBorder="1" applyAlignment="1">
      <alignment horizontal="center" vertical="center"/>
    </xf>
    <xf numFmtId="2" fontId="11" fillId="0" borderId="1" xfId="7" applyNumberFormat="1" applyFont="1" applyFill="1" applyBorder="1" applyAlignment="1">
      <alignment horizontal="center" vertical="center"/>
    </xf>
    <xf numFmtId="0" fontId="11" fillId="0" borderId="1" xfId="7" applyFont="1" applyFill="1" applyBorder="1" applyAlignment="1">
      <alignment horizontal="center" vertical="center"/>
    </xf>
    <xf numFmtId="0" fontId="21" fillId="3" borderId="9" xfId="7" applyFont="1" applyFill="1" applyBorder="1" applyAlignment="1">
      <alignment horizontal="center" vertical="center" wrapText="1"/>
    </xf>
    <xf numFmtId="0" fontId="21" fillId="3" borderId="21" xfId="7" applyFont="1" applyFill="1" applyBorder="1" applyAlignment="1">
      <alignment horizontal="center" vertical="center" wrapText="1"/>
    </xf>
    <xf numFmtId="0" fontId="22" fillId="0" borderId="33" xfId="7" applyFont="1" applyFill="1" applyBorder="1" applyAlignment="1">
      <alignment horizontal="center" vertical="center" wrapText="1"/>
    </xf>
    <xf numFmtId="0" fontId="26" fillId="0" borderId="0" xfId="7" applyFont="1" applyAlignment="1">
      <alignment horizontal="center"/>
    </xf>
    <xf numFmtId="49" fontId="26" fillId="0" borderId="0" xfId="7" applyNumberFormat="1" applyFont="1" applyFill="1" applyBorder="1" applyAlignment="1">
      <alignment horizontal="center" vertical="center" wrapText="1"/>
    </xf>
    <xf numFmtId="0" fontId="21" fillId="0" borderId="12" xfId="7" applyFont="1" applyBorder="1" applyAlignment="1">
      <alignment horizontal="center" vertical="center"/>
    </xf>
    <xf numFmtId="0" fontId="21" fillId="0" borderId="41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12" xfId="7" applyFont="1" applyBorder="1" applyAlignment="1">
      <alignment horizontal="center" vertical="center" textRotation="90" wrapText="1"/>
    </xf>
    <xf numFmtId="0" fontId="21" fillId="0" borderId="41" xfId="7" applyFont="1" applyBorder="1" applyAlignment="1">
      <alignment horizontal="center" vertical="center" textRotation="90" wrapText="1"/>
    </xf>
    <xf numFmtId="0" fontId="21" fillId="0" borderId="6" xfId="7" applyFont="1" applyBorder="1" applyAlignment="1">
      <alignment horizontal="center" vertical="center" textRotation="90" wrapText="1"/>
    </xf>
    <xf numFmtId="0" fontId="21" fillId="0" borderId="12" xfId="7" applyFont="1" applyBorder="1" applyAlignment="1">
      <alignment horizontal="center" vertical="center" wrapText="1"/>
    </xf>
    <xf numFmtId="0" fontId="21" fillId="0" borderId="41" xfId="7" applyFont="1" applyBorder="1" applyAlignment="1">
      <alignment horizontal="center" vertical="center" wrapText="1"/>
    </xf>
    <xf numFmtId="0" fontId="21" fillId="0" borderId="6" xfId="7" applyFont="1" applyBorder="1" applyAlignment="1">
      <alignment horizontal="center" vertical="center" wrapText="1"/>
    </xf>
    <xf numFmtId="0" fontId="21" fillId="3" borderId="25" xfId="7" applyFont="1" applyFill="1" applyBorder="1" applyAlignment="1">
      <alignment horizontal="center" vertical="center" wrapText="1"/>
    </xf>
    <xf numFmtId="0" fontId="21" fillId="17" borderId="19" xfId="7" applyFont="1" applyFill="1" applyBorder="1" applyAlignment="1">
      <alignment horizontal="center" vertical="center" wrapText="1"/>
    </xf>
    <xf numFmtId="0" fontId="21" fillId="17" borderId="51" xfId="7" applyFont="1" applyFill="1" applyBorder="1" applyAlignment="1">
      <alignment horizontal="center" vertical="center" wrapText="1"/>
    </xf>
    <xf numFmtId="0" fontId="21" fillId="17" borderId="4" xfId="7" applyFont="1" applyFill="1" applyBorder="1" applyAlignment="1">
      <alignment horizontal="center" vertical="center" wrapText="1"/>
    </xf>
    <xf numFmtId="0" fontId="21" fillId="17" borderId="38" xfId="7" applyFont="1" applyFill="1" applyBorder="1" applyAlignment="1">
      <alignment horizontal="center" vertical="center" wrapText="1"/>
    </xf>
    <xf numFmtId="0" fontId="19" fillId="0" borderId="0" xfId="7" applyFont="1" applyBorder="1" applyAlignment="1">
      <alignment horizontal="left" wrapText="1"/>
    </xf>
    <xf numFmtId="0" fontId="21" fillId="0" borderId="12" xfId="7" applyFont="1" applyFill="1" applyBorder="1" applyAlignment="1">
      <alignment horizontal="left" vertical="center" wrapText="1"/>
    </xf>
    <xf numFmtId="0" fontId="21" fillId="0" borderId="6" xfId="7" applyFont="1" applyFill="1" applyBorder="1" applyAlignment="1">
      <alignment horizontal="left" vertical="center" wrapText="1"/>
    </xf>
    <xf numFmtId="0" fontId="21" fillId="0" borderId="12" xfId="7" applyFont="1" applyFill="1" applyBorder="1" applyAlignment="1">
      <alignment horizontal="center" vertical="center"/>
    </xf>
    <xf numFmtId="0" fontId="21" fillId="0" borderId="6" xfId="7" applyFont="1" applyFill="1" applyBorder="1" applyAlignment="1">
      <alignment horizontal="center" vertical="center"/>
    </xf>
    <xf numFmtId="0" fontId="11" fillId="0" borderId="0" xfId="7" applyFont="1" applyFill="1" applyAlignment="1">
      <alignment horizontal="left" vertical="center" wrapText="1"/>
    </xf>
    <xf numFmtId="0" fontId="11" fillId="0" borderId="0" xfId="7" applyFont="1" applyFill="1" applyAlignment="1">
      <alignment horizontal="left" vertical="center"/>
    </xf>
    <xf numFmtId="0" fontId="11" fillId="0" borderId="33" xfId="7" applyFont="1" applyFill="1" applyBorder="1" applyAlignment="1">
      <alignment horizontal="center" vertical="center" wrapText="1"/>
    </xf>
    <xf numFmtId="0" fontId="21" fillId="0" borderId="41" xfId="7" applyFont="1" applyFill="1" applyBorder="1" applyAlignment="1">
      <alignment horizontal="left" vertical="center" wrapText="1"/>
    </xf>
    <xf numFmtId="0" fontId="21" fillId="0" borderId="4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 wrapText="1"/>
    </xf>
    <xf numFmtId="0" fontId="26" fillId="0" borderId="0" xfId="7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/>
    </xf>
    <xf numFmtId="0" fontId="21" fillId="0" borderId="1" xfId="7" applyFont="1" applyBorder="1" applyAlignment="1">
      <alignment horizontal="center" vertical="center" textRotation="90" wrapText="1"/>
    </xf>
    <xf numFmtId="0" fontId="21" fillId="3" borderId="19" xfId="7" applyFont="1" applyFill="1" applyBorder="1" applyAlignment="1">
      <alignment horizontal="center" vertical="center" wrapText="1"/>
    </xf>
    <xf numFmtId="0" fontId="21" fillId="3" borderId="47" xfId="7" applyFont="1" applyFill="1" applyBorder="1" applyAlignment="1">
      <alignment horizontal="center" vertical="center" wrapText="1"/>
    </xf>
    <xf numFmtId="0" fontId="21" fillId="3" borderId="51" xfId="7" applyFont="1" applyFill="1" applyBorder="1" applyAlignment="1">
      <alignment horizontal="center" vertical="center" wrapText="1"/>
    </xf>
    <xf numFmtId="0" fontId="21" fillId="17" borderId="1" xfId="7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top" wrapText="1"/>
    </xf>
    <xf numFmtId="0" fontId="122" fillId="0" borderId="33" xfId="0" applyFont="1" applyBorder="1" applyAlignment="1">
      <alignment horizontal="center" vertical="top" wrapText="1"/>
    </xf>
    <xf numFmtId="49" fontId="26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106" fillId="3" borderId="1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19" fillId="0" borderId="1" xfId="1" applyFont="1" applyBorder="1" applyAlignment="1">
      <alignment horizontal="center" vertical="top" wrapText="1"/>
    </xf>
    <xf numFmtId="0" fontId="21" fillId="0" borderId="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165" fontId="51" fillId="3" borderId="31" xfId="7" applyNumberFormat="1" applyFont="1" applyFill="1" applyBorder="1" applyAlignment="1">
      <alignment horizontal="left" wrapText="1"/>
    </xf>
    <xf numFmtId="0" fontId="21" fillId="5" borderId="16" xfId="7" applyFont="1" applyFill="1" applyBorder="1" applyAlignment="1">
      <alignment horizontal="center" vertical="center"/>
    </xf>
    <xf numFmtId="0" fontId="21" fillId="5" borderId="8" xfId="7" applyFont="1" applyFill="1" applyBorder="1" applyAlignment="1">
      <alignment horizontal="center" vertical="center"/>
    </xf>
    <xf numFmtId="0" fontId="21" fillId="11" borderId="16" xfId="7" applyFont="1" applyFill="1" applyBorder="1" applyAlignment="1">
      <alignment horizontal="center" vertical="center"/>
    </xf>
    <xf numFmtId="0" fontId="21" fillId="11" borderId="8" xfId="7" applyFont="1" applyFill="1" applyBorder="1" applyAlignment="1">
      <alignment horizontal="center" vertical="center"/>
    </xf>
    <xf numFmtId="165" fontId="51" fillId="3" borderId="20" xfId="7" applyNumberFormat="1" applyFont="1" applyFill="1" applyBorder="1" applyAlignment="1">
      <alignment horizontal="left" wrapText="1"/>
    </xf>
    <xf numFmtId="165" fontId="51" fillId="3" borderId="0" xfId="7" applyNumberFormat="1" applyFont="1" applyFill="1" applyBorder="1" applyAlignment="1">
      <alignment horizontal="left" wrapText="1"/>
    </xf>
    <xf numFmtId="0" fontId="21" fillId="5" borderId="14" xfId="7" applyFont="1" applyFill="1" applyBorder="1" applyAlignment="1">
      <alignment horizontal="center" vertical="center" wrapText="1"/>
    </xf>
    <xf numFmtId="0" fontId="21" fillId="5" borderId="10" xfId="7" applyFont="1" applyFill="1" applyBorder="1" applyAlignment="1">
      <alignment horizontal="center" vertical="center" wrapText="1"/>
    </xf>
    <xf numFmtId="0" fontId="21" fillId="5" borderId="15" xfId="7" applyFont="1" applyFill="1" applyBorder="1" applyAlignment="1">
      <alignment horizontal="center" vertical="center" wrapText="1"/>
    </xf>
    <xf numFmtId="0" fontId="21" fillId="5" borderId="1" xfId="7" applyFont="1" applyFill="1" applyBorder="1" applyAlignment="1">
      <alignment horizontal="center" vertical="center" wrapText="1"/>
    </xf>
    <xf numFmtId="0" fontId="121" fillId="32" borderId="45" xfId="7" applyFont="1" applyFill="1" applyBorder="1" applyAlignment="1">
      <alignment horizontal="center" vertical="center" wrapText="1"/>
    </xf>
    <xf numFmtId="0" fontId="121" fillId="32" borderId="5" xfId="7" applyFont="1" applyFill="1" applyBorder="1" applyAlignment="1">
      <alignment horizontal="center" vertical="center" wrapText="1"/>
    </xf>
    <xf numFmtId="0" fontId="21" fillId="11" borderId="29" xfId="7" applyFont="1" applyFill="1" applyBorder="1" applyAlignment="1">
      <alignment horizontal="center" vertical="top" wrapText="1"/>
    </xf>
    <xf numFmtId="0" fontId="21" fillId="11" borderId="55" xfId="7" applyFont="1" applyFill="1" applyBorder="1" applyAlignment="1">
      <alignment horizontal="center" vertical="top" wrapText="1"/>
    </xf>
    <xf numFmtId="0" fontId="21" fillId="13" borderId="17" xfId="7" applyFont="1" applyFill="1" applyBorder="1" applyAlignment="1">
      <alignment horizontal="center" vertical="center" wrapText="1"/>
    </xf>
    <xf numFmtId="0" fontId="21" fillId="13" borderId="18" xfId="7" applyFont="1" applyFill="1" applyBorder="1" applyAlignment="1">
      <alignment horizontal="center" vertical="center" wrapText="1"/>
    </xf>
    <xf numFmtId="0" fontId="21" fillId="13" borderId="73" xfId="7" applyFont="1" applyFill="1" applyBorder="1" applyAlignment="1">
      <alignment horizontal="left" vertical="center"/>
    </xf>
    <xf numFmtId="0" fontId="21" fillId="13" borderId="30" xfId="7" applyFont="1" applyFill="1" applyBorder="1" applyAlignment="1">
      <alignment horizontal="left" vertical="center"/>
    </xf>
    <xf numFmtId="0" fontId="21" fillId="13" borderId="75" xfId="7" applyFont="1" applyFill="1" applyBorder="1" applyAlignment="1">
      <alignment horizontal="left" vertical="center"/>
    </xf>
    <xf numFmtId="0" fontId="17" fillId="0" borderId="9" xfId="7" applyFont="1" applyBorder="1" applyAlignment="1">
      <alignment horizontal="left" wrapText="1"/>
    </xf>
    <xf numFmtId="0" fontId="17" fillId="0" borderId="25" xfId="7" applyFont="1" applyBorder="1" applyAlignment="1">
      <alignment horizontal="left" wrapText="1"/>
    </xf>
    <xf numFmtId="0" fontId="17" fillId="0" borderId="21" xfId="7" applyFont="1" applyBorder="1" applyAlignment="1">
      <alignment horizontal="left" wrapText="1"/>
    </xf>
    <xf numFmtId="49" fontId="21" fillId="13" borderId="29" xfId="7" applyNumberFormat="1" applyFont="1" applyFill="1" applyBorder="1" applyAlignment="1">
      <alignment horizontal="center" vertical="center" wrapText="1"/>
    </xf>
    <xf numFmtId="49" fontId="21" fillId="13" borderId="55" xfId="7" applyNumberFormat="1" applyFont="1" applyFill="1" applyBorder="1" applyAlignment="1">
      <alignment horizontal="center" vertical="center" wrapText="1"/>
    </xf>
    <xf numFmtId="0" fontId="21" fillId="13" borderId="29" xfId="7" applyFont="1" applyFill="1" applyBorder="1" applyAlignment="1">
      <alignment horizontal="center" vertical="top" wrapText="1"/>
    </xf>
    <xf numFmtId="0" fontId="21" fillId="13" borderId="55" xfId="7" applyFont="1" applyFill="1" applyBorder="1" applyAlignment="1">
      <alignment horizontal="center" vertical="top" wrapText="1"/>
    </xf>
    <xf numFmtId="0" fontId="21" fillId="5" borderId="73" xfId="7" applyFont="1" applyFill="1" applyBorder="1" applyAlignment="1">
      <alignment horizontal="left" vertical="center"/>
    </xf>
    <xf numFmtId="0" fontId="21" fillId="5" borderId="30" xfId="7" applyFont="1" applyFill="1" applyBorder="1" applyAlignment="1">
      <alignment horizontal="left" vertical="center"/>
    </xf>
    <xf numFmtId="0" fontId="21" fillId="5" borderId="75" xfId="7" applyFont="1" applyFill="1" applyBorder="1" applyAlignment="1">
      <alignment horizontal="left" vertical="center"/>
    </xf>
    <xf numFmtId="0" fontId="21" fillId="11" borderId="73" xfId="7" applyFont="1" applyFill="1" applyBorder="1" applyAlignment="1">
      <alignment horizontal="left" vertical="center"/>
    </xf>
    <xf numFmtId="0" fontId="21" fillId="11" borderId="30" xfId="7" applyFont="1" applyFill="1" applyBorder="1" applyAlignment="1">
      <alignment horizontal="left" vertical="center"/>
    </xf>
    <xf numFmtId="0" fontId="21" fillId="11" borderId="75" xfId="7" applyFont="1" applyFill="1" applyBorder="1" applyAlignment="1">
      <alignment horizontal="left" vertical="center"/>
    </xf>
    <xf numFmtId="0" fontId="121" fillId="30" borderId="45" xfId="7" applyFont="1" applyFill="1" applyBorder="1" applyAlignment="1">
      <alignment horizontal="center" vertical="center" wrapText="1"/>
    </xf>
    <xf numFmtId="0" fontId="121" fillId="30" borderId="5" xfId="7" applyFont="1" applyFill="1" applyBorder="1" applyAlignment="1">
      <alignment horizontal="center" vertical="center" wrapText="1"/>
    </xf>
    <xf numFmtId="0" fontId="121" fillId="31" borderId="45" xfId="7" applyFont="1" applyFill="1" applyBorder="1" applyAlignment="1">
      <alignment horizontal="center" vertical="center" wrapText="1"/>
    </xf>
    <xf numFmtId="0" fontId="121" fillId="31" borderId="5" xfId="7" applyFont="1" applyFill="1" applyBorder="1" applyAlignment="1">
      <alignment horizontal="center" vertical="center" wrapText="1"/>
    </xf>
    <xf numFmtId="0" fontId="21" fillId="5" borderId="29" xfId="7" applyFont="1" applyFill="1" applyBorder="1" applyAlignment="1">
      <alignment horizontal="center" vertical="top" wrapText="1"/>
    </xf>
    <xf numFmtId="0" fontId="21" fillId="5" borderId="55" xfId="7" applyFont="1" applyFill="1" applyBorder="1" applyAlignment="1">
      <alignment horizontal="center" vertical="top" wrapText="1"/>
    </xf>
    <xf numFmtId="0" fontId="21" fillId="11" borderId="16" xfId="7" applyFont="1" applyFill="1" applyBorder="1" applyAlignment="1">
      <alignment horizontal="center" vertical="center" wrapText="1"/>
    </xf>
    <xf numFmtId="0" fontId="21" fillId="11" borderId="8" xfId="7" applyFont="1" applyFill="1" applyBorder="1" applyAlignment="1">
      <alignment horizontal="center" vertical="center" wrapText="1"/>
    </xf>
    <xf numFmtId="0" fontId="21" fillId="21" borderId="45" xfId="7" applyFont="1" applyFill="1" applyBorder="1" applyAlignment="1">
      <alignment horizontal="center" vertical="center" wrapText="1"/>
    </xf>
    <xf numFmtId="0" fontId="21" fillId="21" borderId="46" xfId="7" applyFont="1" applyFill="1" applyBorder="1" applyAlignment="1">
      <alignment horizontal="center" vertical="center" wrapText="1"/>
    </xf>
    <xf numFmtId="0" fontId="21" fillId="21" borderId="5" xfId="7" applyFont="1" applyFill="1" applyBorder="1" applyAlignment="1">
      <alignment horizontal="center" vertical="center" wrapText="1"/>
    </xf>
    <xf numFmtId="0" fontId="21" fillId="21" borderId="43" xfId="7" applyFont="1" applyFill="1" applyBorder="1" applyAlignment="1">
      <alignment horizontal="center" vertical="center"/>
    </xf>
    <xf numFmtId="0" fontId="21" fillId="21" borderId="40" xfId="7" applyFont="1" applyFill="1" applyBorder="1" applyAlignment="1">
      <alignment horizontal="center" vertical="center"/>
    </xf>
    <xf numFmtId="0" fontId="21" fillId="21" borderId="7" xfId="7" applyFont="1" applyFill="1" applyBorder="1" applyAlignment="1">
      <alignment horizontal="center" vertical="center"/>
    </xf>
    <xf numFmtId="0" fontId="21" fillId="21" borderId="44" xfId="7" applyFont="1" applyFill="1" applyBorder="1" applyAlignment="1">
      <alignment horizontal="center" vertical="center" wrapText="1"/>
    </xf>
    <xf numFmtId="0" fontId="21" fillId="21" borderId="41" xfId="7" applyFont="1" applyFill="1" applyBorder="1" applyAlignment="1">
      <alignment horizontal="center" vertical="center" wrapText="1"/>
    </xf>
    <xf numFmtId="0" fontId="21" fillId="21" borderId="6" xfId="7" applyFont="1" applyFill="1" applyBorder="1" applyAlignment="1">
      <alignment horizontal="center" vertical="center" wrapText="1"/>
    </xf>
    <xf numFmtId="0" fontId="21" fillId="13" borderId="16" xfId="7" applyFont="1" applyFill="1" applyBorder="1" applyAlignment="1">
      <alignment horizontal="center" vertical="center"/>
    </xf>
    <xf numFmtId="0" fontId="21" fillId="13" borderId="8" xfId="7" applyFont="1" applyFill="1" applyBorder="1" applyAlignment="1">
      <alignment horizontal="center" vertical="center"/>
    </xf>
    <xf numFmtId="0" fontId="21" fillId="13" borderId="15" xfId="7" applyFont="1" applyFill="1" applyBorder="1" applyAlignment="1">
      <alignment horizontal="center" vertical="center" wrapText="1"/>
    </xf>
    <xf numFmtId="0" fontId="21" fillId="13" borderId="1" xfId="7" applyFont="1" applyFill="1" applyBorder="1" applyAlignment="1">
      <alignment horizontal="center" vertical="center" wrapText="1"/>
    </xf>
    <xf numFmtId="0" fontId="21" fillId="13" borderId="13" xfId="7" applyFont="1" applyFill="1" applyBorder="1" applyAlignment="1">
      <alignment horizontal="center" vertical="center" wrapText="1"/>
    </xf>
    <xf numFmtId="0" fontId="21" fillId="13" borderId="9" xfId="7" applyFont="1" applyFill="1" applyBorder="1" applyAlignment="1">
      <alignment horizontal="center" vertical="center" wrapText="1"/>
    </xf>
    <xf numFmtId="0" fontId="51" fillId="0" borderId="0" xfId="7" applyFont="1" applyAlignment="1">
      <alignment horizontal="center"/>
    </xf>
    <xf numFmtId="0" fontId="21" fillId="0" borderId="47" xfId="7" applyFont="1" applyBorder="1" applyAlignment="1">
      <alignment horizontal="center" wrapText="1"/>
    </xf>
    <xf numFmtId="0" fontId="21" fillId="11" borderId="17" xfId="7" applyFont="1" applyFill="1" applyBorder="1" applyAlignment="1">
      <alignment horizontal="center" vertical="center" wrapText="1"/>
    </xf>
    <xf numFmtId="0" fontId="21" fillId="11" borderId="18" xfId="7" applyFont="1" applyFill="1" applyBorder="1" applyAlignment="1">
      <alignment horizontal="center" vertical="center" wrapText="1"/>
    </xf>
    <xf numFmtId="0" fontId="21" fillId="21" borderId="40" xfId="7" applyFont="1" applyFill="1" applyBorder="1" applyAlignment="1">
      <alignment horizontal="center" vertical="center" wrapText="1"/>
    </xf>
    <xf numFmtId="0" fontId="21" fillId="21" borderId="7" xfId="7" applyFont="1" applyFill="1" applyBorder="1" applyAlignment="1">
      <alignment horizontal="center" vertical="center" wrapText="1"/>
    </xf>
    <xf numFmtId="0" fontId="21" fillId="21" borderId="73" xfId="7" applyFont="1" applyFill="1" applyBorder="1" applyAlignment="1">
      <alignment horizontal="center" vertical="center" wrapText="1"/>
    </xf>
    <xf numFmtId="0" fontId="21" fillId="21" borderId="30" xfId="7" applyFont="1" applyFill="1" applyBorder="1" applyAlignment="1">
      <alignment horizontal="center" vertical="center" wrapText="1"/>
    </xf>
    <xf numFmtId="0" fontId="21" fillId="21" borderId="75" xfId="7" applyFont="1" applyFill="1" applyBorder="1" applyAlignment="1">
      <alignment horizontal="center" vertical="center" wrapText="1"/>
    </xf>
    <xf numFmtId="165" fontId="103" fillId="21" borderId="76" xfId="7" applyNumberFormat="1" applyFont="1" applyFill="1" applyBorder="1" applyAlignment="1">
      <alignment horizontal="center" vertical="center"/>
    </xf>
    <xf numFmtId="165" fontId="103" fillId="21" borderId="59" xfId="7" applyNumberFormat="1" applyFont="1" applyFill="1" applyBorder="1" applyAlignment="1">
      <alignment horizontal="center" vertical="center"/>
    </xf>
    <xf numFmtId="165" fontId="103" fillId="21" borderId="74" xfId="7" applyNumberFormat="1" applyFont="1" applyFill="1" applyBorder="1" applyAlignment="1">
      <alignment horizontal="center" vertical="center"/>
    </xf>
    <xf numFmtId="0" fontId="21" fillId="21" borderId="43" xfId="7" applyFont="1" applyFill="1" applyBorder="1" applyAlignment="1">
      <alignment horizontal="center" vertical="center" wrapText="1"/>
    </xf>
    <xf numFmtId="0" fontId="21" fillId="21" borderId="29" xfId="7" applyFont="1" applyFill="1" applyBorder="1" applyAlignment="1">
      <alignment horizontal="center" vertical="center" wrapText="1"/>
    </xf>
    <xf numFmtId="0" fontId="21" fillId="21" borderId="26" xfId="7" applyFont="1" applyFill="1" applyBorder="1" applyAlignment="1">
      <alignment horizontal="center" vertical="center" wrapText="1"/>
    </xf>
    <xf numFmtId="0" fontId="21" fillId="21" borderId="55" xfId="7" applyFont="1" applyFill="1" applyBorder="1" applyAlignment="1">
      <alignment horizontal="center" vertical="center" wrapText="1"/>
    </xf>
    <xf numFmtId="0" fontId="21" fillId="13" borderId="16" xfId="7" applyFont="1" applyFill="1" applyBorder="1" applyAlignment="1">
      <alignment horizontal="center" vertical="center" wrapText="1"/>
    </xf>
    <xf numFmtId="0" fontId="21" fillId="13" borderId="8" xfId="7" applyFont="1" applyFill="1" applyBorder="1" applyAlignment="1">
      <alignment horizontal="center" vertical="center" wrapText="1"/>
    </xf>
    <xf numFmtId="0" fontId="21" fillId="21" borderId="74" xfId="7" applyFont="1" applyFill="1" applyBorder="1" applyAlignment="1">
      <alignment horizontal="center" vertical="center" wrapText="1"/>
    </xf>
    <xf numFmtId="0" fontId="21" fillId="21" borderId="52" xfId="7" applyFont="1" applyFill="1" applyBorder="1" applyAlignment="1">
      <alignment horizontal="center" vertical="center" wrapText="1"/>
    </xf>
    <xf numFmtId="0" fontId="21" fillId="21" borderId="56" xfId="7" applyFont="1" applyFill="1" applyBorder="1" applyAlignment="1">
      <alignment horizontal="center" vertical="center" wrapText="1"/>
    </xf>
    <xf numFmtId="0" fontId="103" fillId="3" borderId="0" xfId="7" applyFont="1" applyFill="1" applyAlignment="1">
      <alignment horizontal="left" vertical="center" wrapText="1"/>
    </xf>
    <xf numFmtId="0" fontId="17" fillId="0" borderId="9" xfId="7" applyFont="1" applyBorder="1" applyAlignment="1">
      <alignment horizontal="left"/>
    </xf>
    <xf numFmtId="0" fontId="17" fillId="0" borderId="25" xfId="7" applyFont="1" applyBorder="1" applyAlignment="1">
      <alignment horizontal="left"/>
    </xf>
    <xf numFmtId="0" fontId="17" fillId="0" borderId="21" xfId="7" applyFont="1" applyBorder="1" applyAlignment="1">
      <alignment horizontal="left"/>
    </xf>
    <xf numFmtId="0" fontId="21" fillId="16" borderId="9" xfId="7" applyFont="1" applyFill="1" applyBorder="1" applyAlignment="1">
      <alignment horizontal="left" wrapText="1"/>
    </xf>
    <xf numFmtId="0" fontId="21" fillId="16" borderId="25" xfId="7" applyFont="1" applyFill="1" applyBorder="1" applyAlignment="1">
      <alignment horizontal="left" wrapText="1"/>
    </xf>
    <xf numFmtId="0" fontId="21" fillId="16" borderId="21" xfId="7" applyFont="1" applyFill="1" applyBorder="1" applyAlignment="1">
      <alignment horizontal="left" wrapText="1"/>
    </xf>
    <xf numFmtId="49" fontId="51" fillId="3" borderId="0" xfId="7" applyNumberFormat="1" applyFont="1" applyFill="1" applyBorder="1" applyAlignment="1">
      <alignment horizontal="center" vertical="center" wrapText="1"/>
    </xf>
    <xf numFmtId="0" fontId="17" fillId="3" borderId="9" xfId="7" applyFont="1" applyFill="1" applyBorder="1" applyAlignment="1">
      <alignment horizontal="left" wrapText="1"/>
    </xf>
    <xf numFmtId="0" fontId="17" fillId="3" borderId="25" xfId="7" applyFont="1" applyFill="1" applyBorder="1" applyAlignment="1">
      <alignment horizontal="left" wrapText="1"/>
    </xf>
    <xf numFmtId="0" fontId="17" fillId="3" borderId="21" xfId="7" applyFont="1" applyFill="1" applyBorder="1" applyAlignment="1">
      <alignment horizontal="left" wrapText="1"/>
    </xf>
    <xf numFmtId="0" fontId="21" fillId="16" borderId="1" xfId="7" applyFont="1" applyFill="1" applyBorder="1" applyAlignment="1">
      <alignment horizontal="left" vertical="center" wrapText="1"/>
    </xf>
    <xf numFmtId="0" fontId="21" fillId="16" borderId="9" xfId="7" applyFont="1" applyFill="1" applyBorder="1" applyAlignment="1">
      <alignment horizontal="center" wrapText="1"/>
    </xf>
    <xf numFmtId="0" fontId="21" fillId="16" borderId="25" xfId="7" applyFont="1" applyFill="1" applyBorder="1" applyAlignment="1">
      <alignment horizontal="center" wrapText="1"/>
    </xf>
    <xf numFmtId="0" fontId="21" fillId="16" borderId="21" xfId="7" applyFont="1" applyFill="1" applyBorder="1" applyAlignment="1">
      <alignment horizontal="center" wrapText="1"/>
    </xf>
    <xf numFmtId="0" fontId="21" fillId="5" borderId="43" xfId="7" applyFont="1" applyFill="1" applyBorder="1" applyAlignment="1">
      <alignment horizontal="center" vertical="center" wrapText="1"/>
    </xf>
    <xf numFmtId="0" fontId="21" fillId="5" borderId="7" xfId="7" applyFont="1" applyFill="1" applyBorder="1" applyAlignment="1">
      <alignment horizontal="center" vertical="center" wrapText="1"/>
    </xf>
    <xf numFmtId="0" fontId="21" fillId="11" borderId="14" xfId="7" applyFont="1" applyFill="1" applyBorder="1" applyAlignment="1">
      <alignment horizontal="center" vertical="center" wrapText="1"/>
    </xf>
    <xf numFmtId="0" fontId="21" fillId="11" borderId="10" xfId="7" applyFont="1" applyFill="1" applyBorder="1" applyAlignment="1">
      <alignment horizontal="center" vertical="center" wrapText="1"/>
    </xf>
    <xf numFmtId="0" fontId="21" fillId="11" borderId="15" xfId="7" applyFont="1" applyFill="1" applyBorder="1" applyAlignment="1">
      <alignment horizontal="center" vertical="center" wrapText="1"/>
    </xf>
    <xf numFmtId="0" fontId="21" fillId="11" borderId="1" xfId="7" applyFont="1" applyFill="1" applyBorder="1" applyAlignment="1">
      <alignment horizontal="center" vertical="center" wrapText="1"/>
    </xf>
    <xf numFmtId="0" fontId="21" fillId="5" borderId="29" xfId="7" applyFont="1" applyFill="1" applyBorder="1" applyAlignment="1">
      <alignment horizontal="center" vertical="center" wrapText="1"/>
    </xf>
    <xf numFmtId="0" fontId="21" fillId="5" borderId="55" xfId="7" applyFont="1" applyFill="1" applyBorder="1" applyAlignment="1">
      <alignment horizontal="center" vertical="center" wrapText="1"/>
    </xf>
    <xf numFmtId="2" fontId="21" fillId="11" borderId="29" xfId="7" applyNumberFormat="1" applyFont="1" applyFill="1" applyBorder="1" applyAlignment="1">
      <alignment horizontal="center" vertical="center" wrapText="1"/>
    </xf>
    <xf numFmtId="2" fontId="21" fillId="11" borderId="55" xfId="7" applyNumberFormat="1" applyFont="1" applyFill="1" applyBorder="1" applyAlignment="1">
      <alignment horizontal="center" vertical="center" wrapText="1"/>
    </xf>
    <xf numFmtId="0" fontId="29" fillId="11" borderId="15" xfId="7" applyFont="1" applyFill="1" applyBorder="1" applyAlignment="1">
      <alignment horizontal="center" vertical="center"/>
    </xf>
    <xf numFmtId="0" fontId="29" fillId="11" borderId="14" xfId="7" applyFont="1" applyFill="1" applyBorder="1" applyAlignment="1">
      <alignment horizontal="center" vertical="center"/>
    </xf>
    <xf numFmtId="0" fontId="29" fillId="13" borderId="15" xfId="7" applyFont="1" applyFill="1" applyBorder="1" applyAlignment="1">
      <alignment horizontal="center" vertical="center"/>
    </xf>
    <xf numFmtId="0" fontId="29" fillId="13" borderId="14" xfId="7" applyFont="1" applyFill="1" applyBorder="1" applyAlignment="1">
      <alignment horizontal="center" vertical="center"/>
    </xf>
    <xf numFmtId="0" fontId="29" fillId="5" borderId="15" xfId="7" applyFont="1" applyFill="1" applyBorder="1" applyAlignment="1">
      <alignment horizontal="center" vertical="center"/>
    </xf>
    <xf numFmtId="0" fontId="29" fillId="5" borderId="14" xfId="7" applyFont="1" applyFill="1" applyBorder="1" applyAlignment="1">
      <alignment horizontal="center" vertical="center"/>
    </xf>
    <xf numFmtId="0" fontId="21" fillId="16" borderId="1" xfId="7" applyFont="1" applyFill="1" applyBorder="1" applyAlignment="1">
      <alignment horizontal="center" vertical="center" wrapText="1"/>
    </xf>
    <xf numFmtId="0" fontId="21" fillId="0" borderId="33" xfId="7" applyFont="1" applyBorder="1" applyAlignment="1">
      <alignment horizontal="center" vertical="top"/>
    </xf>
    <xf numFmtId="0" fontId="21" fillId="0" borderId="0" xfId="7" applyFont="1" applyBorder="1" applyAlignment="1">
      <alignment horizontal="center" vertical="top"/>
    </xf>
    <xf numFmtId="0" fontId="11" fillId="3" borderId="0" xfId="7" applyFont="1" applyFill="1" applyBorder="1" applyAlignment="1">
      <alignment horizontal="center" vertical="center" wrapText="1"/>
    </xf>
    <xf numFmtId="0" fontId="50" fillId="3" borderId="0" xfId="7" applyFont="1" applyFill="1" applyBorder="1" applyAlignment="1">
      <alignment horizontal="center" vertical="center"/>
    </xf>
    <xf numFmtId="0" fontId="62" fillId="3" borderId="0" xfId="7" applyFont="1" applyFill="1" applyBorder="1" applyAlignment="1">
      <alignment horizontal="center" vertical="center"/>
    </xf>
    <xf numFmtId="0" fontId="21" fillId="11" borderId="67" xfId="7" applyFont="1" applyFill="1" applyBorder="1" applyAlignment="1">
      <alignment horizontal="center" vertical="center" wrapText="1"/>
    </xf>
    <xf numFmtId="0" fontId="21" fillId="11" borderId="30" xfId="7" applyFont="1" applyFill="1" applyBorder="1" applyAlignment="1">
      <alignment horizontal="center" vertical="center" wrapText="1"/>
    </xf>
    <xf numFmtId="0" fontId="21" fillId="11" borderId="75" xfId="7" applyFont="1" applyFill="1" applyBorder="1" applyAlignment="1">
      <alignment horizontal="center" vertical="center" wrapText="1"/>
    </xf>
    <xf numFmtId="0" fontId="21" fillId="21" borderId="44" xfId="7" applyFont="1" applyFill="1" applyBorder="1" applyAlignment="1">
      <alignment horizontal="center" vertical="center" textRotation="90" wrapText="1"/>
    </xf>
    <xf numFmtId="0" fontId="21" fillId="21" borderId="41" xfId="7" applyFont="1" applyFill="1" applyBorder="1" applyAlignment="1">
      <alignment horizontal="center" vertical="center" textRotation="90" wrapText="1"/>
    </xf>
    <xf numFmtId="0" fontId="21" fillId="21" borderId="6" xfId="7" applyFont="1" applyFill="1" applyBorder="1" applyAlignment="1">
      <alignment horizontal="center" vertical="center" textRotation="90" wrapText="1"/>
    </xf>
    <xf numFmtId="0" fontId="21" fillId="11" borderId="73" xfId="7" applyFont="1" applyFill="1" applyBorder="1" applyAlignment="1">
      <alignment horizontal="center" vertical="center" wrapText="1"/>
    </xf>
    <xf numFmtId="0" fontId="21" fillId="13" borderId="15" xfId="7" applyFont="1" applyFill="1" applyBorder="1" applyAlignment="1">
      <alignment horizontal="center" vertical="center" textRotation="90" wrapText="1"/>
    </xf>
    <xf numFmtId="0" fontId="21" fillId="13" borderId="1" xfId="7" applyFont="1" applyFill="1" applyBorder="1" applyAlignment="1">
      <alignment horizontal="center" vertical="center" textRotation="90" wrapText="1"/>
    </xf>
    <xf numFmtId="0" fontId="21" fillId="13" borderId="14" xfId="7" applyFont="1" applyFill="1" applyBorder="1" applyAlignment="1">
      <alignment horizontal="center" vertical="center" textRotation="90" wrapText="1"/>
    </xf>
    <xf numFmtId="0" fontId="21" fillId="13" borderId="10" xfId="7" applyFont="1" applyFill="1" applyBorder="1" applyAlignment="1">
      <alignment horizontal="center" vertical="center" textRotation="90" wrapText="1"/>
    </xf>
    <xf numFmtId="0" fontId="21" fillId="11" borderId="76" xfId="7" applyFont="1" applyFill="1" applyBorder="1" applyAlignment="1">
      <alignment horizontal="center" vertical="center" wrapText="1"/>
    </xf>
    <xf numFmtId="0" fontId="21" fillId="11" borderId="20" xfId="7" applyFont="1" applyFill="1" applyBorder="1" applyAlignment="1">
      <alignment horizontal="center" vertical="center" wrapText="1"/>
    </xf>
    <xf numFmtId="0" fontId="21" fillId="21" borderId="45" xfId="7" applyFont="1" applyFill="1" applyBorder="1" applyAlignment="1">
      <alignment horizontal="center" vertical="center" textRotation="90" wrapText="1"/>
    </xf>
    <xf numFmtId="0" fontId="21" fillId="21" borderId="46" xfId="7" applyFont="1" applyFill="1" applyBorder="1" applyAlignment="1">
      <alignment horizontal="center" vertical="center" textRotation="90" wrapText="1"/>
    </xf>
    <xf numFmtId="0" fontId="21" fillId="21" borderId="5" xfId="7" applyFont="1" applyFill="1" applyBorder="1" applyAlignment="1">
      <alignment horizontal="center" vertical="center" textRotation="90" wrapText="1"/>
    </xf>
    <xf numFmtId="0" fontId="21" fillId="3" borderId="0" xfId="7" applyFont="1" applyFill="1" applyBorder="1" applyAlignment="1">
      <alignment horizontal="center" vertical="center" wrapText="1"/>
    </xf>
    <xf numFmtId="0" fontId="11" fillId="21" borderId="43" xfId="7" applyFont="1" applyFill="1" applyBorder="1" applyAlignment="1">
      <alignment horizontal="center" vertical="center" wrapText="1"/>
    </xf>
    <xf numFmtId="0" fontId="11" fillId="21" borderId="7" xfId="7" applyFont="1" applyFill="1" applyBorder="1" applyAlignment="1">
      <alignment horizontal="center" vertical="center" wrapText="1"/>
    </xf>
    <xf numFmtId="0" fontId="11" fillId="38" borderId="44" xfId="7" applyFont="1" applyFill="1" applyBorder="1" applyAlignment="1">
      <alignment horizontal="center" vertical="center" wrapText="1"/>
    </xf>
    <xf numFmtId="0" fontId="11" fillId="38" borderId="6" xfId="7" applyFont="1" applyFill="1" applyBorder="1" applyAlignment="1">
      <alignment horizontal="center" vertical="center" wrapText="1"/>
    </xf>
    <xf numFmtId="0" fontId="11" fillId="11" borderId="43" xfId="7" applyFont="1" applyFill="1" applyBorder="1" applyAlignment="1">
      <alignment horizontal="center" vertical="center" wrapText="1"/>
    </xf>
    <xf numFmtId="0" fontId="11" fillId="11" borderId="7" xfId="7" applyFont="1" applyFill="1" applyBorder="1" applyAlignment="1">
      <alignment horizontal="center" vertical="center" wrapText="1"/>
    </xf>
    <xf numFmtId="0" fontId="21" fillId="11" borderId="15" xfId="7" applyFont="1" applyFill="1" applyBorder="1" applyAlignment="1">
      <alignment horizontal="center" vertical="center" textRotation="90" wrapText="1"/>
    </xf>
    <xf numFmtId="0" fontId="21" fillId="11" borderId="1" xfId="7" applyFont="1" applyFill="1" applyBorder="1" applyAlignment="1">
      <alignment horizontal="center" vertical="center" textRotation="90" wrapText="1"/>
    </xf>
    <xf numFmtId="0" fontId="21" fillId="11" borderId="13" xfId="7" applyFont="1" applyFill="1" applyBorder="1" applyAlignment="1">
      <alignment horizontal="center" vertical="center" textRotation="90" wrapText="1"/>
    </xf>
    <xf numFmtId="0" fontId="21" fillId="11" borderId="9" xfId="7" applyFont="1" applyFill="1" applyBorder="1" applyAlignment="1">
      <alignment horizontal="center" vertical="center" textRotation="90" wrapText="1"/>
    </xf>
    <xf numFmtId="0" fontId="21" fillId="11" borderId="74" xfId="7" applyFont="1" applyFill="1" applyBorder="1" applyAlignment="1">
      <alignment horizontal="center" vertical="top" wrapText="1"/>
    </xf>
    <xf numFmtId="0" fontId="21" fillId="11" borderId="56" xfId="7" applyFont="1" applyFill="1" applyBorder="1" applyAlignment="1">
      <alignment horizontal="center" vertical="top" wrapText="1"/>
    </xf>
    <xf numFmtId="0" fontId="21" fillId="5" borderId="15" xfId="7" applyFont="1" applyFill="1" applyBorder="1" applyAlignment="1">
      <alignment horizontal="center" vertical="center" textRotation="90" wrapText="1"/>
    </xf>
    <xf numFmtId="0" fontId="21" fillId="5" borderId="1" xfId="7" applyFont="1" applyFill="1" applyBorder="1" applyAlignment="1">
      <alignment horizontal="center" vertical="center" textRotation="90" wrapText="1"/>
    </xf>
    <xf numFmtId="0" fontId="21" fillId="5" borderId="14" xfId="7" applyFont="1" applyFill="1" applyBorder="1" applyAlignment="1">
      <alignment horizontal="center" vertical="center" textRotation="90" wrapText="1"/>
    </xf>
    <xf numFmtId="0" fontId="21" fillId="5" borderId="10" xfId="7" applyFont="1" applyFill="1" applyBorder="1" applyAlignment="1">
      <alignment horizontal="center" vertical="center" textRotation="90" wrapText="1"/>
    </xf>
    <xf numFmtId="0" fontId="11" fillId="16" borderId="9" xfId="0" applyFont="1" applyFill="1" applyBorder="1" applyAlignment="1">
      <alignment horizontal="left" vertical="center" wrapText="1"/>
    </xf>
    <xf numFmtId="0" fontId="11" fillId="16" borderId="25" xfId="0" applyFont="1" applyFill="1" applyBorder="1" applyAlignment="1">
      <alignment horizontal="left" vertical="center" wrapText="1"/>
    </xf>
    <xf numFmtId="0" fontId="11" fillId="16" borderId="21" xfId="0" applyFont="1" applyFill="1" applyBorder="1" applyAlignment="1">
      <alignment horizontal="left" vertical="center" wrapText="1"/>
    </xf>
    <xf numFmtId="49" fontId="9" fillId="15" borderId="9" xfId="0" applyNumberFormat="1" applyFont="1" applyFill="1" applyBorder="1" applyAlignment="1">
      <alignment horizontal="left" wrapText="1"/>
    </xf>
    <xf numFmtId="49" fontId="9" fillId="15" borderId="25" xfId="0" applyNumberFormat="1" applyFont="1" applyFill="1" applyBorder="1" applyAlignment="1">
      <alignment horizontal="left" wrapText="1"/>
    </xf>
    <xf numFmtId="0" fontId="74" fillId="3" borderId="0" xfId="0" applyFont="1" applyFill="1" applyAlignment="1">
      <alignment horizontal="center"/>
    </xf>
    <xf numFmtId="0" fontId="126" fillId="39" borderId="81" xfId="7" applyFont="1" applyFill="1" applyBorder="1" applyAlignment="1" applyProtection="1">
      <alignment horizontal="center" vertical="center" wrapText="1"/>
      <protection locked="0"/>
    </xf>
    <xf numFmtId="0" fontId="26" fillId="39" borderId="71" xfId="7" applyFont="1" applyFill="1" applyBorder="1" applyAlignment="1" applyProtection="1">
      <alignment horizontal="center" vertical="center" wrapText="1"/>
      <protection locked="0"/>
    </xf>
    <xf numFmtId="0" fontId="26" fillId="39" borderId="17" xfId="7" applyFont="1" applyFill="1" applyBorder="1" applyAlignment="1" applyProtection="1">
      <alignment horizontal="center" vertical="center" wrapText="1"/>
      <protection locked="0"/>
    </xf>
    <xf numFmtId="0" fontId="126" fillId="13" borderId="76" xfId="7" applyFont="1" applyFill="1" applyBorder="1" applyAlignment="1" applyProtection="1">
      <alignment horizontal="center" vertical="center" wrapText="1"/>
      <protection locked="0"/>
    </xf>
    <xf numFmtId="0" fontId="126" fillId="13" borderId="59" xfId="7" applyFont="1" applyFill="1" applyBorder="1" applyAlignment="1" applyProtection="1">
      <alignment horizontal="center" vertical="center" wrapText="1"/>
      <protection locked="0"/>
    </xf>
    <xf numFmtId="0" fontId="126" fillId="13" borderId="74" xfId="7" applyFont="1" applyFill="1" applyBorder="1" applyAlignment="1" applyProtection="1">
      <alignment horizontal="center" vertical="center" wrapText="1"/>
      <protection locked="0"/>
    </xf>
    <xf numFmtId="0" fontId="52" fillId="0" borderId="1" xfId="7" applyFont="1" applyFill="1" applyBorder="1" applyAlignment="1" applyProtection="1">
      <alignment horizontal="center" vertical="center" wrapText="1"/>
    </xf>
    <xf numFmtId="0" fontId="146" fillId="0" borderId="9" xfId="7" applyFont="1" applyFill="1" applyBorder="1" applyAlignment="1" applyProtection="1">
      <alignment horizontal="center" vertical="center" wrapText="1"/>
    </xf>
    <xf numFmtId="0" fontId="26" fillId="39" borderId="8" xfId="7" applyFont="1" applyFill="1" applyBorder="1" applyAlignment="1" applyProtection="1">
      <alignment horizontal="center" vertical="center" wrapText="1"/>
      <protection locked="0"/>
    </xf>
    <xf numFmtId="0" fontId="26" fillId="39" borderId="1" xfId="7" applyFont="1" applyFill="1" applyBorder="1" applyAlignment="1" applyProtection="1">
      <alignment horizontal="center" vertical="center" wrapText="1"/>
      <protection locked="0"/>
    </xf>
    <xf numFmtId="0" fontId="26" fillId="39" borderId="10" xfId="7" applyFont="1" applyFill="1" applyBorder="1" applyAlignment="1" applyProtection="1">
      <alignment horizontal="center" vertical="center" wrapText="1"/>
      <protection locked="0"/>
    </xf>
    <xf numFmtId="49" fontId="26" fillId="13" borderId="8" xfId="7" applyNumberFormat="1" applyFont="1" applyFill="1" applyBorder="1" applyAlignment="1" applyProtection="1">
      <alignment horizontal="center" vertical="center" wrapText="1"/>
      <protection locked="0"/>
    </xf>
    <xf numFmtId="49" fontId="26" fillId="13" borderId="1" xfId="7" applyNumberFormat="1" applyFont="1" applyFill="1" applyBorder="1" applyAlignment="1" applyProtection="1">
      <alignment horizontal="center" vertical="center" wrapText="1"/>
      <protection locked="0"/>
    </xf>
    <xf numFmtId="49" fontId="26" fillId="13" borderId="10" xfId="7" applyNumberFormat="1" applyFont="1" applyFill="1" applyBorder="1" applyAlignment="1" applyProtection="1">
      <alignment horizontal="center" vertical="center" wrapText="1"/>
      <protection locked="0"/>
    </xf>
    <xf numFmtId="0" fontId="56" fillId="4" borderId="9" xfId="7" applyNumberFormat="1" applyFont="1" applyFill="1" applyBorder="1" applyAlignment="1" applyProtection="1">
      <alignment horizontal="center" wrapText="1"/>
    </xf>
    <xf numFmtId="0" fontId="56" fillId="4" borderId="21" xfId="7" applyNumberFormat="1" applyFont="1" applyFill="1" applyBorder="1" applyAlignment="1" applyProtection="1">
      <alignment horizontal="center" wrapText="1"/>
    </xf>
    <xf numFmtId="0" fontId="48" fillId="0" borderId="0" xfId="24" applyFont="1" applyFill="1" applyAlignment="1">
      <alignment horizontal="left" wrapText="1"/>
    </xf>
    <xf numFmtId="0" fontId="52" fillId="0" borderId="0" xfId="7" applyFont="1" applyAlignment="1">
      <alignment horizontal="center" wrapText="1"/>
    </xf>
    <xf numFmtId="0" fontId="32" fillId="0" borderId="1" xfId="12" applyFont="1" applyBorder="1" applyAlignment="1">
      <alignment horizontal="center" vertical="center" wrapText="1"/>
    </xf>
    <xf numFmtId="0" fontId="27" fillId="0" borderId="1" xfId="12" applyFont="1" applyFill="1" applyBorder="1" applyAlignment="1">
      <alignment horizontal="center" vertical="center" wrapText="1"/>
    </xf>
    <xf numFmtId="0" fontId="11" fillId="29" borderId="32" xfId="7" applyFont="1" applyFill="1" applyBorder="1" applyAlignment="1">
      <alignment horizontal="center" wrapText="1"/>
    </xf>
    <xf numFmtId="0" fontId="27" fillId="0" borderId="1" xfId="7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52" fillId="0" borderId="1" xfId="0" applyFont="1" applyBorder="1" applyAlignment="1">
      <alignment horizontal="left"/>
    </xf>
    <xf numFmtId="0" fontId="2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2" fillId="0" borderId="9" xfId="0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21" fillId="37" borderId="53" xfId="12" applyFont="1" applyFill="1" applyBorder="1" applyAlignment="1">
      <alignment horizontal="center" wrapText="1"/>
    </xf>
    <xf numFmtId="0" fontId="21" fillId="37" borderId="28" xfId="12" applyFont="1" applyFill="1" applyBorder="1" applyAlignment="1">
      <alignment horizontal="center" wrapText="1"/>
    </xf>
    <xf numFmtId="0" fontId="45" fillId="0" borderId="20" xfId="12" applyFont="1" applyBorder="1" applyAlignment="1">
      <alignment horizontal="left" wrapText="1"/>
    </xf>
    <xf numFmtId="0" fontId="45" fillId="0" borderId="0" xfId="12" applyFont="1" applyBorder="1" applyAlignment="1">
      <alignment horizontal="left" wrapText="1"/>
    </xf>
    <xf numFmtId="0" fontId="21" fillId="28" borderId="37" xfId="12" applyFont="1" applyFill="1" applyBorder="1" applyAlignment="1">
      <alignment horizontal="center" wrapText="1"/>
    </xf>
    <xf numFmtId="0" fontId="21" fillId="28" borderId="21" xfId="12" applyFont="1" applyFill="1" applyBorder="1" applyAlignment="1">
      <alignment horizontal="center" wrapText="1"/>
    </xf>
    <xf numFmtId="0" fontId="21" fillId="28" borderId="60" xfId="12" applyFont="1" applyFill="1" applyBorder="1" applyAlignment="1">
      <alignment horizontal="center" wrapText="1"/>
    </xf>
    <xf numFmtId="0" fontId="21" fillId="28" borderId="35" xfId="12" applyFont="1" applyFill="1" applyBorder="1" applyAlignment="1">
      <alignment horizontal="center" wrapText="1"/>
    </xf>
    <xf numFmtId="0" fontId="29" fillId="37" borderId="37" xfId="12" applyFont="1" applyFill="1" applyBorder="1" applyAlignment="1">
      <alignment horizontal="left" vertical="center" wrapText="1"/>
    </xf>
    <xf numFmtId="0" fontId="29" fillId="37" borderId="25" xfId="12" applyFont="1" applyFill="1" applyBorder="1" applyAlignment="1">
      <alignment horizontal="left" vertical="center" wrapText="1"/>
    </xf>
    <xf numFmtId="0" fontId="29" fillId="37" borderId="18" xfId="12" applyFont="1" applyFill="1" applyBorder="1" applyAlignment="1">
      <alignment horizontal="left" vertical="center" wrapText="1"/>
    </xf>
    <xf numFmtId="0" fontId="21" fillId="37" borderId="16" xfId="12" applyFont="1" applyFill="1" applyBorder="1" applyAlignment="1">
      <alignment horizontal="center" wrapText="1"/>
    </xf>
    <xf numFmtId="0" fontId="21" fillId="37" borderId="15" xfId="12" applyFont="1" applyFill="1" applyBorder="1" applyAlignment="1">
      <alignment horizontal="center" wrapText="1"/>
    </xf>
    <xf numFmtId="0" fontId="21" fillId="27" borderId="60" xfId="12" applyFont="1" applyFill="1" applyBorder="1" applyAlignment="1">
      <alignment horizontal="center" wrapText="1"/>
    </xf>
    <xf numFmtId="0" fontId="21" fillId="27" borderId="35" xfId="12" applyFont="1" applyFill="1" applyBorder="1" applyAlignment="1">
      <alignment horizontal="center" wrapText="1"/>
    </xf>
    <xf numFmtId="0" fontId="21" fillId="28" borderId="37" xfId="12" applyFont="1" applyFill="1" applyBorder="1" applyAlignment="1">
      <alignment horizontal="left" vertical="center" wrapText="1"/>
    </xf>
    <xf numFmtId="0" fontId="21" fillId="28" borderId="21" xfId="12" applyFont="1" applyFill="1" applyBorder="1" applyAlignment="1">
      <alignment horizontal="left" vertical="center" wrapText="1"/>
    </xf>
    <xf numFmtId="0" fontId="21" fillId="28" borderId="37" xfId="26" applyFont="1" applyFill="1" applyBorder="1" applyAlignment="1">
      <alignment horizontal="left" vertical="center" wrapText="1"/>
    </xf>
    <xf numFmtId="0" fontId="21" fillId="28" borderId="21" xfId="26" applyFont="1" applyFill="1" applyBorder="1" applyAlignment="1">
      <alignment horizontal="left" vertical="center" wrapText="1"/>
    </xf>
    <xf numFmtId="0" fontId="21" fillId="28" borderId="39" xfId="26" applyFont="1" applyFill="1" applyBorder="1" applyAlignment="1">
      <alignment horizontal="left" vertical="center" wrapText="1"/>
    </xf>
    <xf numFmtId="0" fontId="21" fillId="28" borderId="16" xfId="12" applyFont="1" applyFill="1" applyBorder="1" applyAlignment="1">
      <alignment horizontal="center" wrapText="1"/>
    </xf>
    <xf numFmtId="0" fontId="21" fillId="28" borderId="15" xfId="12" applyFont="1" applyFill="1" applyBorder="1" applyAlignment="1">
      <alignment horizontal="center" wrapText="1"/>
    </xf>
    <xf numFmtId="0" fontId="21" fillId="27" borderId="37" xfId="12" applyFont="1" applyFill="1" applyBorder="1" applyAlignment="1">
      <alignment horizontal="left" vertical="center" wrapText="1"/>
    </xf>
    <xf numFmtId="0" fontId="21" fillId="27" borderId="21" xfId="12" applyFont="1" applyFill="1" applyBorder="1" applyAlignment="1">
      <alignment horizontal="left" vertical="center" wrapText="1"/>
    </xf>
    <xf numFmtId="0" fontId="21" fillId="27" borderId="16" xfId="12" applyFont="1" applyFill="1" applyBorder="1" applyAlignment="1">
      <alignment horizontal="center" wrapText="1"/>
    </xf>
    <xf numFmtId="0" fontId="21" fillId="27" borderId="15" xfId="12" applyFont="1" applyFill="1" applyBorder="1" applyAlignment="1">
      <alignment horizontal="center" wrapText="1"/>
    </xf>
    <xf numFmtId="0" fontId="21" fillId="27" borderId="37" xfId="12" applyFont="1" applyFill="1" applyBorder="1" applyAlignment="1">
      <alignment horizontal="center" wrapText="1"/>
    </xf>
    <xf numFmtId="0" fontId="21" fillId="27" borderId="21" xfId="12" applyFont="1" applyFill="1" applyBorder="1" applyAlignment="1">
      <alignment horizontal="center" wrapText="1"/>
    </xf>
    <xf numFmtId="0" fontId="21" fillId="27" borderId="37" xfId="12" applyFont="1" applyFill="1" applyBorder="1" applyAlignment="1">
      <alignment horizontal="center"/>
    </xf>
    <xf numFmtId="0" fontId="21" fillId="27" borderId="21" xfId="12" applyFont="1" applyFill="1" applyBorder="1" applyAlignment="1">
      <alignment horizontal="center"/>
    </xf>
    <xf numFmtId="0" fontId="21" fillId="6" borderId="16" xfId="12" applyFont="1" applyFill="1" applyBorder="1" applyAlignment="1">
      <alignment horizontal="center" vertical="center" wrapText="1"/>
    </xf>
    <xf numFmtId="0" fontId="21" fillId="6" borderId="8" xfId="12" applyFont="1" applyFill="1" applyBorder="1" applyAlignment="1">
      <alignment horizontal="center" vertical="center" wrapText="1"/>
    </xf>
    <xf numFmtId="0" fontId="21" fillId="6" borderId="3" xfId="12" applyFont="1" applyFill="1" applyBorder="1" applyAlignment="1">
      <alignment horizontal="center" vertical="center" wrapText="1"/>
    </xf>
    <xf numFmtId="0" fontId="21" fillId="6" borderId="15" xfId="12" applyFont="1" applyFill="1" applyBorder="1" applyAlignment="1">
      <alignment horizontal="center" vertical="center" wrapText="1"/>
    </xf>
    <xf numFmtId="0" fontId="21" fillId="6" borderId="1" xfId="12" applyFont="1" applyFill="1" applyBorder="1" applyAlignment="1">
      <alignment horizontal="center" vertical="center" wrapText="1"/>
    </xf>
    <xf numFmtId="0" fontId="21" fillId="6" borderId="2" xfId="12" applyFont="1" applyFill="1" applyBorder="1" applyAlignment="1">
      <alignment horizontal="center" vertical="center" wrapText="1"/>
    </xf>
    <xf numFmtId="0" fontId="31" fillId="6" borderId="0" xfId="12" applyFont="1" applyFill="1" applyAlignment="1">
      <alignment horizontal="left" wrapText="1"/>
    </xf>
    <xf numFmtId="0" fontId="34" fillId="3" borderId="0" xfId="12" applyFont="1" applyFill="1" applyAlignment="1">
      <alignment horizontal="left" vertical="top" wrapText="1"/>
    </xf>
    <xf numFmtId="0" fontId="34" fillId="0" borderId="0" xfId="0" applyFont="1" applyAlignment="1">
      <alignment horizontal="left" wrapText="1"/>
    </xf>
    <xf numFmtId="0" fontId="21" fillId="6" borderId="44" xfId="12" applyFont="1" applyFill="1" applyBorder="1" applyAlignment="1">
      <alignment horizontal="center" vertical="center" wrapText="1"/>
    </xf>
    <xf numFmtId="0" fontId="21" fillId="6" borderId="41" xfId="12" applyFont="1" applyFill="1" applyBorder="1" applyAlignment="1">
      <alignment horizontal="center" vertical="center" wrapText="1"/>
    </xf>
    <xf numFmtId="0" fontId="21" fillId="6" borderId="28" xfId="12" applyFont="1" applyFill="1" applyBorder="1" applyAlignment="1">
      <alignment horizontal="center" vertical="center" wrapText="1"/>
    </xf>
    <xf numFmtId="0" fontId="21" fillId="6" borderId="14" xfId="12" applyFont="1" applyFill="1" applyBorder="1" applyAlignment="1">
      <alignment horizontal="center" vertical="center" wrapText="1"/>
    </xf>
    <xf numFmtId="0" fontId="21" fillId="6" borderId="10" xfId="12" applyFont="1" applyFill="1" applyBorder="1" applyAlignment="1">
      <alignment horizontal="center" vertical="center" wrapText="1"/>
    </xf>
    <xf numFmtId="0" fontId="21" fillId="6" borderId="24" xfId="12" applyFont="1" applyFill="1" applyBorder="1" applyAlignment="1">
      <alignment horizontal="center" vertical="center" wrapText="1"/>
    </xf>
    <xf numFmtId="1" fontId="31" fillId="6" borderId="76" xfId="12" applyNumberFormat="1" applyFont="1" applyFill="1" applyBorder="1" applyAlignment="1">
      <alignment horizontal="center" vertical="center" wrapText="1"/>
    </xf>
    <xf numFmtId="1" fontId="31" fillId="6" borderId="59" xfId="12" applyNumberFormat="1" applyFont="1" applyFill="1" applyBorder="1" applyAlignment="1">
      <alignment horizontal="center" vertical="center" wrapText="1"/>
    </xf>
    <xf numFmtId="1" fontId="31" fillId="6" borderId="74" xfId="12" applyNumberFormat="1" applyFont="1" applyFill="1" applyBorder="1" applyAlignment="1">
      <alignment horizontal="center" vertical="center" wrapText="1"/>
    </xf>
    <xf numFmtId="1" fontId="31" fillId="6" borderId="39" xfId="12" applyNumberFormat="1" applyFont="1" applyFill="1" applyBorder="1" applyAlignment="1">
      <alignment horizontal="center" vertical="center" wrapText="1"/>
    </xf>
    <xf numFmtId="1" fontId="31" fillId="6" borderId="32" xfId="12" applyNumberFormat="1" applyFont="1" applyFill="1" applyBorder="1" applyAlignment="1">
      <alignment horizontal="center" vertical="center" wrapText="1"/>
    </xf>
    <xf numFmtId="1" fontId="31" fillId="6" borderId="56" xfId="12" applyNumberFormat="1" applyFont="1" applyFill="1" applyBorder="1" applyAlignment="1">
      <alignment horizontal="center" vertical="center" wrapText="1"/>
    </xf>
    <xf numFmtId="0" fontId="21" fillId="26" borderId="37" xfId="12" applyFont="1" applyFill="1" applyBorder="1" applyAlignment="1">
      <alignment horizontal="left" vertical="center" wrapText="1"/>
    </xf>
    <xf numFmtId="0" fontId="21" fillId="26" borderId="21" xfId="12" applyFont="1" applyFill="1" applyBorder="1" applyAlignment="1">
      <alignment horizontal="left" vertical="center" wrapText="1"/>
    </xf>
    <xf numFmtId="0" fontId="21" fillId="26" borderId="73" xfId="12" applyFont="1" applyFill="1" applyBorder="1" applyAlignment="1">
      <alignment horizontal="center" wrapText="1"/>
    </xf>
    <xf numFmtId="0" fontId="21" fillId="26" borderId="77" xfId="12" applyFont="1" applyFill="1" applyBorder="1" applyAlignment="1">
      <alignment horizontal="center" wrapText="1"/>
    </xf>
    <xf numFmtId="3" fontId="101" fillId="0" borderId="1" xfId="15" applyNumberFormat="1" applyFont="1" applyFill="1" applyBorder="1" applyAlignment="1">
      <alignment horizontal="center" vertical="center" wrapText="1"/>
    </xf>
    <xf numFmtId="3" fontId="101" fillId="0" borderId="9" xfId="15" applyNumberFormat="1" applyFont="1" applyFill="1" applyBorder="1" applyAlignment="1">
      <alignment horizontal="center" vertical="center" wrapText="1"/>
    </xf>
    <xf numFmtId="0" fontId="11" fillId="0" borderId="1" xfId="15" applyFont="1" applyBorder="1" applyAlignment="1">
      <alignment horizontal="center" vertical="center"/>
    </xf>
    <xf numFmtId="0" fontId="31" fillId="0" borderId="0" xfId="0" applyFont="1" applyFill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49" fontId="22" fillId="0" borderId="1" xfId="15" applyNumberFormat="1" applyFont="1" applyBorder="1" applyAlignment="1">
      <alignment horizontal="center" vertical="center"/>
    </xf>
    <xf numFmtId="1" fontId="22" fillId="0" borderId="1" xfId="15" applyNumberFormat="1" applyFont="1" applyBorder="1" applyAlignment="1">
      <alignment horizontal="center" vertical="center"/>
    </xf>
    <xf numFmtId="1" fontId="22" fillId="0" borderId="1" xfId="15" applyNumberFormat="1" applyFont="1" applyBorder="1" applyAlignment="1">
      <alignment horizontal="center" vertical="center" wrapText="1"/>
    </xf>
    <xf numFmtId="3" fontId="116" fillId="0" borderId="1" xfId="15" applyNumberFormat="1" applyFont="1" applyFill="1" applyBorder="1" applyAlignment="1">
      <alignment horizontal="center" vertical="center" wrapText="1"/>
    </xf>
    <xf numFmtId="1" fontId="11" fillId="0" borderId="1" xfId="15" applyNumberFormat="1" applyFont="1" applyFill="1" applyBorder="1" applyAlignment="1">
      <alignment horizontal="center" wrapText="1"/>
    </xf>
    <xf numFmtId="0" fontId="31" fillId="0" borderId="0" xfId="15" applyFont="1" applyFill="1" applyAlignment="1">
      <alignment horizontal="center" vertical="center" wrapText="1"/>
    </xf>
    <xf numFmtId="1" fontId="11" fillId="0" borderId="0" xfId="15" applyNumberFormat="1" applyFont="1" applyFill="1" applyAlignment="1">
      <alignment horizontal="center"/>
    </xf>
    <xf numFmtId="1" fontId="22" fillId="0" borderId="1" xfId="15" applyNumberFormat="1" applyFont="1" applyFill="1" applyBorder="1" applyAlignment="1">
      <alignment horizontal="center" vertical="center"/>
    </xf>
    <xf numFmtId="1" fontId="11" fillId="0" borderId="1" xfId="15" applyNumberFormat="1" applyFont="1" applyFill="1" applyBorder="1" applyAlignment="1">
      <alignment horizontal="center" vertical="center"/>
    </xf>
    <xf numFmtId="1" fontId="11" fillId="0" borderId="1" xfId="15" applyNumberFormat="1" applyFont="1" applyFill="1" applyBorder="1" applyAlignment="1">
      <alignment horizontal="center" vertical="center" wrapText="1"/>
    </xf>
    <xf numFmtId="3" fontId="101" fillId="0" borderId="25" xfId="15" applyNumberFormat="1" applyFont="1" applyFill="1" applyBorder="1" applyAlignment="1">
      <alignment horizontal="center" vertical="center" wrapText="1"/>
    </xf>
    <xf numFmtId="3" fontId="101" fillId="0" borderId="21" xfId="15" applyNumberFormat="1" applyFont="1" applyFill="1" applyBorder="1" applyAlignment="1">
      <alignment horizontal="center" vertical="center" wrapText="1"/>
    </xf>
    <xf numFmtId="1" fontId="11" fillId="0" borderId="47" xfId="15" applyNumberFormat="1" applyFont="1" applyFill="1" applyBorder="1" applyAlignment="1">
      <alignment horizontal="left"/>
    </xf>
    <xf numFmtId="0" fontId="51" fillId="5" borderId="32" xfId="23" applyFont="1" applyFill="1" applyBorder="1" applyAlignment="1">
      <alignment horizontal="center"/>
    </xf>
    <xf numFmtId="49" fontId="22" fillId="0" borderId="12" xfId="15" applyNumberFormat="1" applyFont="1" applyFill="1" applyBorder="1" applyAlignment="1">
      <alignment horizontal="center" vertical="center"/>
    </xf>
    <xf numFmtId="49" fontId="22" fillId="0" borderId="6" xfId="15" applyNumberFormat="1" applyFont="1" applyFill="1" applyBorder="1" applyAlignment="1">
      <alignment horizontal="center" vertical="center"/>
    </xf>
    <xf numFmtId="1" fontId="11" fillId="0" borderId="12" xfId="15" applyNumberFormat="1" applyFont="1" applyFill="1" applyBorder="1" applyAlignment="1">
      <alignment horizontal="center" vertical="center"/>
    </xf>
    <xf numFmtId="1" fontId="11" fillId="0" borderId="6" xfId="15" applyNumberFormat="1" applyFont="1" applyFill="1" applyBorder="1" applyAlignment="1">
      <alignment horizontal="center" vertical="center"/>
    </xf>
    <xf numFmtId="1" fontId="11" fillId="0" borderId="12" xfId="15" applyNumberFormat="1" applyFont="1" applyFill="1" applyBorder="1" applyAlignment="1">
      <alignment horizontal="center" vertical="center" wrapText="1"/>
    </xf>
    <xf numFmtId="1" fontId="11" fillId="0" borderId="6" xfId="15" applyNumberFormat="1" applyFont="1" applyFill="1" applyBorder="1" applyAlignment="1">
      <alignment horizontal="center" vertical="center" wrapText="1"/>
    </xf>
    <xf numFmtId="1" fontId="11" fillId="18" borderId="9" xfId="15" applyNumberFormat="1" applyFont="1" applyFill="1" applyBorder="1" applyAlignment="1">
      <alignment horizontal="center"/>
    </xf>
    <xf numFmtId="1" fontId="11" fillId="18" borderId="25" xfId="15" applyNumberFormat="1" applyFont="1" applyFill="1" applyBorder="1" applyAlignment="1">
      <alignment horizontal="center"/>
    </xf>
    <xf numFmtId="1" fontId="11" fillId="18" borderId="21" xfId="15" applyNumberFormat="1" applyFont="1" applyFill="1" applyBorder="1" applyAlignment="1">
      <alignment horizontal="center"/>
    </xf>
    <xf numFmtId="4" fontId="80" fillId="0" borderId="12" xfId="15" applyNumberFormat="1" applyFont="1" applyFill="1" applyBorder="1" applyAlignment="1">
      <alignment horizontal="center" vertical="center" wrapText="1"/>
    </xf>
    <xf numFmtId="4" fontId="80" fillId="0" borderId="41" xfId="15" applyNumberFormat="1" applyFont="1" applyFill="1" applyBorder="1" applyAlignment="1">
      <alignment horizontal="center" vertical="center" wrapText="1"/>
    </xf>
    <xf numFmtId="4" fontId="80" fillId="0" borderId="6" xfId="15" applyNumberFormat="1" applyFont="1" applyFill="1" applyBorder="1" applyAlignment="1">
      <alignment horizontal="center" vertical="center" wrapText="1"/>
    </xf>
    <xf numFmtId="0" fontId="51" fillId="16" borderId="32" xfId="23" applyFont="1" applyFill="1" applyBorder="1" applyAlignment="1">
      <alignment horizontal="center" wrapText="1"/>
    </xf>
    <xf numFmtId="1" fontId="11" fillId="24" borderId="9" xfId="15" applyNumberFormat="1" applyFont="1" applyFill="1" applyBorder="1" applyAlignment="1">
      <alignment horizontal="center"/>
    </xf>
    <xf numFmtId="1" fontId="11" fillId="24" borderId="25" xfId="15" applyNumberFormat="1" applyFont="1" applyFill="1" applyBorder="1" applyAlignment="1">
      <alignment horizontal="center"/>
    </xf>
    <xf numFmtId="1" fontId="11" fillId="24" borderId="21" xfId="15" applyNumberFormat="1" applyFont="1" applyFill="1" applyBorder="1" applyAlignment="1">
      <alignment horizontal="center"/>
    </xf>
    <xf numFmtId="1" fontId="11" fillId="23" borderId="9" xfId="15" applyNumberFormat="1" applyFont="1" applyFill="1" applyBorder="1" applyAlignment="1">
      <alignment horizontal="center"/>
    </xf>
    <xf numFmtId="1" fontId="11" fillId="23" borderId="25" xfId="15" applyNumberFormat="1" applyFont="1" applyFill="1" applyBorder="1" applyAlignment="1">
      <alignment horizontal="center"/>
    </xf>
    <xf numFmtId="1" fontId="11" fillId="23" borderId="21" xfId="15" applyNumberFormat="1" applyFont="1" applyFill="1" applyBorder="1" applyAlignment="1">
      <alignment horizontal="center"/>
    </xf>
    <xf numFmtId="0" fontId="51" fillId="25" borderId="32" xfId="23" applyFont="1" applyFill="1" applyBorder="1" applyAlignment="1">
      <alignment horizontal="center" wrapText="1"/>
    </xf>
    <xf numFmtId="4" fontId="60" fillId="0" borderId="1" xfId="7" applyNumberFormat="1" applyFont="1" applyFill="1" applyBorder="1" applyAlignment="1">
      <alignment horizontal="center" vertical="center"/>
    </xf>
    <xf numFmtId="1" fontId="60" fillId="19" borderId="1" xfId="7" applyNumberFormat="1" applyFont="1" applyFill="1" applyBorder="1" applyAlignment="1">
      <alignment horizontal="center" vertical="center"/>
    </xf>
    <xf numFmtId="1" fontId="60" fillId="19" borderId="1" xfId="7" applyNumberFormat="1" applyFont="1" applyFill="1" applyBorder="1" applyAlignment="1">
      <alignment horizontal="center" vertical="center" wrapText="1"/>
    </xf>
    <xf numFmtId="1" fontId="60" fillId="19" borderId="1" xfId="9" applyNumberFormat="1" applyFont="1" applyFill="1" applyBorder="1" applyAlignment="1">
      <alignment horizontal="center" vertical="center"/>
    </xf>
    <xf numFmtId="0" fontId="60" fillId="0" borderId="1" xfId="7" applyFont="1" applyBorder="1" applyAlignment="1">
      <alignment horizontal="center" vertical="center" wrapText="1"/>
    </xf>
    <xf numFmtId="3" fontId="60" fillId="4" borderId="1" xfId="7" applyNumberFormat="1" applyFont="1" applyFill="1" applyBorder="1" applyAlignment="1">
      <alignment horizontal="center" vertical="center" wrapText="1"/>
    </xf>
    <xf numFmtId="0" fontId="60" fillId="0" borderId="1" xfId="7" applyFont="1" applyFill="1" applyBorder="1" applyAlignment="1">
      <alignment horizontal="center" vertical="center" wrapText="1"/>
    </xf>
    <xf numFmtId="1" fontId="60" fillId="0" borderId="1" xfId="7" applyNumberFormat="1" applyFont="1" applyBorder="1" applyAlignment="1">
      <alignment horizontal="center" vertical="center" wrapText="1"/>
    </xf>
    <xf numFmtId="0" fontId="60" fillId="0" borderId="1" xfId="7" applyFont="1" applyBorder="1" applyAlignment="1">
      <alignment horizontal="center"/>
    </xf>
    <xf numFmtId="0" fontId="60" fillId="6" borderId="1" xfId="7" applyFont="1" applyFill="1" applyBorder="1" applyAlignment="1">
      <alignment horizontal="center" vertical="center" wrapText="1"/>
    </xf>
    <xf numFmtId="1" fontId="60" fillId="0" borderId="1" xfId="7" applyNumberFormat="1" applyFont="1" applyFill="1" applyBorder="1" applyAlignment="1">
      <alignment horizontal="center" vertical="center" wrapText="1"/>
    </xf>
    <xf numFmtId="1" fontId="60" fillId="0" borderId="0" xfId="7" applyNumberFormat="1" applyFont="1" applyBorder="1" applyAlignment="1">
      <alignment horizontal="center" vertical="center"/>
    </xf>
    <xf numFmtId="1" fontId="59" fillId="0" borderId="1" xfId="7" applyNumberFormat="1" applyFont="1" applyBorder="1" applyAlignment="1">
      <alignment horizontal="center" vertical="center"/>
    </xf>
    <xf numFmtId="1" fontId="60" fillId="0" borderId="1" xfId="7" applyNumberFormat="1" applyFont="1" applyBorder="1" applyAlignment="1">
      <alignment horizontal="center" vertical="center"/>
    </xf>
    <xf numFmtId="0" fontId="60" fillId="4" borderId="1" xfId="7" applyFont="1" applyFill="1" applyBorder="1" applyAlignment="1">
      <alignment horizontal="center" vertical="center" wrapText="1"/>
    </xf>
    <xf numFmtId="0" fontId="60" fillId="4" borderId="1" xfId="7" applyFont="1" applyFill="1" applyBorder="1" applyAlignment="1">
      <alignment vertical="center" wrapText="1"/>
    </xf>
    <xf numFmtId="1" fontId="60" fillId="0" borderId="1" xfId="7" applyNumberFormat="1" applyFont="1" applyFill="1" applyBorder="1" applyAlignment="1">
      <alignment horizontal="center" vertical="center"/>
    </xf>
    <xf numFmtId="0" fontId="60" fillId="0" borderId="1" xfId="7" applyFont="1" applyBorder="1" applyAlignment="1">
      <alignment vertical="center" wrapText="1"/>
    </xf>
    <xf numFmtId="0" fontId="45" fillId="0" borderId="0" xfId="8" applyNumberFormat="1" applyFont="1" applyFill="1" applyAlignment="1">
      <alignment horizontal="left" wrapText="1"/>
    </xf>
    <xf numFmtId="49" fontId="60" fillId="16" borderId="16" xfId="8" applyNumberFormat="1" applyFont="1" applyFill="1" applyBorder="1" applyAlignment="1">
      <alignment horizontal="center" vertical="center" wrapText="1"/>
    </xf>
    <xf numFmtId="49" fontId="60" fillId="16" borderId="15" xfId="8" applyNumberFormat="1" applyFont="1" applyFill="1" applyBorder="1" applyAlignment="1">
      <alignment horizontal="center" vertical="center" wrapText="1"/>
    </xf>
    <xf numFmtId="49" fontId="60" fillId="16" borderId="13" xfId="8" applyNumberFormat="1" applyFont="1" applyFill="1" applyBorder="1" applyAlignment="1">
      <alignment horizontal="center" vertical="center" wrapText="1"/>
    </xf>
    <xf numFmtId="49" fontId="60" fillId="16" borderId="14" xfId="8" applyNumberFormat="1" applyFont="1" applyFill="1" applyBorder="1" applyAlignment="1">
      <alignment horizontal="center" vertical="center" wrapText="1"/>
    </xf>
    <xf numFmtId="0" fontId="11" fillId="3" borderId="7" xfId="8" applyNumberFormat="1" applyFont="1" applyFill="1" applyBorder="1" applyAlignment="1">
      <alignment horizontal="center" vertical="center" wrapText="1"/>
    </xf>
    <xf numFmtId="0" fontId="11" fillId="3" borderId="6" xfId="8" applyNumberFormat="1" applyFont="1" applyFill="1" applyBorder="1" applyAlignment="1">
      <alignment horizontal="center" vertical="center" wrapText="1"/>
    </xf>
    <xf numFmtId="0" fontId="11" fillId="3" borderId="4" xfId="8" applyNumberFormat="1" applyFont="1" applyFill="1" applyBorder="1" applyAlignment="1">
      <alignment horizontal="center" vertical="center" wrapText="1"/>
    </xf>
    <xf numFmtId="49" fontId="11" fillId="0" borderId="8" xfId="8" applyNumberFormat="1" applyFont="1" applyFill="1" applyBorder="1" applyAlignment="1">
      <alignment horizontal="center" vertical="center"/>
    </xf>
    <xf numFmtId="49" fontId="11" fillId="0" borderId="1" xfId="8" applyNumberFormat="1" applyFont="1" applyFill="1" applyBorder="1" applyAlignment="1">
      <alignment horizontal="center" vertical="center"/>
    </xf>
    <xf numFmtId="49" fontId="11" fillId="0" borderId="9" xfId="8" applyNumberFormat="1" applyFont="1" applyFill="1" applyBorder="1" applyAlignment="1">
      <alignment horizontal="center" vertical="center"/>
    </xf>
    <xf numFmtId="4" fontId="102" fillId="16" borderId="37" xfId="8" applyNumberFormat="1" applyFont="1" applyFill="1" applyBorder="1" applyAlignment="1">
      <alignment horizontal="left" wrapText="1"/>
    </xf>
    <xf numFmtId="4" fontId="102" fillId="16" borderId="25" xfId="8" applyNumberFormat="1" applyFont="1" applyFill="1" applyBorder="1" applyAlignment="1">
      <alignment horizontal="left" wrapText="1"/>
    </xf>
    <xf numFmtId="4" fontId="102" fillId="16" borderId="21" xfId="8" applyNumberFormat="1" applyFont="1" applyFill="1" applyBorder="1" applyAlignment="1">
      <alignment horizontal="left" wrapText="1"/>
    </xf>
    <xf numFmtId="0" fontId="11" fillId="0" borderId="16" xfId="8" applyNumberFormat="1" applyFont="1" applyFill="1" applyBorder="1" applyAlignment="1">
      <alignment horizontal="center" vertical="center" wrapText="1"/>
    </xf>
    <xf numFmtId="0" fontId="11" fillId="0" borderId="3" xfId="8" applyNumberFormat="1" applyFont="1" applyFill="1" applyBorder="1" applyAlignment="1">
      <alignment horizontal="center" vertical="center" wrapText="1"/>
    </xf>
    <xf numFmtId="0" fontId="11" fillId="0" borderId="15" xfId="8" applyNumberFormat="1" applyFont="1" applyFill="1" applyBorder="1" applyAlignment="1">
      <alignment horizontal="center" vertical="center" textRotation="90" wrapText="1"/>
    </xf>
    <xf numFmtId="0" fontId="11" fillId="0" borderId="2" xfId="8" applyNumberFormat="1" applyFont="1" applyFill="1" applyBorder="1" applyAlignment="1">
      <alignment horizontal="center" vertical="center" textRotation="90" wrapText="1"/>
    </xf>
    <xf numFmtId="4" fontId="11" fillId="0" borderId="15" xfId="8" applyNumberFormat="1" applyFont="1" applyFill="1" applyBorder="1" applyAlignment="1">
      <alignment horizontal="center" vertical="center" wrapText="1"/>
    </xf>
    <xf numFmtId="4" fontId="11" fillId="0" borderId="2" xfId="8" applyNumberFormat="1" applyFont="1" applyFill="1" applyBorder="1" applyAlignment="1">
      <alignment horizontal="center" vertical="center" wrapText="1"/>
    </xf>
    <xf numFmtId="4" fontId="11" fillId="13" borderId="15" xfId="8" applyNumberFormat="1" applyFont="1" applyFill="1" applyBorder="1" applyAlignment="1">
      <alignment horizontal="center" vertical="center" wrapText="1"/>
    </xf>
    <xf numFmtId="4" fontId="11" fillId="13" borderId="2" xfId="8" applyNumberFormat="1" applyFont="1" applyFill="1" applyBorder="1" applyAlignment="1">
      <alignment horizontal="center" vertical="center" wrapText="1"/>
    </xf>
    <xf numFmtId="4" fontId="21" fillId="16" borderId="8" xfId="8" applyNumberFormat="1" applyFont="1" applyFill="1" applyBorder="1" applyAlignment="1">
      <alignment horizontal="left" wrapText="1"/>
    </xf>
    <xf numFmtId="4" fontId="21" fillId="16" borderId="1" xfId="8" applyNumberFormat="1" applyFont="1" applyFill="1" applyBorder="1" applyAlignment="1">
      <alignment horizontal="left" wrapText="1"/>
    </xf>
    <xf numFmtId="4" fontId="21" fillId="3" borderId="7" xfId="8" applyNumberFormat="1" applyFont="1" applyFill="1" applyBorder="1" applyAlignment="1">
      <alignment horizontal="center" vertical="center" wrapText="1"/>
    </xf>
    <xf numFmtId="4" fontId="21" fillId="3" borderId="6" xfId="8" applyNumberFormat="1" applyFont="1" applyFill="1" applyBorder="1" applyAlignment="1">
      <alignment horizontal="center" vertical="center" wrapText="1"/>
    </xf>
    <xf numFmtId="0" fontId="21" fillId="0" borderId="37" xfId="8" applyNumberFormat="1" applyFont="1" applyFill="1" applyBorder="1" applyAlignment="1">
      <alignment horizontal="center" wrapText="1"/>
    </xf>
    <xf numFmtId="0" fontId="21" fillId="0" borderId="25" xfId="8" applyNumberFormat="1" applyFont="1" applyFill="1" applyBorder="1" applyAlignment="1">
      <alignment horizontal="center" wrapText="1"/>
    </xf>
    <xf numFmtId="0" fontId="21" fillId="0" borderId="21" xfId="8" applyNumberFormat="1" applyFont="1" applyFill="1" applyBorder="1" applyAlignment="1">
      <alignment horizontal="center" wrapText="1"/>
    </xf>
    <xf numFmtId="0" fontId="22" fillId="0" borderId="0" xfId="24" applyFont="1" applyFill="1" applyAlignment="1">
      <alignment horizontal="left" wrapText="1"/>
    </xf>
    <xf numFmtId="0" fontId="22" fillId="0" borderId="0" xfId="3" applyFont="1" applyFill="1" applyAlignment="1">
      <alignment wrapText="1"/>
    </xf>
    <xf numFmtId="0" fontId="26" fillId="0" borderId="0" xfId="3" applyFont="1" applyFill="1" applyAlignment="1">
      <alignment horizontal="center" wrapText="1"/>
    </xf>
    <xf numFmtId="4" fontId="33" fillId="0" borderId="12" xfId="0" applyNumberFormat="1" applyFont="1" applyFill="1" applyBorder="1" applyAlignment="1">
      <alignment horizontal="center" vertical="center" wrapText="1"/>
    </xf>
    <xf numFmtId="4" fontId="33" fillId="0" borderId="6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33" fillId="25" borderId="12" xfId="0" applyFont="1" applyFill="1" applyBorder="1" applyAlignment="1">
      <alignment horizontal="center" vertical="center" wrapText="1"/>
    </xf>
    <xf numFmtId="0" fontId="33" fillId="25" borderId="6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4" fontId="33" fillId="0" borderId="9" xfId="0" applyNumberFormat="1" applyFont="1" applyFill="1" applyBorder="1" applyAlignment="1">
      <alignment horizontal="center" vertical="center" wrapText="1"/>
    </xf>
    <xf numFmtId="4" fontId="33" fillId="0" borderId="21" xfId="0" applyNumberFormat="1" applyFont="1" applyFill="1" applyBorder="1" applyAlignment="1">
      <alignment horizontal="center" vertical="center" wrapText="1"/>
    </xf>
    <xf numFmtId="0" fontId="104" fillId="0" borderId="19" xfId="0" applyFont="1" applyFill="1" applyBorder="1" applyAlignment="1">
      <alignment horizontal="center" vertical="center"/>
    </xf>
    <xf numFmtId="0" fontId="104" fillId="0" borderId="47" xfId="0" applyFont="1" applyFill="1" applyBorder="1" applyAlignment="1">
      <alignment horizontal="center" vertical="center"/>
    </xf>
    <xf numFmtId="0" fontId="104" fillId="0" borderId="51" xfId="0" applyFont="1" applyFill="1" applyBorder="1" applyAlignment="1">
      <alignment horizontal="center" vertical="center"/>
    </xf>
    <xf numFmtId="0" fontId="104" fillId="0" borderId="4" xfId="0" applyFont="1" applyFill="1" applyBorder="1" applyAlignment="1">
      <alignment horizontal="center" vertical="center"/>
    </xf>
    <xf numFmtId="0" fontId="104" fillId="0" borderId="32" xfId="0" applyFont="1" applyFill="1" applyBorder="1" applyAlignment="1">
      <alignment horizontal="center" vertical="center"/>
    </xf>
    <xf numFmtId="0" fontId="104" fillId="0" borderId="38" xfId="0" applyFont="1" applyFill="1" applyBorder="1" applyAlignment="1">
      <alignment horizontal="center" vertical="center"/>
    </xf>
    <xf numFmtId="4" fontId="33" fillId="0" borderId="19" xfId="0" applyNumberFormat="1" applyFont="1" applyFill="1" applyBorder="1" applyAlignment="1">
      <alignment horizontal="center" vertical="center" wrapText="1"/>
    </xf>
    <xf numFmtId="4" fontId="33" fillId="0" borderId="51" xfId="0" applyNumberFormat="1" applyFont="1" applyFill="1" applyBorder="1" applyAlignment="1">
      <alignment horizontal="center" vertical="center" wrapText="1"/>
    </xf>
    <xf numFmtId="4" fontId="33" fillId="0" borderId="33" xfId="0" applyNumberFormat="1" applyFont="1" applyFill="1" applyBorder="1" applyAlignment="1">
      <alignment horizontal="center" vertical="center" wrapText="1"/>
    </xf>
    <xf numFmtId="4" fontId="33" fillId="0" borderId="69" xfId="0" applyNumberFormat="1" applyFont="1" applyFill="1" applyBorder="1" applyAlignment="1">
      <alignment horizontal="center" vertical="center" wrapText="1"/>
    </xf>
    <xf numFmtId="4" fontId="33" fillId="0" borderId="4" xfId="0" applyNumberFormat="1" applyFont="1" applyFill="1" applyBorder="1" applyAlignment="1">
      <alignment horizontal="center" vertical="center" wrapText="1"/>
    </xf>
    <xf numFmtId="4" fontId="33" fillId="0" borderId="38" xfId="0" applyNumberFormat="1" applyFont="1" applyFill="1" applyBorder="1" applyAlignment="1">
      <alignment horizontal="center" vertical="center" wrapText="1"/>
    </xf>
    <xf numFmtId="4" fontId="17" fillId="0" borderId="9" xfId="0" applyNumberFormat="1" applyFont="1" applyFill="1" applyBorder="1" applyAlignment="1">
      <alignment horizontal="center" vertical="center" wrapText="1"/>
    </xf>
    <xf numFmtId="4" fontId="17" fillId="0" borderId="21" xfId="0" applyNumberFormat="1" applyFont="1" applyFill="1" applyBorder="1" applyAlignment="1">
      <alignment horizontal="center" vertical="center" wrapText="1"/>
    </xf>
    <xf numFmtId="4" fontId="33" fillId="0" borderId="41" xfId="0" applyNumberFormat="1" applyFont="1" applyFill="1" applyBorder="1" applyAlignment="1">
      <alignment horizontal="center" vertical="center" wrapText="1"/>
    </xf>
    <xf numFmtId="4" fontId="150" fillId="0" borderId="12" xfId="0" applyNumberFormat="1" applyFont="1" applyFill="1" applyBorder="1" applyAlignment="1">
      <alignment horizontal="center" vertical="center" wrapText="1"/>
    </xf>
    <xf numFmtId="4" fontId="150" fillId="0" borderId="6" xfId="0" applyNumberFormat="1" applyFont="1" applyFill="1" applyBorder="1" applyAlignment="1">
      <alignment horizontal="center" vertical="center" wrapText="1"/>
    </xf>
    <xf numFmtId="4" fontId="46" fillId="0" borderId="12" xfId="0" applyNumberFormat="1" applyFont="1" applyFill="1" applyBorder="1" applyAlignment="1">
      <alignment horizontal="center" vertical="center" wrapText="1"/>
    </xf>
    <xf numFmtId="4" fontId="46" fillId="0" borderId="6" xfId="0" applyNumberFormat="1" applyFont="1" applyFill="1" applyBorder="1" applyAlignment="1">
      <alignment horizontal="center" vertical="center" wrapText="1"/>
    </xf>
    <xf numFmtId="0" fontId="31" fillId="0" borderId="0" xfId="3" applyFont="1" applyFill="1" applyAlignment="1">
      <alignment horizontal="center"/>
    </xf>
    <xf numFmtId="0" fontId="44" fillId="0" borderId="0" xfId="3" applyFont="1" applyFill="1" applyAlignment="1">
      <alignment horizontal="center"/>
    </xf>
    <xf numFmtId="0" fontId="93" fillId="0" borderId="61" xfId="3" applyFill="1" applyBorder="1" applyAlignment="1">
      <alignment horizontal="center"/>
    </xf>
    <xf numFmtId="0" fontId="93" fillId="0" borderId="35" xfId="3" applyFill="1" applyBorder="1" applyAlignment="1">
      <alignment horizontal="center"/>
    </xf>
    <xf numFmtId="43" fontId="115" fillId="0" borderId="9" xfId="35" applyFont="1" applyFill="1" applyBorder="1" applyAlignment="1">
      <alignment horizontal="center"/>
    </xf>
    <xf numFmtId="43" fontId="115" fillId="0" borderId="21" xfId="35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25" xfId="3" applyFont="1" applyFill="1" applyBorder="1" applyAlignment="1">
      <alignment horizontal="center" vertical="center" wrapText="1"/>
    </xf>
    <xf numFmtId="0" fontId="17" fillId="0" borderId="21" xfId="3" applyFont="1" applyFill="1" applyBorder="1" applyAlignment="1">
      <alignment horizontal="center" vertical="center" wrapText="1"/>
    </xf>
    <xf numFmtId="4" fontId="33" fillId="0" borderId="12" xfId="3" applyNumberFormat="1" applyFont="1" applyFill="1" applyBorder="1" applyAlignment="1">
      <alignment horizontal="center" vertical="center" wrapText="1"/>
    </xf>
    <xf numFmtId="4" fontId="33" fillId="0" borderId="6" xfId="3" applyNumberFormat="1" applyFont="1" applyFill="1" applyBorder="1" applyAlignment="1">
      <alignment horizontal="center" vertical="center" wrapText="1"/>
    </xf>
    <xf numFmtId="43" fontId="3" fillId="0" borderId="9" xfId="35" applyFont="1" applyFill="1" applyBorder="1" applyAlignment="1">
      <alignment horizontal="center"/>
    </xf>
    <xf numFmtId="43" fontId="3" fillId="0" borderId="21" xfId="35" applyFont="1" applyFill="1" applyBorder="1" applyAlignment="1">
      <alignment horizontal="center"/>
    </xf>
    <xf numFmtId="43" fontId="115" fillId="0" borderId="19" xfId="35" applyFont="1" applyFill="1" applyBorder="1" applyAlignment="1">
      <alignment horizontal="center"/>
    </xf>
    <xf numFmtId="43" fontId="115" fillId="0" borderId="51" xfId="35" applyFont="1" applyFill="1" applyBorder="1" applyAlignment="1">
      <alignment horizontal="center"/>
    </xf>
    <xf numFmtId="43" fontId="3" fillId="0" borderId="13" xfId="35" applyFont="1" applyFill="1" applyBorder="1" applyAlignment="1">
      <alignment horizontal="center"/>
    </xf>
    <xf numFmtId="43" fontId="3" fillId="0" borderId="48" xfId="35" applyFont="1" applyFill="1" applyBorder="1" applyAlignment="1">
      <alignment horizontal="center"/>
    </xf>
    <xf numFmtId="4" fontId="33" fillId="0" borderId="1" xfId="0" applyNumberFormat="1" applyFont="1" applyFill="1" applyBorder="1" applyAlignment="1">
      <alignment horizontal="center" vertical="center" wrapText="1"/>
    </xf>
    <xf numFmtId="4" fontId="17" fillId="0" borderId="9" xfId="3" applyNumberFormat="1" applyFont="1" applyFill="1" applyBorder="1" applyAlignment="1">
      <alignment horizontal="center" vertical="center" wrapText="1"/>
    </xf>
    <xf numFmtId="4" fontId="17" fillId="0" borderId="21" xfId="3" applyNumberFormat="1" applyFont="1" applyFill="1" applyBorder="1" applyAlignment="1">
      <alignment horizontal="center" vertical="center" wrapText="1"/>
    </xf>
    <xf numFmtId="43" fontId="116" fillId="0" borderId="9" xfId="35" applyFont="1" applyFill="1" applyBorder="1" applyAlignment="1">
      <alignment horizontal="center"/>
    </xf>
    <xf numFmtId="43" fontId="116" fillId="0" borderId="21" xfId="35" applyFont="1" applyFill="1" applyBorder="1" applyAlignment="1">
      <alignment horizontal="center"/>
    </xf>
    <xf numFmtId="43" fontId="3" fillId="0" borderId="19" xfId="35" applyFont="1" applyFill="1" applyBorder="1" applyAlignment="1">
      <alignment horizontal="center"/>
    </xf>
    <xf numFmtId="43" fontId="3" fillId="0" borderId="51" xfId="35" applyFont="1" applyFill="1" applyBorder="1" applyAlignment="1">
      <alignment horizontal="center"/>
    </xf>
    <xf numFmtId="0" fontId="93" fillId="0" borderId="67" xfId="3" applyFill="1" applyBorder="1" applyAlignment="1">
      <alignment horizontal="center"/>
    </xf>
    <xf numFmtId="0" fontId="93" fillId="0" borderId="77" xfId="3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27" fillId="0" borderId="76" xfId="0" applyFont="1" applyFill="1" applyBorder="1" applyAlignment="1">
      <alignment horizontal="center"/>
    </xf>
    <xf numFmtId="0" fontId="127" fillId="0" borderId="59" xfId="0" applyFont="1" applyFill="1" applyBorder="1" applyAlignment="1">
      <alignment horizontal="center"/>
    </xf>
    <xf numFmtId="0" fontId="127" fillId="0" borderId="74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wrapText="1"/>
    </xf>
    <xf numFmtId="0" fontId="82" fillId="0" borderId="25" xfId="0" applyFont="1" applyFill="1" applyBorder="1" applyAlignment="1">
      <alignment horizontal="center"/>
    </xf>
    <xf numFmtId="0" fontId="82" fillId="0" borderId="21" xfId="0" applyFont="1" applyFill="1" applyBorder="1" applyAlignment="1">
      <alignment horizontal="center"/>
    </xf>
    <xf numFmtId="4" fontId="17" fillId="0" borderId="1" xfId="0" applyNumberFormat="1" applyFont="1" applyFill="1" applyBorder="1" applyAlignment="1">
      <alignment horizontal="center" wrapText="1"/>
    </xf>
    <xf numFmtId="0" fontId="19" fillId="33" borderId="1" xfId="0" applyFont="1" applyFill="1" applyBorder="1" applyAlignment="1">
      <alignment horizontal="center"/>
    </xf>
    <xf numFmtId="0" fontId="129" fillId="0" borderId="20" xfId="0" applyFont="1" applyFill="1" applyBorder="1" applyAlignment="1">
      <alignment horizontal="left"/>
    </xf>
    <xf numFmtId="0" fontId="129" fillId="0" borderId="0" xfId="0" applyFont="1" applyFill="1" applyBorder="1" applyAlignment="1">
      <alignment horizontal="left"/>
    </xf>
    <xf numFmtId="0" fontId="21" fillId="34" borderId="12" xfId="0" applyFont="1" applyFill="1" applyBorder="1" applyAlignment="1">
      <alignment horizontal="center" vertical="center" wrapText="1"/>
    </xf>
    <xf numFmtId="0" fontId="21" fillId="34" borderId="28" xfId="0" applyFont="1" applyFill="1" applyBorder="1" applyAlignment="1">
      <alignment horizontal="center" vertical="center" wrapText="1"/>
    </xf>
    <xf numFmtId="0" fontId="17" fillId="36" borderId="8" xfId="0" applyFont="1" applyFill="1" applyBorder="1" applyAlignment="1">
      <alignment horizontal="center"/>
    </xf>
    <xf numFmtId="0" fontId="17" fillId="36" borderId="1" xfId="0" applyFont="1" applyFill="1" applyBorder="1" applyAlignment="1">
      <alignment horizontal="center"/>
    </xf>
    <xf numFmtId="0" fontId="17" fillId="36" borderId="6" xfId="0" applyFont="1" applyFill="1" applyBorder="1" applyAlignment="1">
      <alignment horizontal="center"/>
    </xf>
    <xf numFmtId="0" fontId="17" fillId="36" borderId="6" xfId="0" applyFont="1" applyFill="1" applyBorder="1" applyAlignment="1">
      <alignment horizontal="center" vertical="center" wrapText="1" shrinkToFit="1"/>
    </xf>
    <xf numFmtId="0" fontId="17" fillId="36" borderId="1" xfId="0" applyFont="1" applyFill="1" applyBorder="1" applyAlignment="1">
      <alignment horizontal="center" vertical="center" wrapText="1" shrinkToFit="1"/>
    </xf>
    <xf numFmtId="0" fontId="17" fillId="36" borderId="2" xfId="0" applyFont="1" applyFill="1" applyBorder="1" applyAlignment="1">
      <alignment horizontal="center" vertical="center" wrapText="1" shrinkToFit="1"/>
    </xf>
    <xf numFmtId="0" fontId="17" fillId="0" borderId="4" xfId="0" applyFont="1" applyFill="1" applyBorder="1" applyAlignment="1">
      <alignment horizontal="center" vertical="center" wrapText="1" shrinkToFit="1"/>
    </xf>
    <xf numFmtId="0" fontId="17" fillId="0" borderId="32" xfId="0" applyFont="1" applyFill="1" applyBorder="1" applyAlignment="1">
      <alignment horizontal="center" vertical="center" wrapText="1" shrinkToFit="1"/>
    </xf>
    <xf numFmtId="0" fontId="17" fillId="0" borderId="48" xfId="0" applyFont="1" applyFill="1" applyBorder="1" applyAlignment="1">
      <alignment horizontal="center" vertical="center" wrapText="1" shrinkToFit="1"/>
    </xf>
    <xf numFmtId="0" fontId="17" fillId="0" borderId="12" xfId="0" applyFont="1" applyFill="1" applyBorder="1" applyAlignment="1">
      <alignment horizontal="center" vertical="center" wrapText="1" shrinkToFit="1"/>
    </xf>
    <xf numFmtId="0" fontId="17" fillId="0" borderId="28" xfId="0" applyFont="1" applyFill="1" applyBorder="1" applyAlignment="1">
      <alignment horizontal="center" vertical="center" wrapText="1" shrinkToFit="1"/>
    </xf>
    <xf numFmtId="0" fontId="17" fillId="0" borderId="13" xfId="0" applyFont="1" applyFill="1" applyBorder="1" applyAlignment="1">
      <alignment horizontal="center" vertical="center" wrapText="1" shrinkToFit="1"/>
    </xf>
    <xf numFmtId="0" fontId="17" fillId="0" borderId="17" xfId="0" applyFont="1" applyFill="1" applyBorder="1" applyAlignment="1">
      <alignment horizontal="center" vertical="center" wrapText="1" shrinkToFit="1"/>
    </xf>
    <xf numFmtId="0" fontId="17" fillId="0" borderId="80" xfId="0" applyFont="1" applyFill="1" applyBorder="1" applyAlignment="1">
      <alignment horizontal="center" wrapText="1"/>
    </xf>
    <xf numFmtId="0" fontId="17" fillId="0" borderId="20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17" fillId="0" borderId="12" xfId="0" applyFont="1" applyFill="1" applyBorder="1" applyAlignment="1">
      <alignment horizontal="center" wrapText="1"/>
    </xf>
    <xf numFmtId="0" fontId="17" fillId="0" borderId="51" xfId="0" applyFont="1" applyFill="1" applyBorder="1" applyAlignment="1">
      <alignment horizontal="center" wrapText="1"/>
    </xf>
    <xf numFmtId="0" fontId="17" fillId="0" borderId="69" xfId="0" applyFont="1" applyFill="1" applyBorder="1" applyAlignment="1">
      <alignment horizontal="center" wrapText="1"/>
    </xf>
    <xf numFmtId="0" fontId="17" fillId="0" borderId="57" xfId="0" applyFont="1" applyFill="1" applyBorder="1" applyAlignment="1">
      <alignment horizontal="center" wrapText="1"/>
    </xf>
    <xf numFmtId="2" fontId="17" fillId="34" borderId="12" xfId="0" applyNumberFormat="1" applyFont="1" applyFill="1" applyBorder="1" applyAlignment="1">
      <alignment horizontal="center" vertical="center" wrapText="1"/>
    </xf>
    <xf numFmtId="2" fontId="17" fillId="34" borderId="41" xfId="0" applyNumberFormat="1" applyFont="1" applyFill="1" applyBorder="1" applyAlignment="1">
      <alignment horizontal="center" vertical="center" wrapText="1"/>
    </xf>
    <xf numFmtId="2" fontId="17" fillId="34" borderId="28" xfId="0" applyNumberFormat="1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 shrinkToFit="1"/>
    </xf>
    <xf numFmtId="0" fontId="17" fillId="0" borderId="49" xfId="0" applyFont="1" applyFill="1" applyBorder="1" applyAlignment="1">
      <alignment horizontal="center" vertical="center" wrapText="1" shrinkToFit="1"/>
    </xf>
    <xf numFmtId="0" fontId="17" fillId="0" borderId="54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wrapText="1" shrinkToFit="1"/>
    </xf>
    <xf numFmtId="0" fontId="17" fillId="0" borderId="10" xfId="0" applyFont="1" applyFill="1" applyBorder="1" applyAlignment="1">
      <alignment horizontal="center" vertical="center" wrapText="1" shrinkToFit="1"/>
    </xf>
    <xf numFmtId="0" fontId="17" fillId="0" borderId="2" xfId="0" applyFont="1" applyFill="1" applyBorder="1" applyAlignment="1">
      <alignment horizontal="center" vertical="center" wrapText="1" shrinkToFit="1"/>
    </xf>
    <xf numFmtId="0" fontId="17" fillId="0" borderId="6" xfId="0" applyFont="1" applyFill="1" applyBorder="1" applyAlignment="1">
      <alignment horizontal="center" vertical="center" wrapText="1" shrinkToFit="1"/>
    </xf>
    <xf numFmtId="0" fontId="17" fillId="0" borderId="24" xfId="0" applyFont="1" applyFill="1" applyBorder="1" applyAlignment="1">
      <alignment horizontal="center" vertical="center" wrapText="1" shrinkToFit="1"/>
    </xf>
    <xf numFmtId="0" fontId="17" fillId="0" borderId="5" xfId="0" applyFont="1" applyFill="1" applyBorder="1" applyAlignment="1">
      <alignment horizontal="center" vertical="center" wrapText="1" shrinkToFit="1"/>
    </xf>
    <xf numFmtId="0" fontId="17" fillId="36" borderId="7" xfId="0" applyFont="1" applyFill="1" applyBorder="1" applyAlignment="1">
      <alignment horizontal="center"/>
    </xf>
    <xf numFmtId="169" fontId="17" fillId="35" borderId="51" xfId="0" applyNumberFormat="1" applyFont="1" applyFill="1" applyBorder="1" applyAlignment="1">
      <alignment horizontal="center" vertical="center" wrapText="1" shrinkToFit="1"/>
    </xf>
    <xf numFmtId="169" fontId="17" fillId="35" borderId="57" xfId="0" applyNumberFormat="1" applyFont="1" applyFill="1" applyBorder="1" applyAlignment="1">
      <alignment horizontal="center" vertical="center" wrapText="1" shrinkToFit="1"/>
    </xf>
    <xf numFmtId="169" fontId="17" fillId="35" borderId="49" xfId="0" applyNumberFormat="1" applyFont="1" applyFill="1" applyBorder="1" applyAlignment="1">
      <alignment horizontal="center" vertical="center" wrapText="1" shrinkToFit="1"/>
    </xf>
    <xf numFmtId="169" fontId="17" fillId="35" borderId="54" xfId="0" applyNumberFormat="1" applyFont="1" applyFill="1" applyBorder="1" applyAlignment="1">
      <alignment horizontal="center" vertical="center" wrapText="1" shrinkToFit="1"/>
    </xf>
    <xf numFmtId="169" fontId="17" fillId="35" borderId="11" xfId="0" applyNumberFormat="1" applyFont="1" applyFill="1" applyBorder="1" applyAlignment="1">
      <alignment horizontal="center" vertical="center" wrapText="1" shrinkToFit="1"/>
    </xf>
    <xf numFmtId="169" fontId="17" fillId="35" borderId="53" xfId="0" applyNumberFormat="1" applyFont="1" applyFill="1" applyBorder="1" applyAlignment="1">
      <alignment horizontal="center" vertical="center" wrapText="1" shrinkToFit="1"/>
    </xf>
    <xf numFmtId="0" fontId="17" fillId="35" borderId="40" xfId="0" applyFont="1" applyFill="1" applyBorder="1" applyAlignment="1">
      <alignment horizontal="center" vertical="center" wrapText="1" shrinkToFit="1"/>
    </xf>
    <xf numFmtId="0" fontId="17" fillId="35" borderId="53" xfId="0" applyFont="1" applyFill="1" applyBorder="1" applyAlignment="1">
      <alignment horizontal="center" vertical="center" wrapText="1" shrinkToFit="1"/>
    </xf>
    <xf numFmtId="2" fontId="17" fillId="35" borderId="46" xfId="0" applyNumberFormat="1" applyFont="1" applyFill="1" applyBorder="1" applyAlignment="1">
      <alignment horizontal="center" vertical="center" wrapText="1" shrinkToFit="1"/>
    </xf>
    <xf numFmtId="2" fontId="17" fillId="35" borderId="54" xfId="0" applyNumberFormat="1" applyFont="1" applyFill="1" applyBorder="1" applyAlignment="1">
      <alignment horizontal="center" vertical="center" wrapText="1" shrinkToFit="1"/>
    </xf>
    <xf numFmtId="0" fontId="17" fillId="35" borderId="69" xfId="0" applyFont="1" applyFill="1" applyBorder="1" applyAlignment="1">
      <alignment horizontal="center" vertical="center" wrapText="1" shrinkToFit="1"/>
    </xf>
    <xf numFmtId="0" fontId="17" fillId="35" borderId="57" xfId="0" applyFont="1" applyFill="1" applyBorder="1" applyAlignment="1">
      <alignment horizontal="center" vertical="center" wrapText="1" shrinkToFit="1"/>
    </xf>
    <xf numFmtId="2" fontId="17" fillId="35" borderId="33" xfId="0" applyNumberFormat="1" applyFont="1" applyFill="1" applyBorder="1" applyAlignment="1">
      <alignment horizontal="center" vertical="center" wrapText="1" shrinkToFit="1"/>
    </xf>
    <xf numFmtId="2" fontId="17" fillId="35" borderId="72" xfId="0" applyNumberFormat="1" applyFont="1" applyFill="1" applyBorder="1" applyAlignment="1">
      <alignment horizontal="center" vertical="center" wrapText="1" shrinkToFit="1"/>
    </xf>
    <xf numFmtId="0" fontId="17" fillId="34" borderId="29" xfId="0" applyFont="1" applyFill="1" applyBorder="1" applyAlignment="1">
      <alignment horizontal="center" vertical="center" wrapText="1"/>
    </xf>
    <xf numFmtId="0" fontId="17" fillId="34" borderId="26" xfId="0" applyFont="1" applyFill="1" applyBorder="1" applyAlignment="1">
      <alignment horizontal="center" vertical="center" wrapText="1"/>
    </xf>
    <xf numFmtId="169" fontId="21" fillId="35" borderId="59" xfId="0" applyNumberFormat="1" applyFont="1" applyFill="1" applyBorder="1" applyAlignment="1">
      <alignment horizontal="center" vertical="center"/>
    </xf>
    <xf numFmtId="169" fontId="21" fillId="35" borderId="74" xfId="0" applyNumberFormat="1" applyFont="1" applyFill="1" applyBorder="1" applyAlignment="1">
      <alignment horizontal="center" vertical="center"/>
    </xf>
    <xf numFmtId="169" fontId="21" fillId="35" borderId="32" xfId="0" applyNumberFormat="1" applyFont="1" applyFill="1" applyBorder="1" applyAlignment="1">
      <alignment horizontal="center" vertical="center"/>
    </xf>
    <xf numFmtId="169" fontId="21" fillId="35" borderId="56" xfId="0" applyNumberFormat="1" applyFont="1" applyFill="1" applyBorder="1" applyAlignment="1">
      <alignment horizontal="center" vertical="center"/>
    </xf>
    <xf numFmtId="169" fontId="21" fillId="35" borderId="76" xfId="0" applyNumberFormat="1" applyFont="1" applyFill="1" applyBorder="1" applyAlignment="1">
      <alignment horizontal="center" vertical="center"/>
    </xf>
    <xf numFmtId="169" fontId="21" fillId="35" borderId="39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13" fillId="0" borderId="9" xfId="0" applyFont="1" applyBorder="1" applyAlignment="1">
      <alignment horizontal="center" vertical="center"/>
    </xf>
    <xf numFmtId="0" fontId="113" fillId="0" borderId="25" xfId="0" applyFont="1" applyBorder="1" applyAlignment="1">
      <alignment horizontal="center" vertical="center"/>
    </xf>
    <xf numFmtId="0" fontId="113" fillId="0" borderId="21" xfId="0" applyFont="1" applyBorder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113" fillId="0" borderId="12" xfId="0" applyFont="1" applyBorder="1" applyAlignment="1">
      <alignment horizontal="center" vertical="center" wrapText="1"/>
    </xf>
    <xf numFmtId="0" fontId="113" fillId="0" borderId="6" xfId="0" applyFont="1" applyBorder="1" applyAlignment="1">
      <alignment horizontal="center" vertical="center" wrapText="1"/>
    </xf>
    <xf numFmtId="0" fontId="21" fillId="22" borderId="37" xfId="0" applyFont="1" applyFill="1" applyBorder="1" applyAlignment="1">
      <alignment horizontal="left"/>
    </xf>
    <xf numFmtId="0" fontId="21" fillId="22" borderId="18" xfId="0" applyFont="1" applyFill="1" applyBorder="1" applyAlignment="1">
      <alignment horizontal="left"/>
    </xf>
    <xf numFmtId="0" fontId="21" fillId="9" borderId="37" xfId="0" applyFont="1" applyFill="1" applyBorder="1" applyAlignment="1">
      <alignment horizontal="left"/>
    </xf>
    <xf numFmtId="0" fontId="21" fillId="9" borderId="18" xfId="0" applyFont="1" applyFill="1" applyBorder="1" applyAlignment="1">
      <alignment horizontal="left"/>
    </xf>
    <xf numFmtId="0" fontId="21" fillId="9" borderId="60" xfId="0" applyFont="1" applyFill="1" applyBorder="1" applyAlignment="1">
      <alignment horizontal="left"/>
    </xf>
    <xf numFmtId="0" fontId="21" fillId="9" borderId="36" xfId="0" applyFont="1" applyFill="1" applyBorder="1" applyAlignment="1">
      <alignment horizontal="left"/>
    </xf>
    <xf numFmtId="0" fontId="17" fillId="0" borderId="0" xfId="0" applyFont="1" applyBorder="1" applyAlignment="1">
      <alignment horizontal="right"/>
    </xf>
    <xf numFmtId="0" fontId="21" fillId="0" borderId="0" xfId="0" applyFont="1" applyAlignment="1">
      <alignment horizontal="center" wrapText="1"/>
    </xf>
    <xf numFmtId="0" fontId="21" fillId="0" borderId="0" xfId="0" applyFont="1" applyFill="1" applyAlignment="1">
      <alignment horizontal="center"/>
    </xf>
    <xf numFmtId="0" fontId="21" fillId="9" borderId="76" xfId="0" applyFont="1" applyFill="1" applyBorder="1" applyAlignment="1">
      <alignment horizontal="center" vertical="center" wrapText="1"/>
    </xf>
    <xf numFmtId="0" fontId="21" fillId="9" borderId="74" xfId="0" applyFont="1" applyFill="1" applyBorder="1" applyAlignment="1">
      <alignment horizontal="center" vertical="center" wrapText="1"/>
    </xf>
    <xf numFmtId="0" fontId="21" fillId="9" borderId="39" xfId="0" applyFont="1" applyFill="1" applyBorder="1" applyAlignment="1">
      <alignment horizontal="center" vertical="center" wrapText="1"/>
    </xf>
    <xf numFmtId="0" fontId="21" fillId="9" borderId="56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</cellXfs>
  <cellStyles count="55">
    <cellStyle name="Гиперссылка" xfId="1" builtinId="8"/>
    <cellStyle name="Денежный 2" xfId="2"/>
    <cellStyle name="Обычный" xfId="0" builtinId="0"/>
    <cellStyle name="Обычный 10" xfId="3"/>
    <cellStyle name="Обычный 11" xfId="4"/>
    <cellStyle name="Обычный 12" xfId="5"/>
    <cellStyle name="Обычный 13" xfId="6"/>
    <cellStyle name="Обычный 14" xfId="38"/>
    <cellStyle name="Обычный 15" xfId="39"/>
    <cellStyle name="Обычный 16" xfId="40"/>
    <cellStyle name="Обычный 17" xfId="42"/>
    <cellStyle name="Обычный 18" xfId="44"/>
    <cellStyle name="Обычный 19" xfId="49"/>
    <cellStyle name="Обычный 2" xfId="7"/>
    <cellStyle name="Обычный 2 10" xfId="53"/>
    <cellStyle name="Обычный 2 2" xfId="8"/>
    <cellStyle name="Обычный 2 2 2" xfId="9"/>
    <cellStyle name="Обычный 2 3" xfId="50"/>
    <cellStyle name="Обычный 2 5" xfId="54"/>
    <cellStyle name="Обычный 20" xfId="51"/>
    <cellStyle name="Обычный 3" xfId="10"/>
    <cellStyle name="Обычный 3 2 2" xfId="11"/>
    <cellStyle name="Обычный 4" xfId="12"/>
    <cellStyle name="Обычный 5" xfId="13"/>
    <cellStyle name="Обычный 5 2 3" xfId="14"/>
    <cellStyle name="Обычный 6" xfId="15"/>
    <cellStyle name="Обычный 6 2 2" xfId="16"/>
    <cellStyle name="Обычный 7" xfId="17"/>
    <cellStyle name="Обычный 7 2" xfId="18"/>
    <cellStyle name="Обычный 7 2 2" xfId="19"/>
    <cellStyle name="Обычный 8" xfId="20"/>
    <cellStyle name="Обычный 8 2" xfId="21"/>
    <cellStyle name="Обычный 9" xfId="22"/>
    <cellStyle name="Обычный_111040" xfId="23"/>
    <cellStyle name="Обычный_Kнига5" xfId="47"/>
    <cellStyle name="Обычный_бредятина" xfId="24"/>
    <cellStyle name="Обычный_Копия Защита в экономике. УО и ДО" xfId="25"/>
    <cellStyle name="Обычный_расчеты 110100 - 260 вид" xfId="46"/>
    <cellStyle name="Обычный_шаблон" xfId="26"/>
    <cellStyle name="Обычный_шаблон 2" xfId="27"/>
    <cellStyle name="Процентный 3" xfId="28"/>
    <cellStyle name="Процентный 4" xfId="29"/>
    <cellStyle name="Финансовый" xfId="30" builtinId="3"/>
    <cellStyle name="Финансовый 10" xfId="45"/>
    <cellStyle name="Финансовый 11" xfId="48"/>
    <cellStyle name="Финансовый 12" xfId="52"/>
    <cellStyle name="Финансовый 2" xfId="31"/>
    <cellStyle name="Финансовый 2 2" xfId="32"/>
    <cellStyle name="Финансовый 3" xfId="33"/>
    <cellStyle name="Финансовый 4" xfId="34"/>
    <cellStyle name="Финансовый 5" xfId="35"/>
    <cellStyle name="Финансовый 6" xfId="41"/>
    <cellStyle name="Финансовый 7" xfId="36"/>
    <cellStyle name="Финансовый 8" xfId="37"/>
    <cellStyle name="Финансовый 9" xfId="43"/>
  </cellStyles>
  <dxfs count="0"/>
  <tableStyles count="0" defaultTableStyle="TableStyleMedium2" defaultPivotStyle="PivotStyleLight16"/>
  <colors>
    <mruColors>
      <color rgb="FF74DC40"/>
      <color rgb="FF89EB95"/>
      <color rgb="FFFF99FF"/>
      <color rgb="FF4BE636"/>
      <color rgb="FF66FF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41;&#1072;&#1083;&#1072;&#1085;&#1089;\An(EsMon)\SC_W\&#1055;&#1088;&#1086;&#1075;&#1085;&#1086;&#1079;\&#1055;&#1088;&#1086;&#1075;05_00(27.06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&#1050;&#1091;&#1088;&#1072;&#1085;&#1086;&#1074;\Pr(2000)Tabl\9&#1072;&#1087;&#1088;2003\V&#1094;&#1077;&#1083;2.1_2002.1.04.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91;&#1088;&#1072;&#1085;&#1086;&#1074;\Pr(2000)Tabl\9&#1072;&#1087;&#1088;2003\V&#1094;&#1077;&#1083;2.1_2002.1.04.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41;&#1072;&#1083;&#1072;&#1085;&#1089;\An(EsMon)\7.02.01\SC_W\&#1055;&#1088;&#1086;&#1075;&#1085;&#1086;&#1079;\&#1055;&#1088;&#1086;&#1075;05_00(27.0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41;&#1072;&#1083;&#1072;&#1085;&#1089;\An(EsMon)\7.02.01\&#1061;&#1072;&#1085;&#1086;&#1074;&#1072;\&#1043;&#1088;(27.07.00)5&#106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41;&#1072;&#1083;&#1072;&#1085;&#1089;\An(EsMon)\&#1061;&#1072;&#1085;&#1086;&#1074;&#1072;\&#1043;&#1088;(27.07.00)5&#106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61;&#1072;&#1085;&#1086;&#1074;&#1072;\&#1043;&#1088;(27.07.00)5&#106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ts4\userland\&#1041;&#1072;&#1083;&#1072;&#1085;&#1089;\An(EsMon)\7.02.01\V&#1045;&#1052;_2001.5.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 "/>
      <sheetName val="Печ"/>
      <sheetName val="2002(v1) "/>
      <sheetName val="2004(v1)  "/>
      <sheetName val="2002-03(v2) "/>
      <sheetName val="2002-03(v1)  "/>
      <sheetName val="I"/>
      <sheetName val="динамика цвет мет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 "/>
      <sheetName val="Печ"/>
      <sheetName val="2002(v1) "/>
      <sheetName val="2004(v1)  "/>
      <sheetName val="2002-03(v2) "/>
      <sheetName val="2002-03(v1)  "/>
      <sheetName val="I"/>
      <sheetName val="динамика цвет мет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2002_v1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6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9.bin"/><Relationship Id="rId4" Type="http://schemas.openxmlformats.org/officeDocument/2006/relationships/printerSettings" Target="../printerSettings/printerSettings6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9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5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21.bin"/><Relationship Id="rId7" Type="http://schemas.openxmlformats.org/officeDocument/2006/relationships/hyperlink" Target="consultantplus://offline/ref=BAA32F2AB8556B04632ADC9A4B3D50E19BC1DB5E120F31FB14C7F00369vFC2J" TargetMode="Externa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hyperlink" Target="consultantplus://offline/ref=BAA32F2AB8556B04632ADC9A4B3D50E19BC1DB59150931FB14C7F00369vFC2J" TargetMode="External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AC109"/>
  <sheetViews>
    <sheetView showRuler="0" view="pageBreakPreview" zoomScale="80" zoomScaleNormal="66" zoomScaleSheetLayoutView="80" zoomScalePageLayoutView="80" workbookViewId="0">
      <pane xSplit="3" ySplit="9" topLeftCell="D28" activePane="bottomRight" state="frozen"/>
      <selection activeCell="A4" sqref="A4:L4"/>
      <selection pane="topRight" activeCell="A4" sqref="A4:L4"/>
      <selection pane="bottomLeft" activeCell="A4" sqref="A4:L4"/>
      <selection pane="bottomRight" activeCell="H18" sqref="H18"/>
    </sheetView>
  </sheetViews>
  <sheetFormatPr defaultColWidth="9.140625" defaultRowHeight="12.75" outlineLevelCol="1" x14ac:dyDescent="0.2"/>
  <cols>
    <col min="1" max="1" width="44.140625" style="4" customWidth="1"/>
    <col min="2" max="2" width="7.7109375" style="5" customWidth="1"/>
    <col min="3" max="3" width="7.7109375" style="4" customWidth="1"/>
    <col min="4" max="4" width="21.42578125" style="4" customWidth="1"/>
    <col min="5" max="10" width="18.7109375" style="4" customWidth="1"/>
    <col min="11" max="12" width="16.42578125" style="4" customWidth="1"/>
    <col min="13" max="13" width="27.42578125" style="3" customWidth="1" outlineLevel="1"/>
    <col min="14" max="14" width="53.85546875" style="3" customWidth="1" outlineLevel="1"/>
    <col min="15" max="15" width="7.85546875" style="3" customWidth="1"/>
    <col min="16" max="16" width="21.7109375" style="3" customWidth="1"/>
    <col min="17" max="17" width="13.140625" style="3" bestFit="1" customWidth="1"/>
    <col min="18" max="18" width="14.28515625" style="3" bestFit="1" customWidth="1"/>
    <col min="19" max="19" width="15.7109375" style="3" customWidth="1"/>
    <col min="20" max="20" width="13.140625" style="3" bestFit="1" customWidth="1"/>
    <col min="21" max="23" width="13.140625" style="3" customWidth="1"/>
    <col min="24" max="24" width="12" style="3" customWidth="1"/>
    <col min="25" max="25" width="14.85546875" style="3" bestFit="1" customWidth="1"/>
    <col min="26" max="26" width="13.7109375" style="3" bestFit="1" customWidth="1"/>
    <col min="27" max="27" width="14.140625" style="3" customWidth="1"/>
    <col min="28" max="28" width="15" style="3" customWidth="1"/>
    <col min="29" max="29" width="13.7109375" style="3" customWidth="1"/>
    <col min="30" max="16384" width="9.140625" style="3"/>
  </cols>
  <sheetData>
    <row r="1" spans="1:29" ht="15.75" x14ac:dyDescent="0.25">
      <c r="L1" s="168" t="s">
        <v>58</v>
      </c>
    </row>
    <row r="2" spans="1:29" s="16" customFormat="1" ht="18.75" x14ac:dyDescent="0.3">
      <c r="A2" s="2012" t="s">
        <v>1894</v>
      </c>
      <c r="B2" s="2012"/>
      <c r="C2" s="2012"/>
      <c r="D2" s="2012"/>
      <c r="E2" s="2012"/>
      <c r="F2" s="2012"/>
      <c r="G2" s="2012"/>
      <c r="H2" s="2012"/>
      <c r="I2" s="2012"/>
      <c r="J2" s="2012"/>
      <c r="K2" s="2012"/>
      <c r="L2" s="2012"/>
    </row>
    <row r="3" spans="1:29" s="16" customFormat="1" ht="18.75" customHeight="1" x14ac:dyDescent="0.3">
      <c r="A3" s="2013" t="s">
        <v>1814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2013"/>
    </row>
    <row r="4" spans="1:29" ht="21.75" customHeight="1" x14ac:dyDescent="0.25">
      <c r="A4" s="318" t="s">
        <v>57</v>
      </c>
      <c r="D4" s="32">
        <f>D17-K17</f>
        <v>68331900</v>
      </c>
      <c r="E4" s="32"/>
      <c r="H4" s="3"/>
      <c r="I4" s="3"/>
      <c r="J4" s="3"/>
    </row>
    <row r="5" spans="1:29" s="29" customFormat="1" ht="22.5" customHeight="1" x14ac:dyDescent="0.25">
      <c r="A5" s="2014" t="s">
        <v>56</v>
      </c>
      <c r="B5" s="2017" t="s">
        <v>55</v>
      </c>
      <c r="C5" s="2017" t="s">
        <v>54</v>
      </c>
      <c r="D5" s="2020" t="s">
        <v>53</v>
      </c>
      <c r="E5" s="2009" t="s">
        <v>621</v>
      </c>
      <c r="F5" s="2023"/>
      <c r="G5" s="2023"/>
      <c r="H5" s="2023"/>
      <c r="I5" s="2023"/>
      <c r="J5" s="2010"/>
      <c r="K5" s="2024" t="s">
        <v>641</v>
      </c>
      <c r="L5" s="2025"/>
    </row>
    <row r="6" spans="1:29" s="29" customFormat="1" ht="65.25" customHeight="1" x14ac:dyDescent="0.25">
      <c r="A6" s="2015"/>
      <c r="B6" s="2018"/>
      <c r="C6" s="2018"/>
      <c r="D6" s="2021"/>
      <c r="E6" s="2009" t="s">
        <v>620</v>
      </c>
      <c r="F6" s="2010"/>
      <c r="G6" s="2009" t="s">
        <v>638</v>
      </c>
      <c r="H6" s="2010"/>
      <c r="I6" s="2009" t="s">
        <v>639</v>
      </c>
      <c r="J6" s="2010"/>
      <c r="K6" s="2026"/>
      <c r="L6" s="2027"/>
    </row>
    <row r="7" spans="1:29" s="29" customFormat="1" ht="33" customHeight="1" x14ac:dyDescent="0.25">
      <c r="A7" s="2016"/>
      <c r="B7" s="2019"/>
      <c r="C7" s="2019"/>
      <c r="D7" s="2022"/>
      <c r="E7" s="214" t="s">
        <v>694</v>
      </c>
      <c r="F7" s="214" t="s">
        <v>695</v>
      </c>
      <c r="G7" s="214" t="s">
        <v>694</v>
      </c>
      <c r="H7" s="214" t="s">
        <v>695</v>
      </c>
      <c r="I7" s="214" t="s">
        <v>694</v>
      </c>
      <c r="J7" s="214" t="s">
        <v>695</v>
      </c>
      <c r="K7" s="1309" t="s">
        <v>618</v>
      </c>
      <c r="L7" s="1309" t="s">
        <v>640</v>
      </c>
      <c r="P7" s="1433" t="str">
        <f>A3</f>
        <v>Муниципальное бюджетное дошкольное образовательное учреждение "Детский сад № 84 "Голубок"</v>
      </c>
    </row>
    <row r="8" spans="1:29" s="29" customFormat="1" ht="15.75" customHeight="1" x14ac:dyDescent="0.25">
      <c r="A8" s="30">
        <v>1</v>
      </c>
      <c r="B8" s="31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  <c r="L8" s="30">
        <v>12</v>
      </c>
      <c r="M8" s="347" t="s">
        <v>716</v>
      </c>
      <c r="N8" s="22" t="s">
        <v>1688</v>
      </c>
      <c r="O8" s="1448"/>
      <c r="P8" s="2000" t="s">
        <v>1514</v>
      </c>
      <c r="Q8" s="2001"/>
      <c r="R8" s="2001"/>
      <c r="S8" s="2002"/>
    </row>
    <row r="9" spans="1:29" s="29" customFormat="1" ht="24" customHeight="1" x14ac:dyDescent="0.25">
      <c r="A9" s="333" t="s">
        <v>710</v>
      </c>
      <c r="B9" s="288">
        <v>100</v>
      </c>
      <c r="C9" s="288" t="s">
        <v>408</v>
      </c>
      <c r="D9" s="292">
        <f>SUM(D10:D15)</f>
        <v>76240400</v>
      </c>
      <c r="E9" s="292">
        <f>SUM(E10:E15)</f>
        <v>19099500</v>
      </c>
      <c r="F9" s="292">
        <f>SUM(F10:F15)</f>
        <v>46097600</v>
      </c>
      <c r="G9" s="292">
        <f>SUM(G10:G15)</f>
        <v>996800</v>
      </c>
      <c r="H9" s="292">
        <f>SUM(H10:H15)</f>
        <v>2138000</v>
      </c>
      <c r="I9" s="292" t="s">
        <v>408</v>
      </c>
      <c r="J9" s="292" t="s">
        <v>408</v>
      </c>
      <c r="K9" s="292">
        <f>SUM(K10:K15)</f>
        <v>7908500</v>
      </c>
      <c r="L9" s="292">
        <f>SUM(L10:L15)</f>
        <v>0</v>
      </c>
      <c r="M9" s="348">
        <f>SUM(E9:H9)</f>
        <v>68331900</v>
      </c>
      <c r="N9" s="426">
        <f>M9-'Бюджет 2019-2021'!O3</f>
        <v>0</v>
      </c>
      <c r="O9" s="1432"/>
      <c r="P9" s="1310"/>
      <c r="Q9" s="1310" t="s">
        <v>1515</v>
      </c>
      <c r="R9" s="1310" t="s">
        <v>1516</v>
      </c>
      <c r="S9" s="1310" t="s">
        <v>1517</v>
      </c>
      <c r="U9" s="2003"/>
      <c r="V9" s="2003"/>
      <c r="W9" s="2003"/>
      <c r="X9" s="2003"/>
      <c r="Y9" s="2003"/>
      <c r="Z9" s="2003"/>
      <c r="AA9" s="2003"/>
      <c r="AB9" s="2003"/>
      <c r="AC9" s="2003"/>
    </row>
    <row r="10" spans="1:29" s="29" customFormat="1" ht="19.5" customHeight="1" x14ac:dyDescent="0.25">
      <c r="A10" s="328" t="s">
        <v>696</v>
      </c>
      <c r="B10" s="329">
        <v>110</v>
      </c>
      <c r="C10" s="329">
        <v>120</v>
      </c>
      <c r="D10" s="330">
        <f t="shared" ref="D10:D16" si="0">SUM(E10:K10)</f>
        <v>0</v>
      </c>
      <c r="E10" s="330" t="s">
        <v>408</v>
      </c>
      <c r="F10" s="330" t="s">
        <v>408</v>
      </c>
      <c r="G10" s="330" t="s">
        <v>408</v>
      </c>
      <c r="H10" s="330" t="s">
        <v>408</v>
      </c>
      <c r="I10" s="330" t="s">
        <v>408</v>
      </c>
      <c r="J10" s="330" t="s">
        <v>408</v>
      </c>
      <c r="K10" s="330"/>
      <c r="L10" s="330" t="s">
        <v>408</v>
      </c>
      <c r="M10" s="2011" t="s">
        <v>714</v>
      </c>
      <c r="N10" s="2033" t="s">
        <v>1689</v>
      </c>
      <c r="O10" s="1435"/>
      <c r="P10" s="1434" t="s">
        <v>1708</v>
      </c>
      <c r="Q10" s="1299">
        <f>$F$9+$E$9</f>
        <v>65197100</v>
      </c>
      <c r="R10" s="1299">
        <f>$G$9+$H$9</f>
        <v>3134800</v>
      </c>
      <c r="S10" s="1299">
        <f>SUM(S11:S14)</f>
        <v>7908500</v>
      </c>
      <c r="U10" s="379"/>
      <c r="V10" s="379"/>
      <c r="W10" s="1435"/>
      <c r="X10" s="379"/>
      <c r="Y10" s="379"/>
      <c r="Z10" s="379"/>
      <c r="AA10" s="379"/>
      <c r="AB10" s="379"/>
      <c r="AC10" s="1435"/>
    </row>
    <row r="11" spans="1:29" s="29" customFormat="1" ht="19.5" customHeight="1" x14ac:dyDescent="0.25">
      <c r="A11" s="28" t="s">
        <v>700</v>
      </c>
      <c r="B11" s="36">
        <v>120</v>
      </c>
      <c r="C11" s="327">
        <v>130</v>
      </c>
      <c r="D11" s="27">
        <f t="shared" si="0"/>
        <v>73105600</v>
      </c>
      <c r="E11" s="27">
        <f>E17</f>
        <v>19099500</v>
      </c>
      <c r="F11" s="27">
        <f>F17</f>
        <v>46097600</v>
      </c>
      <c r="G11" s="27" t="s">
        <v>408</v>
      </c>
      <c r="H11" s="27" t="s">
        <v>408</v>
      </c>
      <c r="I11" s="27" t="s">
        <v>408</v>
      </c>
      <c r="J11" s="27" t="s">
        <v>408</v>
      </c>
      <c r="K11" s="27">
        <v>7908500</v>
      </c>
      <c r="L11" s="27" t="s">
        <v>408</v>
      </c>
      <c r="M11" s="2011"/>
      <c r="N11" s="2034"/>
      <c r="O11" s="1435"/>
      <c r="P11" s="1436" t="s">
        <v>1690</v>
      </c>
      <c r="Q11" s="1437"/>
      <c r="R11" s="1437"/>
      <c r="S11" s="1437">
        <f>K10</f>
        <v>0</v>
      </c>
      <c r="U11" s="1438"/>
      <c r="V11" s="1438"/>
      <c r="W11" s="1438"/>
      <c r="X11" s="1438"/>
      <c r="Y11" s="1438"/>
      <c r="Z11" s="1438"/>
      <c r="AA11" s="1438"/>
      <c r="AB11" s="1438"/>
      <c r="AC11" s="1438"/>
    </row>
    <row r="12" spans="1:29" s="29" customFormat="1" ht="31.5" x14ac:dyDescent="0.25">
      <c r="A12" s="28" t="s">
        <v>622</v>
      </c>
      <c r="B12" s="36">
        <v>130</v>
      </c>
      <c r="C12" s="327">
        <v>140</v>
      </c>
      <c r="D12" s="27">
        <f t="shared" si="0"/>
        <v>0</v>
      </c>
      <c r="E12" s="27" t="s">
        <v>408</v>
      </c>
      <c r="F12" s="27" t="s">
        <v>408</v>
      </c>
      <c r="G12" s="27" t="s">
        <v>408</v>
      </c>
      <c r="H12" s="27" t="s">
        <v>408</v>
      </c>
      <c r="I12" s="27" t="s">
        <v>408</v>
      </c>
      <c r="J12" s="27" t="s">
        <v>408</v>
      </c>
      <c r="K12" s="27"/>
      <c r="L12" s="27" t="s">
        <v>408</v>
      </c>
      <c r="M12" s="2011"/>
      <c r="N12" s="2034"/>
      <c r="O12" s="1432"/>
      <c r="P12" s="1300" t="s">
        <v>1691</v>
      </c>
      <c r="Q12" s="1310"/>
      <c r="R12" s="1310"/>
      <c r="S12" s="1299">
        <f>K11</f>
        <v>7908500</v>
      </c>
      <c r="U12" s="1438"/>
      <c r="V12" s="1438"/>
      <c r="W12" s="1438"/>
      <c r="X12" s="1438"/>
      <c r="Y12" s="1438"/>
      <c r="Z12" s="1438"/>
      <c r="AA12" s="1438"/>
      <c r="AB12" s="1438"/>
      <c r="AC12" s="1438"/>
    </row>
    <row r="13" spans="1:29" s="29" customFormat="1" ht="63.75" customHeight="1" x14ac:dyDescent="0.25">
      <c r="A13" s="328" t="s">
        <v>623</v>
      </c>
      <c r="B13" s="329">
        <v>140</v>
      </c>
      <c r="C13" s="329"/>
      <c r="D13" s="330">
        <f>SUM(E13:K13)</f>
        <v>0</v>
      </c>
      <c r="E13" s="330" t="s">
        <v>408</v>
      </c>
      <c r="F13" s="330" t="s">
        <v>408</v>
      </c>
      <c r="G13" s="330" t="s">
        <v>408</v>
      </c>
      <c r="H13" s="330" t="s">
        <v>408</v>
      </c>
      <c r="I13" s="330" t="s">
        <v>408</v>
      </c>
      <c r="J13" s="330" t="s">
        <v>408</v>
      </c>
      <c r="K13" s="330" t="s">
        <v>408</v>
      </c>
      <c r="L13" s="330" t="s">
        <v>408</v>
      </c>
      <c r="M13" s="2011"/>
      <c r="N13" s="2034"/>
      <c r="O13" s="1432"/>
      <c r="P13" s="1300" t="s">
        <v>1692</v>
      </c>
      <c r="Q13" s="1310"/>
      <c r="R13" s="1310"/>
      <c r="S13" s="1299">
        <f>K12</f>
        <v>0</v>
      </c>
      <c r="U13" s="1438"/>
      <c r="V13" s="1438"/>
      <c r="W13" s="1438"/>
      <c r="X13" s="1438"/>
      <c r="Y13" s="1438"/>
      <c r="Z13" s="1438"/>
      <c r="AA13" s="1438"/>
      <c r="AB13" s="1438"/>
      <c r="AC13" s="1438"/>
    </row>
    <row r="14" spans="1:29" s="29" customFormat="1" ht="32.25" customHeight="1" x14ac:dyDescent="0.25">
      <c r="A14" s="28" t="s">
        <v>645</v>
      </c>
      <c r="B14" s="36">
        <v>150</v>
      </c>
      <c r="C14" s="36">
        <v>180</v>
      </c>
      <c r="D14" s="27">
        <f>SUM(E14:K14)</f>
        <v>3134800</v>
      </c>
      <c r="E14" s="27" t="s">
        <v>408</v>
      </c>
      <c r="F14" s="27" t="s">
        <v>408</v>
      </c>
      <c r="G14" s="27">
        <f>G17</f>
        <v>996800</v>
      </c>
      <c r="H14" s="27">
        <f>H17</f>
        <v>2138000</v>
      </c>
      <c r="I14" s="27" t="s">
        <v>408</v>
      </c>
      <c r="J14" s="27" t="s">
        <v>408</v>
      </c>
      <c r="K14" s="27" t="s">
        <v>408</v>
      </c>
      <c r="L14" s="27" t="s">
        <v>408</v>
      </c>
      <c r="M14" s="2011"/>
      <c r="N14" s="2034"/>
      <c r="O14" s="1432"/>
      <c r="P14" s="1439" t="s">
        <v>1693</v>
      </c>
      <c r="Q14" s="1310"/>
      <c r="R14" s="1310"/>
      <c r="S14" s="1299">
        <f>K15</f>
        <v>0</v>
      </c>
      <c r="U14" s="1438"/>
      <c r="V14" s="1438"/>
      <c r="W14" s="1438"/>
      <c r="X14" s="1438"/>
      <c r="Y14" s="1438"/>
      <c r="Z14" s="1438"/>
      <c r="AA14" s="1438"/>
      <c r="AB14" s="1438"/>
      <c r="AC14" s="1438"/>
    </row>
    <row r="15" spans="1:29" s="29" customFormat="1" ht="21" customHeight="1" x14ac:dyDescent="0.25">
      <c r="A15" s="28" t="s">
        <v>624</v>
      </c>
      <c r="B15" s="36">
        <v>160</v>
      </c>
      <c r="C15" s="327">
        <v>180</v>
      </c>
      <c r="D15" s="27">
        <f t="shared" si="0"/>
        <v>0</v>
      </c>
      <c r="E15" s="27" t="s">
        <v>408</v>
      </c>
      <c r="F15" s="27" t="s">
        <v>408</v>
      </c>
      <c r="G15" s="27" t="s">
        <v>408</v>
      </c>
      <c r="H15" s="27" t="s">
        <v>408</v>
      </c>
      <c r="I15" s="27" t="s">
        <v>408</v>
      </c>
      <c r="J15" s="27" t="s">
        <v>408</v>
      </c>
      <c r="K15" s="27"/>
      <c r="L15" s="27"/>
      <c r="M15" s="2011"/>
      <c r="N15" s="2034"/>
      <c r="O15" s="1432"/>
      <c r="P15" s="2004" t="s">
        <v>1518</v>
      </c>
      <c r="Q15" s="2005"/>
      <c r="R15" s="2005"/>
      <c r="S15" s="2006"/>
      <c r="U15" s="2007" t="s">
        <v>1519</v>
      </c>
      <c r="V15" s="2007"/>
      <c r="W15" s="2007"/>
      <c r="X15" s="2007"/>
      <c r="Y15" s="2007"/>
      <c r="Z15" s="2007"/>
      <c r="AA15" s="2008" t="s">
        <v>1520</v>
      </c>
      <c r="AB15" s="2008"/>
      <c r="AC15" s="2008"/>
    </row>
    <row r="16" spans="1:29" s="29" customFormat="1" ht="20.25" customHeight="1" x14ac:dyDescent="0.25">
      <c r="A16" s="328" t="s">
        <v>625</v>
      </c>
      <c r="B16" s="329">
        <v>180</v>
      </c>
      <c r="C16" s="329"/>
      <c r="D16" s="330">
        <f t="shared" si="0"/>
        <v>0</v>
      </c>
      <c r="E16" s="330" t="s">
        <v>408</v>
      </c>
      <c r="F16" s="330" t="s">
        <v>408</v>
      </c>
      <c r="G16" s="330" t="s">
        <v>408</v>
      </c>
      <c r="H16" s="330" t="s">
        <v>408</v>
      </c>
      <c r="I16" s="330" t="s">
        <v>408</v>
      </c>
      <c r="J16" s="330" t="s">
        <v>408</v>
      </c>
      <c r="K16" s="330" t="s">
        <v>408</v>
      </c>
      <c r="L16" s="330" t="s">
        <v>408</v>
      </c>
      <c r="M16" s="2011"/>
      <c r="N16" s="2034"/>
      <c r="O16" s="1449"/>
      <c r="P16" s="1301" t="s">
        <v>1709</v>
      </c>
      <c r="Q16" s="1310" t="s">
        <v>1515</v>
      </c>
      <c r="R16" s="1310" t="s">
        <v>1516</v>
      </c>
      <c r="S16" s="1310" t="s">
        <v>1517</v>
      </c>
      <c r="U16" s="1440" t="s">
        <v>1515</v>
      </c>
      <c r="V16" s="1440" t="s">
        <v>1516</v>
      </c>
      <c r="W16" s="1440" t="s">
        <v>1517</v>
      </c>
      <c r="X16" s="1441">
        <v>810</v>
      </c>
      <c r="Y16" s="1441">
        <v>820</v>
      </c>
      <c r="Z16" s="1441">
        <v>860</v>
      </c>
      <c r="AA16" s="1310" t="s">
        <v>1515</v>
      </c>
      <c r="AB16" s="1310" t="s">
        <v>1516</v>
      </c>
      <c r="AC16" s="1310" t="s">
        <v>1517</v>
      </c>
    </row>
    <row r="17" spans="1:29" s="22" customFormat="1" ht="24" customHeight="1" x14ac:dyDescent="0.25">
      <c r="A17" s="333" t="s">
        <v>711</v>
      </c>
      <c r="B17" s="288">
        <v>200</v>
      </c>
      <c r="C17" s="288" t="s">
        <v>408</v>
      </c>
      <c r="D17" s="292">
        <f>SUM(D18,D23,D24,D25,D26,D27,D28,D30,D29)</f>
        <v>76240400</v>
      </c>
      <c r="E17" s="292">
        <f t="shared" ref="E17:H17" si="1">SUM(E18,E23,E24,E25,E26,E27,E28,E30,E29)</f>
        <v>19099500</v>
      </c>
      <c r="F17" s="292">
        <f t="shared" si="1"/>
        <v>46097600</v>
      </c>
      <c r="G17" s="292">
        <f t="shared" si="1"/>
        <v>996800</v>
      </c>
      <c r="H17" s="292">
        <f t="shared" si="1"/>
        <v>2138000</v>
      </c>
      <c r="I17" s="292" t="s">
        <v>408</v>
      </c>
      <c r="J17" s="292" t="s">
        <v>408</v>
      </c>
      <c r="K17" s="292">
        <f t="shared" ref="K17:L17" si="2">SUM(K18,K23,K24,K25,K26,K27,K28,K30,K29)</f>
        <v>7908500</v>
      </c>
      <c r="L17" s="292">
        <f t="shared" si="2"/>
        <v>0</v>
      </c>
      <c r="O17" s="1432"/>
      <c r="P17" s="1300" t="s">
        <v>1521</v>
      </c>
      <c r="Q17" s="1299">
        <f>$E$20+$F$20+$E$31+$F$31</f>
        <v>42006400</v>
      </c>
      <c r="R17" s="1299">
        <f>$G$20+$H$20</f>
        <v>0</v>
      </c>
      <c r="S17" s="1299">
        <f>$K$20</f>
        <v>13600</v>
      </c>
      <c r="U17" s="1442"/>
      <c r="V17" s="1442"/>
      <c r="W17" s="1604">
        <f>SUM(X17:Z17)</f>
        <v>0</v>
      </c>
      <c r="X17" s="1604"/>
      <c r="Y17" s="1604"/>
      <c r="Z17" s="1604"/>
      <c r="AA17" s="1605">
        <f>Q17-U17</f>
        <v>42006400</v>
      </c>
      <c r="AB17" s="1605">
        <f>R17-V17</f>
        <v>0</v>
      </c>
      <c r="AC17" s="1605">
        <f>S17-W17</f>
        <v>13600</v>
      </c>
    </row>
    <row r="18" spans="1:29" s="22" customFormat="1" ht="32.25" customHeight="1" x14ac:dyDescent="0.25">
      <c r="A18" s="28" t="s">
        <v>713</v>
      </c>
      <c r="B18" s="36">
        <v>210</v>
      </c>
      <c r="C18" s="36"/>
      <c r="D18" s="27">
        <f t="shared" ref="D18:D23" si="3">SUM(E18:K18)</f>
        <v>57263500</v>
      </c>
      <c r="E18" s="27">
        <f>SUM(E19,E22)</f>
        <v>10308100</v>
      </c>
      <c r="F18" s="27">
        <f>SUM(F19,F22)</f>
        <v>44524600</v>
      </c>
      <c r="G18" s="27">
        <f>SUM(G19,G22)</f>
        <v>759000</v>
      </c>
      <c r="H18" s="27">
        <f>SUM(H19,H22)</f>
        <v>1654500</v>
      </c>
      <c r="I18" s="27" t="s">
        <v>408</v>
      </c>
      <c r="J18" s="27" t="s">
        <v>408</v>
      </c>
      <c r="K18" s="27">
        <f>SUM(K19,K22)</f>
        <v>17300</v>
      </c>
      <c r="L18" s="27">
        <f>SUM(L19,L22)</f>
        <v>0</v>
      </c>
      <c r="M18" s="2035" t="s">
        <v>1694</v>
      </c>
      <c r="O18" s="1432"/>
      <c r="P18" s="1300" t="s">
        <v>1522</v>
      </c>
      <c r="Q18" s="1299">
        <f>$E$22+$F$22</f>
        <v>181000</v>
      </c>
      <c r="R18" s="1299">
        <f>$G$22+$H$22+$G$31+$H$31</f>
        <v>2413500</v>
      </c>
      <c r="S18" s="1299">
        <f>$K$22</f>
        <v>0</v>
      </c>
      <c r="U18" s="1442"/>
      <c r="V18" s="1442"/>
      <c r="W18" s="1604">
        <f t="shared" ref="W18:W25" si="4">SUM(X18:Z18)</f>
        <v>0</v>
      </c>
      <c r="X18" s="1604"/>
      <c r="Y18" s="1604"/>
      <c r="Z18" s="1604"/>
      <c r="AA18" s="1605">
        <f t="shared" ref="AA18:AB25" si="5">Q18-U18</f>
        <v>181000</v>
      </c>
      <c r="AB18" s="1605">
        <f>R18-V18</f>
        <v>2413500</v>
      </c>
      <c r="AC18" s="1605">
        <f t="shared" ref="AC18:AC25" si="6">S18-W18</f>
        <v>0</v>
      </c>
    </row>
    <row r="19" spans="1:29" s="22" customFormat="1" ht="31.5" customHeight="1" x14ac:dyDescent="0.25">
      <c r="A19" s="325" t="s">
        <v>712</v>
      </c>
      <c r="B19" s="36">
        <v>211</v>
      </c>
      <c r="C19" s="36"/>
      <c r="D19" s="326">
        <f t="shared" si="3"/>
        <v>54669000</v>
      </c>
      <c r="E19" s="326">
        <f>SUM(E20:E21)</f>
        <v>10200600</v>
      </c>
      <c r="F19" s="326">
        <f>SUM(F20:F21)</f>
        <v>44451100</v>
      </c>
      <c r="G19" s="326">
        <f>SUM(G20:G21)</f>
        <v>0</v>
      </c>
      <c r="H19" s="326">
        <f>SUM(H20:H21)</f>
        <v>0</v>
      </c>
      <c r="I19" s="27" t="s">
        <v>408</v>
      </c>
      <c r="J19" s="27" t="s">
        <v>408</v>
      </c>
      <c r="K19" s="326">
        <f>SUM(K20:K21)</f>
        <v>17300</v>
      </c>
      <c r="L19" s="326">
        <f>SUM(L20:L21)</f>
        <v>0</v>
      </c>
      <c r="M19" s="2035"/>
      <c r="O19" s="1432"/>
      <c r="P19" s="1300" t="s">
        <v>1695</v>
      </c>
      <c r="Q19" s="1299">
        <f>$E$28+$F$28</f>
        <v>0</v>
      </c>
      <c r="R19" s="1299">
        <f>$G$28+$H$28</f>
        <v>0</v>
      </c>
      <c r="S19" s="1299">
        <f>$K$28</f>
        <v>0</v>
      </c>
      <c r="U19" s="1442"/>
      <c r="V19" s="1442"/>
      <c r="W19" s="1604">
        <f t="shared" si="4"/>
        <v>0</v>
      </c>
      <c r="X19" s="1604"/>
      <c r="Y19" s="1604"/>
      <c r="Z19" s="1604"/>
      <c r="AA19" s="1605">
        <f t="shared" si="5"/>
        <v>0</v>
      </c>
      <c r="AB19" s="1605">
        <f t="shared" si="5"/>
        <v>0</v>
      </c>
      <c r="AC19" s="1605">
        <f>S19-W19</f>
        <v>0</v>
      </c>
    </row>
    <row r="20" spans="1:29" s="22" customFormat="1" ht="21" customHeight="1" x14ac:dyDescent="0.25">
      <c r="A20" s="349" t="s">
        <v>706</v>
      </c>
      <c r="B20" s="36"/>
      <c r="C20" s="36">
        <v>111</v>
      </c>
      <c r="D20" s="326">
        <f t="shared" si="3"/>
        <v>42020000</v>
      </c>
      <c r="E20" s="1633">
        <v>7865000</v>
      </c>
      <c r="F20" s="1633">
        <v>34141400</v>
      </c>
      <c r="G20" s="1633">
        <v>0</v>
      </c>
      <c r="H20" s="1633">
        <v>0</v>
      </c>
      <c r="I20" s="27" t="s">
        <v>408</v>
      </c>
      <c r="J20" s="27" t="s">
        <v>408</v>
      </c>
      <c r="K20" s="326">
        <f>'Платные услуги'!C12</f>
        <v>13600</v>
      </c>
      <c r="L20" s="326"/>
      <c r="M20" s="2035"/>
      <c r="N20" s="1443" t="s">
        <v>1764</v>
      </c>
      <c r="O20" s="1432"/>
      <c r="P20" s="1300" t="s">
        <v>1523</v>
      </c>
      <c r="Q20" s="1299">
        <f>$E$21+$F$21</f>
        <v>12645300</v>
      </c>
      <c r="R20" s="1299">
        <f>$G$21+$H$21</f>
        <v>0</v>
      </c>
      <c r="S20" s="1299">
        <f>$K$21</f>
        <v>3700</v>
      </c>
      <c r="U20" s="1442"/>
      <c r="V20" s="1442"/>
      <c r="W20" s="1604">
        <f t="shared" si="4"/>
        <v>0</v>
      </c>
      <c r="X20" s="1604"/>
      <c r="Y20" s="1604"/>
      <c r="Z20" s="1604"/>
      <c r="AA20" s="1605">
        <f t="shared" si="5"/>
        <v>12645300</v>
      </c>
      <c r="AB20" s="1605">
        <f t="shared" si="5"/>
        <v>0</v>
      </c>
      <c r="AC20" s="1605">
        <f t="shared" si="6"/>
        <v>3700</v>
      </c>
    </row>
    <row r="21" spans="1:29" s="22" customFormat="1" ht="31.5" customHeight="1" x14ac:dyDescent="0.25">
      <c r="A21" s="349" t="s">
        <v>707</v>
      </c>
      <c r="B21" s="36"/>
      <c r="C21" s="329">
        <v>119</v>
      </c>
      <c r="D21" s="326">
        <f t="shared" si="3"/>
        <v>12649000</v>
      </c>
      <c r="E21" s="1633">
        <v>2335600</v>
      </c>
      <c r="F21" s="1633">
        <v>10309700</v>
      </c>
      <c r="G21" s="1633">
        <v>0</v>
      </c>
      <c r="H21" s="1633">
        <v>0</v>
      </c>
      <c r="I21" s="27" t="s">
        <v>408</v>
      </c>
      <c r="J21" s="27" t="s">
        <v>408</v>
      </c>
      <c r="K21" s="326">
        <f>'Платные услуги'!C13</f>
        <v>3700</v>
      </c>
      <c r="L21" s="326"/>
      <c r="M21" s="2035"/>
      <c r="N21" s="1443" t="s">
        <v>1696</v>
      </c>
      <c r="O21" s="1432"/>
      <c r="P21" s="1300" t="s">
        <v>1524</v>
      </c>
      <c r="Q21" s="1299">
        <f>$E$29+$F$29</f>
        <v>10332900</v>
      </c>
      <c r="R21" s="1299">
        <f>$G$29+$H$29</f>
        <v>243500</v>
      </c>
      <c r="S21" s="1299">
        <f>$K$29+$K$31</f>
        <v>7891200</v>
      </c>
      <c r="U21" s="1442"/>
      <c r="V21" s="1442"/>
      <c r="W21" s="1604">
        <f>SUM(X21:Z21)</f>
        <v>0</v>
      </c>
      <c r="X21" s="1604"/>
      <c r="Y21" s="1604"/>
      <c r="Z21" s="1604"/>
      <c r="AA21" s="1605">
        <f t="shared" si="5"/>
        <v>10332900</v>
      </c>
      <c r="AB21" s="1605">
        <f t="shared" si="5"/>
        <v>243500</v>
      </c>
      <c r="AC21" s="1605">
        <f t="shared" si="6"/>
        <v>7891200</v>
      </c>
    </row>
    <row r="22" spans="1:29" s="22" customFormat="1" ht="33" customHeight="1" x14ac:dyDescent="0.25">
      <c r="A22" s="325" t="s">
        <v>698</v>
      </c>
      <c r="B22" s="36">
        <v>212</v>
      </c>
      <c r="C22" s="329">
        <v>112</v>
      </c>
      <c r="D22" s="326">
        <f t="shared" si="3"/>
        <v>2594500</v>
      </c>
      <c r="E22" s="1633">
        <v>107500</v>
      </c>
      <c r="F22" s="1633">
        <v>73500</v>
      </c>
      <c r="G22" s="1633">
        <v>759000</v>
      </c>
      <c r="H22" s="1633">
        <v>1654500</v>
      </c>
      <c r="I22" s="27" t="s">
        <v>408</v>
      </c>
      <c r="J22" s="27" t="s">
        <v>408</v>
      </c>
      <c r="K22" s="326"/>
      <c r="L22" s="326"/>
      <c r="M22" s="2035"/>
      <c r="N22" s="1444" t="s">
        <v>1765</v>
      </c>
      <c r="O22" s="1432"/>
      <c r="P22" s="1300" t="s">
        <v>1525</v>
      </c>
      <c r="Q22" s="1299">
        <f>$E$30</f>
        <v>0</v>
      </c>
      <c r="R22" s="1299">
        <f>$G$23+$H$23+$H$30</f>
        <v>477800</v>
      </c>
      <c r="S22" s="1299"/>
      <c r="U22" s="1442"/>
      <c r="V22" s="1442"/>
      <c r="W22" s="1604">
        <f t="shared" si="4"/>
        <v>0</v>
      </c>
      <c r="X22" s="1604"/>
      <c r="Y22" s="1604"/>
      <c r="Z22" s="1604"/>
      <c r="AA22" s="1605">
        <f>Q22-U22</f>
        <v>0</v>
      </c>
      <c r="AB22" s="1605">
        <f t="shared" si="5"/>
        <v>477800</v>
      </c>
      <c r="AC22" s="1605">
        <f t="shared" si="6"/>
        <v>0</v>
      </c>
    </row>
    <row r="23" spans="1:29" s="22" customFormat="1" ht="31.5" x14ac:dyDescent="0.25">
      <c r="A23" s="328" t="s">
        <v>626</v>
      </c>
      <c r="B23" s="329">
        <v>220</v>
      </c>
      <c r="C23" s="329">
        <v>321</v>
      </c>
      <c r="D23" s="330">
        <f t="shared" si="3"/>
        <v>477800</v>
      </c>
      <c r="E23" s="330" t="s">
        <v>408</v>
      </c>
      <c r="F23" s="330" t="s">
        <v>408</v>
      </c>
      <c r="G23" s="330">
        <v>237800</v>
      </c>
      <c r="H23" s="330">
        <v>240000</v>
      </c>
      <c r="I23" s="27" t="s">
        <v>408</v>
      </c>
      <c r="J23" s="27" t="s">
        <v>408</v>
      </c>
      <c r="K23" s="27" t="s">
        <v>408</v>
      </c>
      <c r="L23" s="27" t="s">
        <v>408</v>
      </c>
      <c r="M23" s="2035"/>
      <c r="N23" s="1445" t="s">
        <v>1697</v>
      </c>
      <c r="O23" s="1432"/>
      <c r="P23" s="1300" t="s">
        <v>1526</v>
      </c>
      <c r="Q23" s="1299">
        <f>$E$24+$F$24</f>
        <v>0</v>
      </c>
      <c r="R23" s="1299">
        <f>$G$24</f>
        <v>0</v>
      </c>
      <c r="S23" s="1299"/>
      <c r="U23" s="1442"/>
      <c r="V23" s="1442"/>
      <c r="W23" s="1604">
        <f t="shared" si="4"/>
        <v>0</v>
      </c>
      <c r="X23" s="1604"/>
      <c r="Y23" s="1604"/>
      <c r="Z23" s="1604"/>
      <c r="AA23" s="1605">
        <f>Q23-U23</f>
        <v>0</v>
      </c>
      <c r="AB23" s="1605">
        <f>R23-V23</f>
        <v>0</v>
      </c>
      <c r="AC23" s="1605">
        <f>S23-W23</f>
        <v>0</v>
      </c>
    </row>
    <row r="24" spans="1:29" s="22" customFormat="1" ht="20.25" customHeight="1" x14ac:dyDescent="0.25">
      <c r="A24" s="2029" t="s">
        <v>51</v>
      </c>
      <c r="B24" s="2031">
        <v>230</v>
      </c>
      <c r="C24" s="329">
        <v>831</v>
      </c>
      <c r="D24" s="27">
        <f t="shared" ref="D24:D32" si="7">SUM(E24:K24)</f>
        <v>0</v>
      </c>
      <c r="E24" s="27"/>
      <c r="F24" s="27"/>
      <c r="G24" s="27"/>
      <c r="H24" s="27" t="s">
        <v>408</v>
      </c>
      <c r="I24" s="27" t="s">
        <v>408</v>
      </c>
      <c r="J24" s="27" t="s">
        <v>408</v>
      </c>
      <c r="K24" s="27" t="s">
        <v>408</v>
      </c>
      <c r="L24" s="27" t="s">
        <v>408</v>
      </c>
      <c r="M24" s="2035"/>
      <c r="N24" s="1445" t="s">
        <v>1698</v>
      </c>
      <c r="O24" s="1432"/>
      <c r="P24" s="1300" t="s">
        <v>1527</v>
      </c>
      <c r="Q24" s="1299">
        <f>$E$25+$F$25</f>
        <v>0</v>
      </c>
      <c r="R24" s="1299"/>
      <c r="S24" s="1299">
        <f>$K$26</f>
        <v>0</v>
      </c>
      <c r="U24" s="1442"/>
      <c r="V24" s="1442"/>
      <c r="W24" s="1604">
        <f t="shared" si="4"/>
        <v>0</v>
      </c>
      <c r="X24" s="1604"/>
      <c r="Y24" s="1604"/>
      <c r="Z24" s="1604"/>
      <c r="AA24" s="1605">
        <f t="shared" si="5"/>
        <v>0</v>
      </c>
      <c r="AB24" s="1605">
        <f t="shared" si="5"/>
        <v>0</v>
      </c>
      <c r="AC24" s="1605">
        <f t="shared" si="6"/>
        <v>0</v>
      </c>
    </row>
    <row r="25" spans="1:29" s="22" customFormat="1" ht="20.25" customHeight="1" x14ac:dyDescent="0.25">
      <c r="A25" s="2036"/>
      <c r="B25" s="2037"/>
      <c r="C25" s="329">
        <v>852</v>
      </c>
      <c r="D25" s="27">
        <f t="shared" si="7"/>
        <v>0</v>
      </c>
      <c r="E25" s="27"/>
      <c r="F25" s="27">
        <f>'Раб.таблица 2019'!G382</f>
        <v>0</v>
      </c>
      <c r="G25" s="27" t="s">
        <v>408</v>
      </c>
      <c r="H25" s="27" t="s">
        <v>408</v>
      </c>
      <c r="I25" s="27" t="s">
        <v>408</v>
      </c>
      <c r="J25" s="27" t="s">
        <v>408</v>
      </c>
      <c r="K25" s="27"/>
      <c r="L25" s="27"/>
      <c r="M25" s="2035"/>
      <c r="N25" s="1445" t="s">
        <v>1699</v>
      </c>
      <c r="O25" s="1450"/>
      <c r="P25" s="1300" t="s">
        <v>1528</v>
      </c>
      <c r="Q25" s="1299">
        <f>$E$26+$F$26</f>
        <v>31500</v>
      </c>
      <c r="R25" s="1299"/>
      <c r="S25" s="1299">
        <f>$K$26</f>
        <v>0</v>
      </c>
      <c r="U25" s="1442"/>
      <c r="V25" s="1442"/>
      <c r="W25" s="1604">
        <f t="shared" si="4"/>
        <v>0</v>
      </c>
      <c r="X25" s="1604"/>
      <c r="Y25" s="1604"/>
      <c r="Z25" s="1604"/>
      <c r="AA25" s="1605">
        <f t="shared" si="5"/>
        <v>31500</v>
      </c>
      <c r="AB25" s="1605">
        <f t="shared" si="5"/>
        <v>0</v>
      </c>
      <c r="AC25" s="1605">
        <f t="shared" si="6"/>
        <v>0</v>
      </c>
    </row>
    <row r="26" spans="1:29" s="22" customFormat="1" ht="20.25" customHeight="1" x14ac:dyDescent="0.25">
      <c r="A26" s="2030"/>
      <c r="B26" s="2032"/>
      <c r="C26" s="329">
        <v>853</v>
      </c>
      <c r="D26" s="27">
        <f t="shared" si="7"/>
        <v>31500</v>
      </c>
      <c r="E26" s="27"/>
      <c r="F26" s="27">
        <f>'Раб.таблица 2019'!G384+'Раб.таблица 2019'!G386+'Раб.таблица 2019'!G388</f>
        <v>31500</v>
      </c>
      <c r="G26" s="27" t="s">
        <v>408</v>
      </c>
      <c r="H26" s="27" t="s">
        <v>408</v>
      </c>
      <c r="I26" s="27" t="s">
        <v>408</v>
      </c>
      <c r="J26" s="27" t="s">
        <v>408</v>
      </c>
      <c r="K26" s="27"/>
      <c r="L26" s="27"/>
      <c r="M26" s="2035"/>
      <c r="N26" s="1445" t="s">
        <v>1700</v>
      </c>
      <c r="O26" s="1450"/>
      <c r="Q26" s="1302">
        <f>SUM(Q17:Q25)</f>
        <v>65197100</v>
      </c>
      <c r="R26" s="1302">
        <f t="shared" ref="R26:S26" si="8">SUM(R17:R25)</f>
        <v>3134800</v>
      </c>
      <c r="S26" s="1302">
        <f t="shared" si="8"/>
        <v>7908500</v>
      </c>
    </row>
    <row r="27" spans="1:29" s="22" customFormat="1" ht="33" customHeight="1" x14ac:dyDescent="0.25">
      <c r="A27" s="328" t="s">
        <v>699</v>
      </c>
      <c r="B27" s="329">
        <v>240</v>
      </c>
      <c r="C27" s="329"/>
      <c r="D27" s="330">
        <f t="shared" si="7"/>
        <v>0</v>
      </c>
      <c r="E27" s="330" t="s">
        <v>408</v>
      </c>
      <c r="F27" s="330" t="s">
        <v>408</v>
      </c>
      <c r="G27" s="330" t="s">
        <v>408</v>
      </c>
      <c r="H27" s="330" t="s">
        <v>408</v>
      </c>
      <c r="I27" s="330" t="s">
        <v>408</v>
      </c>
      <c r="J27" s="330" t="s">
        <v>408</v>
      </c>
      <c r="K27" s="330" t="s">
        <v>408</v>
      </c>
      <c r="L27" s="330" t="s">
        <v>408</v>
      </c>
      <c r="M27" s="2035"/>
      <c r="N27" s="1443"/>
      <c r="O27" s="1432"/>
      <c r="Q27" s="1303">
        <f>$E$9+$F$9+$E$31+$F$31-$Q$26</f>
        <v>0</v>
      </c>
      <c r="R27" s="1303">
        <f>$G$9+$H$9+$G$31+$H$31-$R$26</f>
        <v>0</v>
      </c>
      <c r="S27" s="1303">
        <f>$K$9+$K$31-$S$26</f>
        <v>0</v>
      </c>
    </row>
    <row r="28" spans="1:29" s="22" customFormat="1" ht="33.75" customHeight="1" x14ac:dyDescent="0.25">
      <c r="A28" s="571" t="s">
        <v>835</v>
      </c>
      <c r="B28" s="570">
        <v>250</v>
      </c>
      <c r="C28" s="329">
        <v>113</v>
      </c>
      <c r="D28" s="27">
        <f t="shared" si="7"/>
        <v>0</v>
      </c>
      <c r="E28" s="27">
        <f>'Раб.таблица 2019'!F203</f>
        <v>0</v>
      </c>
      <c r="F28" s="27">
        <f>'Раб.таблица 2019'!F509</f>
        <v>0</v>
      </c>
      <c r="G28" s="27">
        <f>'Раб.таблица 2019'!J653</f>
        <v>0</v>
      </c>
      <c r="H28" s="27">
        <f>'Раб.таблица 2019'!Y653</f>
        <v>0</v>
      </c>
      <c r="I28" s="27" t="s">
        <v>408</v>
      </c>
      <c r="J28" s="27" t="s">
        <v>408</v>
      </c>
      <c r="K28" s="27"/>
      <c r="L28" s="27"/>
      <c r="M28" s="1308"/>
      <c r="N28" s="1443" t="s">
        <v>1701</v>
      </c>
      <c r="P28" s="1446" t="s">
        <v>1702</v>
      </c>
      <c r="Q28" s="1302">
        <f>$E$31+$F$31</f>
        <v>0</v>
      </c>
      <c r="R28" s="1302">
        <f>$G$31+$H$31</f>
        <v>0</v>
      </c>
      <c r="S28" s="1302">
        <f>$K$31</f>
        <v>0</v>
      </c>
    </row>
    <row r="29" spans="1:29" s="22" customFormat="1" ht="31.5" customHeight="1" x14ac:dyDescent="0.25">
      <c r="A29" s="2029" t="s">
        <v>50</v>
      </c>
      <c r="B29" s="2031">
        <v>260</v>
      </c>
      <c r="C29" s="36">
        <v>244</v>
      </c>
      <c r="D29" s="27">
        <f t="shared" si="7"/>
        <v>18467600</v>
      </c>
      <c r="E29" s="27">
        <f>'Раб.таблица 2019'!D8</f>
        <v>8791400</v>
      </c>
      <c r="F29" s="27">
        <f>'Раб.таблица 2019'!D9+'Раб.таблица 2019'!D10</f>
        <v>1541500</v>
      </c>
      <c r="G29" s="330">
        <f>'Раб.таблица 2019'!D11</f>
        <v>0</v>
      </c>
      <c r="H29" s="330">
        <f>'Раб.таблица 2019'!D12</f>
        <v>243500</v>
      </c>
      <c r="I29" s="27" t="s">
        <v>408</v>
      </c>
      <c r="J29" s="27" t="s">
        <v>408</v>
      </c>
      <c r="K29" s="27">
        <f>190400+7025300+675500</f>
        <v>7891200</v>
      </c>
      <c r="L29" s="27"/>
      <c r="M29" s="1308"/>
      <c r="N29" s="1444" t="s">
        <v>1703</v>
      </c>
      <c r="O29" s="194"/>
      <c r="P29" s="194" t="s">
        <v>1704</v>
      </c>
      <c r="R29" s="194"/>
      <c r="S29" s="1302">
        <f>$Q$28+$R$28+$S$28</f>
        <v>0</v>
      </c>
    </row>
    <row r="30" spans="1:29" s="22" customFormat="1" ht="21" customHeight="1" x14ac:dyDescent="0.25">
      <c r="A30" s="2030"/>
      <c r="B30" s="2032"/>
      <c r="C30" s="329">
        <v>321</v>
      </c>
      <c r="D30" s="27">
        <f t="shared" si="7"/>
        <v>0</v>
      </c>
      <c r="E30" s="27"/>
      <c r="F30" s="27" t="s">
        <v>408</v>
      </c>
      <c r="G30" s="27" t="s">
        <v>408</v>
      </c>
      <c r="H30" s="27">
        <f>'Раб.таблица 2019'!Y658</f>
        <v>0</v>
      </c>
      <c r="I30" s="27" t="s">
        <v>408</v>
      </c>
      <c r="J30" s="27" t="s">
        <v>408</v>
      </c>
      <c r="K30" s="27" t="s">
        <v>408</v>
      </c>
      <c r="L30" s="27" t="s">
        <v>408</v>
      </c>
      <c r="M30" s="1308"/>
      <c r="N30" s="1443" t="s">
        <v>1705</v>
      </c>
      <c r="S30" s="1447">
        <f>$S$29-$D$31</f>
        <v>0</v>
      </c>
    </row>
    <row r="31" spans="1:29" s="22" customFormat="1" ht="19.5" customHeight="1" x14ac:dyDescent="0.25">
      <c r="A31" s="333" t="s">
        <v>49</v>
      </c>
      <c r="B31" s="288">
        <v>500</v>
      </c>
      <c r="C31" s="288" t="s">
        <v>47</v>
      </c>
      <c r="D31" s="292">
        <f t="shared" si="7"/>
        <v>0</v>
      </c>
      <c r="E31" s="292"/>
      <c r="F31" s="292"/>
      <c r="G31" s="292"/>
      <c r="H31" s="292"/>
      <c r="I31" s="292" t="s">
        <v>408</v>
      </c>
      <c r="J31" s="292" t="s">
        <v>408</v>
      </c>
      <c r="K31" s="292"/>
      <c r="L31" s="292"/>
      <c r="P31" s="1302"/>
      <c r="Q31" s="1302"/>
      <c r="R31" s="1302"/>
      <c r="S31" s="1302"/>
    </row>
    <row r="32" spans="1:29" s="22" customFormat="1" ht="19.5" customHeight="1" x14ac:dyDescent="0.25">
      <c r="A32" s="333" t="s">
        <v>48</v>
      </c>
      <c r="B32" s="288">
        <v>600</v>
      </c>
      <c r="C32" s="288" t="s">
        <v>47</v>
      </c>
      <c r="D32" s="292">
        <f t="shared" si="7"/>
        <v>0</v>
      </c>
      <c r="E32" s="292"/>
      <c r="F32" s="292"/>
      <c r="G32" s="292"/>
      <c r="H32" s="292"/>
      <c r="I32" s="292" t="s">
        <v>408</v>
      </c>
      <c r="J32" s="292" t="s">
        <v>408</v>
      </c>
      <c r="K32" s="292"/>
      <c r="L32" s="292"/>
    </row>
    <row r="33" spans="1:12" s="22" customFormat="1" ht="15.75" x14ac:dyDescent="0.25">
      <c r="A33" s="26"/>
      <c r="B33" s="25"/>
      <c r="C33" s="25"/>
      <c r="D33" s="24"/>
      <c r="E33" s="24"/>
      <c r="F33" s="23"/>
      <c r="G33" s="23"/>
      <c r="H33" s="23"/>
      <c r="I33" s="23"/>
      <c r="J33" s="23"/>
      <c r="K33" s="23"/>
      <c r="L33" s="23"/>
    </row>
    <row r="34" spans="1:12" s="22" customFormat="1" ht="15.75" x14ac:dyDescent="0.25">
      <c r="A34" s="26"/>
      <c r="B34" s="25"/>
      <c r="C34" s="25"/>
      <c r="D34" s="24"/>
      <c r="E34" s="24"/>
      <c r="F34" s="23"/>
      <c r="G34" s="23"/>
      <c r="H34" s="23"/>
      <c r="I34" s="23"/>
      <c r="J34" s="23"/>
      <c r="K34" s="23"/>
      <c r="L34" s="23"/>
    </row>
    <row r="35" spans="1:12" s="16" customFormat="1" ht="45.75" customHeight="1" x14ac:dyDescent="0.3">
      <c r="A35" s="2028" t="s">
        <v>1706</v>
      </c>
      <c r="B35" s="2028"/>
      <c r="C35" s="2028"/>
      <c r="D35" s="2028"/>
      <c r="E35" s="315"/>
      <c r="F35" s="315"/>
      <c r="G35" s="21"/>
      <c r="I35" s="18" t="s">
        <v>717</v>
      </c>
      <c r="K35" s="17"/>
      <c r="L35" s="17"/>
    </row>
    <row r="36" spans="1:12" s="16" customFormat="1" ht="60" customHeight="1" x14ac:dyDescent="0.3">
      <c r="A36" s="1307" t="s">
        <v>642</v>
      </c>
      <c r="B36" s="1307"/>
      <c r="C36" s="1307"/>
      <c r="D36" s="1307"/>
      <c r="E36" s="316"/>
      <c r="F36" s="316"/>
      <c r="G36" s="1307"/>
      <c r="I36" s="18" t="s">
        <v>46</v>
      </c>
      <c r="K36" s="17"/>
      <c r="L36" s="17"/>
    </row>
    <row r="37" spans="1:12" ht="15" customHeight="1" x14ac:dyDescent="0.2">
      <c r="B37" s="3"/>
      <c r="D37" s="10"/>
      <c r="E37" s="10"/>
      <c r="F37" s="10"/>
      <c r="G37" s="10"/>
      <c r="H37" s="10"/>
      <c r="I37" s="10"/>
      <c r="J37" s="10"/>
      <c r="K37" s="15"/>
      <c r="L37" s="15"/>
    </row>
    <row r="38" spans="1:12" ht="15" customHeight="1" x14ac:dyDescent="0.2">
      <c r="B38" s="3"/>
      <c r="D38" s="10"/>
      <c r="E38" s="10"/>
      <c r="F38" s="10"/>
      <c r="G38" s="10"/>
      <c r="H38" s="10"/>
      <c r="I38" s="10"/>
      <c r="J38" s="10"/>
      <c r="K38" s="15"/>
      <c r="L38" s="15"/>
    </row>
    <row r="39" spans="1:12" ht="18.75" customHeight="1" x14ac:dyDescent="0.25">
      <c r="A39" s="1738" t="s">
        <v>1896</v>
      </c>
      <c r="B39" s="3"/>
      <c r="D39" s="10"/>
      <c r="E39" s="10"/>
      <c r="F39" s="10"/>
      <c r="G39" s="10"/>
      <c r="H39" s="10"/>
      <c r="I39" s="10"/>
      <c r="J39" s="10"/>
      <c r="K39" s="15"/>
      <c r="L39" s="15"/>
    </row>
    <row r="40" spans="1:12" s="11" customFormat="1" ht="18.75" customHeight="1" x14ac:dyDescent="0.25">
      <c r="A40" s="1739" t="s">
        <v>1897</v>
      </c>
      <c r="B40" s="14"/>
      <c r="C40" s="14"/>
      <c r="D40" s="14"/>
      <c r="E40" s="14"/>
      <c r="F40" s="14"/>
      <c r="G40" s="14"/>
      <c r="H40" s="14"/>
      <c r="I40" s="14"/>
      <c r="J40" s="14"/>
      <c r="K40" s="13"/>
      <c r="L40" s="13"/>
    </row>
    <row r="41" spans="1:12" ht="15.75" x14ac:dyDescent="0.25">
      <c r="A41" s="11"/>
      <c r="B41" s="3"/>
      <c r="F41" s="10"/>
      <c r="G41" s="10"/>
      <c r="H41" s="7"/>
      <c r="I41" s="7"/>
      <c r="J41" s="7"/>
    </row>
    <row r="42" spans="1:12" ht="12.75" customHeight="1" x14ac:dyDescent="0.2">
      <c r="F42" s="6"/>
      <c r="G42" s="6"/>
      <c r="H42" s="7"/>
      <c r="I42" s="7"/>
      <c r="J42" s="7"/>
    </row>
    <row r="43" spans="1:12" s="4" customFormat="1" ht="12.75" customHeight="1" x14ac:dyDescent="0.2">
      <c r="B43" s="5"/>
      <c r="F43" s="6"/>
      <c r="G43" s="6"/>
      <c r="H43" s="7"/>
      <c r="I43" s="7"/>
      <c r="J43" s="7"/>
    </row>
    <row r="44" spans="1:12" s="4" customFormat="1" ht="38.25" customHeight="1" x14ac:dyDescent="0.2">
      <c r="B44" s="5"/>
      <c r="F44" s="6"/>
      <c r="G44" s="6"/>
      <c r="H44" s="9"/>
      <c r="I44" s="9"/>
      <c r="J44" s="9"/>
    </row>
    <row r="45" spans="1:12" s="4" customFormat="1" ht="38.25" customHeight="1" x14ac:dyDescent="0.2">
      <c r="B45" s="5"/>
      <c r="F45" s="6"/>
      <c r="G45" s="6"/>
      <c r="H45" s="9"/>
      <c r="I45" s="9"/>
      <c r="J45" s="9"/>
    </row>
    <row r="46" spans="1:12" s="4" customFormat="1" ht="12.75" customHeight="1" x14ac:dyDescent="0.2">
      <c r="B46" s="5"/>
      <c r="F46" s="6"/>
      <c r="G46" s="6"/>
      <c r="H46" s="8"/>
      <c r="I46" s="8"/>
      <c r="J46" s="8"/>
    </row>
    <row r="47" spans="1:12" s="4" customFormat="1" ht="12.75" customHeight="1" x14ac:dyDescent="0.2">
      <c r="B47" s="5"/>
      <c r="F47" s="6"/>
      <c r="G47" s="6"/>
      <c r="H47" s="7"/>
      <c r="I47" s="7"/>
      <c r="J47" s="7"/>
    </row>
    <row r="48" spans="1:12" x14ac:dyDescent="0.2">
      <c r="F48" s="6"/>
      <c r="G48" s="6"/>
    </row>
    <row r="49" spans="2:14" x14ac:dyDescent="0.2">
      <c r="F49" s="6"/>
      <c r="G49" s="6"/>
    </row>
    <row r="50" spans="2:14" s="4" customFormat="1" x14ac:dyDescent="0.2">
      <c r="B50" s="5"/>
      <c r="F50" s="6"/>
      <c r="G50" s="6"/>
      <c r="M50" s="3"/>
      <c r="N50" s="3"/>
    </row>
    <row r="51" spans="2:14" s="4" customFormat="1" x14ac:dyDescent="0.2">
      <c r="B51" s="5"/>
      <c r="F51" s="6"/>
      <c r="G51" s="6"/>
      <c r="M51" s="3"/>
      <c r="N51" s="3"/>
    </row>
    <row r="52" spans="2:14" s="4" customFormat="1" x14ac:dyDescent="0.2">
      <c r="B52" s="5"/>
      <c r="F52" s="6"/>
      <c r="G52" s="6"/>
      <c r="M52" s="3"/>
      <c r="N52" s="3"/>
    </row>
    <row r="53" spans="2:14" s="4" customFormat="1" x14ac:dyDescent="0.2">
      <c r="B53" s="5"/>
      <c r="F53" s="6"/>
      <c r="G53" s="6"/>
      <c r="M53" s="3"/>
      <c r="N53" s="3"/>
    </row>
    <row r="54" spans="2:14" s="4" customFormat="1" x14ac:dyDescent="0.2">
      <c r="B54" s="5"/>
      <c r="F54" s="6"/>
      <c r="G54" s="6"/>
      <c r="M54" s="3"/>
      <c r="N54" s="3"/>
    </row>
    <row r="55" spans="2:14" s="4" customFormat="1" x14ac:dyDescent="0.2">
      <c r="B55" s="5"/>
      <c r="F55" s="6"/>
      <c r="G55" s="6"/>
      <c r="M55" s="3"/>
      <c r="N55" s="3"/>
    </row>
    <row r="56" spans="2:14" s="4" customFormat="1" x14ac:dyDescent="0.2">
      <c r="B56" s="5"/>
      <c r="F56" s="6"/>
      <c r="G56" s="6"/>
      <c r="M56" s="3"/>
      <c r="N56" s="3"/>
    </row>
    <row r="57" spans="2:14" s="4" customFormat="1" x14ac:dyDescent="0.2">
      <c r="B57" s="5"/>
      <c r="F57" s="6"/>
      <c r="G57" s="6"/>
      <c r="M57" s="3"/>
      <c r="N57" s="3"/>
    </row>
    <row r="58" spans="2:14" s="4" customFormat="1" x14ac:dyDescent="0.2">
      <c r="B58" s="5"/>
      <c r="F58" s="6"/>
      <c r="G58" s="6"/>
      <c r="M58" s="3"/>
      <c r="N58" s="3"/>
    </row>
    <row r="59" spans="2:14" s="4" customFormat="1" x14ac:dyDescent="0.2">
      <c r="B59" s="5"/>
      <c r="F59" s="6"/>
      <c r="G59" s="6"/>
      <c r="M59" s="3"/>
      <c r="N59" s="3"/>
    </row>
    <row r="60" spans="2:14" s="4" customFormat="1" x14ac:dyDescent="0.2">
      <c r="B60" s="5"/>
      <c r="F60" s="6"/>
      <c r="G60" s="6"/>
      <c r="M60" s="3"/>
      <c r="N60" s="3"/>
    </row>
    <row r="61" spans="2:14" s="4" customFormat="1" x14ac:dyDescent="0.2">
      <c r="B61" s="5"/>
      <c r="F61" s="6"/>
      <c r="G61" s="6"/>
      <c r="M61" s="3"/>
      <c r="N61" s="3"/>
    </row>
    <row r="62" spans="2:14" s="4" customFormat="1" x14ac:dyDescent="0.2">
      <c r="B62" s="5"/>
      <c r="F62" s="6"/>
      <c r="G62" s="6"/>
      <c r="M62" s="3"/>
      <c r="N62" s="3"/>
    </row>
    <row r="63" spans="2:14" s="4" customFormat="1" x14ac:dyDescent="0.2">
      <c r="B63" s="5"/>
      <c r="F63" s="6"/>
      <c r="G63" s="6"/>
      <c r="M63" s="3"/>
      <c r="N63" s="3"/>
    </row>
    <row r="64" spans="2:14" s="4" customFormat="1" x14ac:dyDescent="0.2">
      <c r="B64" s="5"/>
      <c r="F64" s="6"/>
      <c r="G64" s="6"/>
      <c r="M64" s="3"/>
      <c r="N64" s="3"/>
    </row>
    <row r="65" spans="2:14" s="4" customFormat="1" x14ac:dyDescent="0.2">
      <c r="B65" s="5"/>
      <c r="F65" s="6"/>
      <c r="G65" s="6"/>
      <c r="M65" s="3"/>
      <c r="N65" s="3"/>
    </row>
    <row r="66" spans="2:14" s="4" customFormat="1" x14ac:dyDescent="0.2">
      <c r="B66" s="5"/>
      <c r="F66" s="6"/>
      <c r="G66" s="6"/>
      <c r="M66" s="3"/>
      <c r="N66" s="3"/>
    </row>
    <row r="67" spans="2:14" s="4" customFormat="1" x14ac:dyDescent="0.2">
      <c r="B67" s="5"/>
      <c r="F67" s="6"/>
      <c r="G67" s="6"/>
      <c r="M67" s="3"/>
      <c r="N67" s="3"/>
    </row>
    <row r="68" spans="2:14" s="4" customFormat="1" x14ac:dyDescent="0.2">
      <c r="B68" s="5"/>
      <c r="F68" s="6"/>
      <c r="G68" s="6"/>
      <c r="M68" s="3"/>
      <c r="N68" s="3"/>
    </row>
    <row r="69" spans="2:14" s="4" customFormat="1" x14ac:dyDescent="0.2">
      <c r="B69" s="5"/>
      <c r="F69" s="6"/>
      <c r="G69" s="6"/>
      <c r="M69" s="3"/>
      <c r="N69" s="3"/>
    </row>
    <row r="70" spans="2:14" s="4" customFormat="1" x14ac:dyDescent="0.2">
      <c r="B70" s="5"/>
      <c r="F70" s="6"/>
      <c r="G70" s="6"/>
      <c r="M70" s="3"/>
      <c r="N70" s="3"/>
    </row>
    <row r="71" spans="2:14" s="4" customFormat="1" x14ac:dyDescent="0.2">
      <c r="B71" s="5"/>
      <c r="F71" s="6"/>
      <c r="G71" s="6"/>
      <c r="M71" s="3"/>
      <c r="N71" s="3"/>
    </row>
    <row r="72" spans="2:14" s="4" customFormat="1" x14ac:dyDescent="0.2">
      <c r="B72" s="5"/>
      <c r="F72" s="6"/>
      <c r="G72" s="6"/>
      <c r="M72" s="3"/>
      <c r="N72" s="3"/>
    </row>
    <row r="73" spans="2:14" s="4" customFormat="1" x14ac:dyDescent="0.2">
      <c r="B73" s="5"/>
      <c r="F73" s="6"/>
      <c r="G73" s="6"/>
      <c r="M73" s="3"/>
      <c r="N73" s="3"/>
    </row>
    <row r="74" spans="2:14" s="4" customFormat="1" x14ac:dyDescent="0.2">
      <c r="B74" s="5"/>
      <c r="F74" s="6"/>
      <c r="G74" s="6"/>
      <c r="M74" s="3"/>
      <c r="N74" s="3"/>
    </row>
    <row r="75" spans="2:14" s="4" customFormat="1" x14ac:dyDescent="0.2">
      <c r="B75" s="5"/>
      <c r="F75" s="6"/>
      <c r="G75" s="6"/>
      <c r="M75" s="3"/>
      <c r="N75" s="3"/>
    </row>
    <row r="76" spans="2:14" s="4" customFormat="1" x14ac:dyDescent="0.2">
      <c r="B76" s="5"/>
      <c r="F76" s="6"/>
      <c r="G76" s="6"/>
      <c r="M76" s="3"/>
      <c r="N76" s="3"/>
    </row>
    <row r="77" spans="2:14" s="4" customFormat="1" x14ac:dyDescent="0.2">
      <c r="B77" s="5"/>
      <c r="F77" s="6"/>
      <c r="G77" s="6"/>
      <c r="M77" s="3"/>
      <c r="N77" s="3"/>
    </row>
    <row r="78" spans="2:14" s="4" customFormat="1" x14ac:dyDescent="0.2">
      <c r="B78" s="5"/>
      <c r="F78" s="6"/>
      <c r="G78" s="6"/>
      <c r="M78" s="3"/>
      <c r="N78" s="3"/>
    </row>
    <row r="79" spans="2:14" s="4" customFormat="1" x14ac:dyDescent="0.2">
      <c r="B79" s="5"/>
      <c r="F79" s="6"/>
      <c r="G79" s="6"/>
      <c r="M79" s="3"/>
      <c r="N79" s="3"/>
    </row>
    <row r="80" spans="2:14" s="4" customFormat="1" x14ac:dyDescent="0.2">
      <c r="B80" s="5"/>
      <c r="F80" s="6"/>
      <c r="G80" s="6"/>
      <c r="M80" s="3"/>
      <c r="N80" s="3"/>
    </row>
    <row r="81" spans="2:14" s="4" customFormat="1" x14ac:dyDescent="0.2">
      <c r="B81" s="5"/>
      <c r="F81" s="6"/>
      <c r="G81" s="6"/>
      <c r="M81" s="3"/>
      <c r="N81" s="3"/>
    </row>
    <row r="82" spans="2:14" s="4" customFormat="1" x14ac:dyDescent="0.2">
      <c r="B82" s="5"/>
      <c r="F82" s="6"/>
      <c r="G82" s="6"/>
      <c r="M82" s="3"/>
      <c r="N82" s="3"/>
    </row>
    <row r="83" spans="2:14" s="4" customFormat="1" x14ac:dyDescent="0.2">
      <c r="B83" s="5"/>
      <c r="F83" s="6"/>
      <c r="G83" s="6"/>
      <c r="M83" s="3"/>
      <c r="N83" s="3"/>
    </row>
    <row r="84" spans="2:14" s="4" customFormat="1" x14ac:dyDescent="0.2">
      <c r="B84" s="5"/>
      <c r="F84" s="6"/>
      <c r="G84" s="6"/>
      <c r="M84" s="3"/>
      <c r="N84" s="3"/>
    </row>
    <row r="85" spans="2:14" s="4" customFormat="1" x14ac:dyDescent="0.2">
      <c r="B85" s="5"/>
      <c r="F85" s="6"/>
      <c r="G85" s="6"/>
      <c r="M85" s="3"/>
      <c r="N85" s="3"/>
    </row>
    <row r="86" spans="2:14" s="4" customFormat="1" x14ac:dyDescent="0.2">
      <c r="B86" s="5"/>
      <c r="F86" s="6"/>
      <c r="G86" s="6"/>
      <c r="M86" s="3"/>
      <c r="N86" s="3"/>
    </row>
    <row r="87" spans="2:14" s="4" customFormat="1" x14ac:dyDescent="0.2">
      <c r="B87" s="5"/>
      <c r="F87" s="6"/>
      <c r="G87" s="6"/>
      <c r="M87" s="3"/>
      <c r="N87" s="3"/>
    </row>
    <row r="88" spans="2:14" s="4" customFormat="1" x14ac:dyDescent="0.2">
      <c r="B88" s="5"/>
      <c r="F88" s="6"/>
      <c r="G88" s="6"/>
      <c r="M88" s="3"/>
      <c r="N88" s="3"/>
    </row>
    <row r="89" spans="2:14" s="4" customFormat="1" x14ac:dyDescent="0.2">
      <c r="B89" s="5"/>
      <c r="F89" s="6"/>
      <c r="G89" s="6"/>
      <c r="M89" s="3"/>
      <c r="N89" s="3"/>
    </row>
    <row r="90" spans="2:14" s="4" customFormat="1" x14ac:dyDescent="0.2">
      <c r="B90" s="5"/>
      <c r="F90" s="6"/>
      <c r="G90" s="6"/>
      <c r="M90" s="3"/>
      <c r="N90" s="3"/>
    </row>
    <row r="91" spans="2:14" s="4" customFormat="1" x14ac:dyDescent="0.2">
      <c r="B91" s="5"/>
      <c r="F91" s="6"/>
      <c r="G91" s="6"/>
      <c r="M91" s="3"/>
      <c r="N91" s="3"/>
    </row>
    <row r="92" spans="2:14" s="4" customFormat="1" x14ac:dyDescent="0.2">
      <c r="B92" s="5"/>
      <c r="F92" s="6"/>
      <c r="G92" s="6"/>
      <c r="M92" s="3"/>
      <c r="N92" s="3"/>
    </row>
    <row r="93" spans="2:14" s="4" customFormat="1" x14ac:dyDescent="0.2">
      <c r="B93" s="5"/>
      <c r="F93" s="6"/>
      <c r="G93" s="6"/>
      <c r="M93" s="3"/>
      <c r="N93" s="3"/>
    </row>
    <row r="94" spans="2:14" s="4" customFormat="1" x14ac:dyDescent="0.2">
      <c r="B94" s="5"/>
      <c r="F94" s="6"/>
      <c r="G94" s="6"/>
      <c r="M94" s="3"/>
      <c r="N94" s="3"/>
    </row>
    <row r="95" spans="2:14" s="4" customFormat="1" x14ac:dyDescent="0.2">
      <c r="B95" s="5"/>
      <c r="F95" s="6"/>
      <c r="G95" s="6"/>
      <c r="M95" s="3"/>
      <c r="N95" s="3"/>
    </row>
    <row r="96" spans="2:14" s="4" customFormat="1" x14ac:dyDescent="0.2">
      <c r="B96" s="5"/>
      <c r="F96" s="6"/>
      <c r="G96" s="6"/>
      <c r="M96" s="3"/>
      <c r="N96" s="3"/>
    </row>
    <row r="97" spans="2:14" s="4" customFormat="1" x14ac:dyDescent="0.2">
      <c r="B97" s="5"/>
      <c r="F97" s="6"/>
      <c r="G97" s="6"/>
      <c r="M97" s="3"/>
      <c r="N97" s="3"/>
    </row>
    <row r="98" spans="2:14" s="4" customFormat="1" x14ac:dyDescent="0.2">
      <c r="B98" s="5"/>
      <c r="F98" s="6"/>
      <c r="G98" s="6"/>
      <c r="M98" s="3"/>
      <c r="N98" s="3"/>
    </row>
    <row r="99" spans="2:14" s="4" customFormat="1" x14ac:dyDescent="0.2">
      <c r="B99" s="5"/>
      <c r="F99" s="6"/>
      <c r="G99" s="6"/>
      <c r="M99" s="3"/>
      <c r="N99" s="3"/>
    </row>
    <row r="100" spans="2:14" s="4" customFormat="1" x14ac:dyDescent="0.2">
      <c r="B100" s="5"/>
      <c r="F100" s="6"/>
      <c r="G100" s="6"/>
      <c r="M100" s="3"/>
      <c r="N100" s="3"/>
    </row>
    <row r="101" spans="2:14" s="4" customFormat="1" x14ac:dyDescent="0.2">
      <c r="B101" s="5"/>
      <c r="F101" s="6"/>
      <c r="G101" s="6"/>
      <c r="M101" s="3"/>
      <c r="N101" s="3"/>
    </row>
    <row r="102" spans="2:14" s="4" customFormat="1" x14ac:dyDescent="0.2">
      <c r="B102" s="5"/>
      <c r="F102" s="6"/>
      <c r="G102" s="6"/>
      <c r="M102" s="3"/>
      <c r="N102" s="3"/>
    </row>
    <row r="103" spans="2:14" s="4" customFormat="1" x14ac:dyDescent="0.2">
      <c r="B103" s="5"/>
      <c r="F103" s="6"/>
      <c r="G103" s="6"/>
      <c r="M103" s="3"/>
      <c r="N103" s="3"/>
    </row>
    <row r="104" spans="2:14" s="4" customFormat="1" x14ac:dyDescent="0.2">
      <c r="B104" s="5"/>
      <c r="F104" s="6"/>
      <c r="G104" s="6"/>
      <c r="M104" s="3"/>
      <c r="N104" s="3"/>
    </row>
    <row r="105" spans="2:14" s="4" customFormat="1" x14ac:dyDescent="0.2">
      <c r="B105" s="5"/>
      <c r="F105" s="6"/>
      <c r="G105" s="6"/>
      <c r="M105" s="3"/>
      <c r="N105" s="3"/>
    </row>
    <row r="106" spans="2:14" s="4" customFormat="1" x14ac:dyDescent="0.2">
      <c r="B106" s="5"/>
      <c r="F106" s="6"/>
      <c r="G106" s="6"/>
      <c r="M106" s="3"/>
      <c r="N106" s="3"/>
    </row>
    <row r="107" spans="2:14" s="4" customFormat="1" x14ac:dyDescent="0.2">
      <c r="B107" s="5"/>
      <c r="F107" s="6"/>
      <c r="G107" s="6"/>
      <c r="M107" s="3"/>
      <c r="N107" s="3"/>
    </row>
    <row r="108" spans="2:14" s="4" customFormat="1" x14ac:dyDescent="0.2">
      <c r="B108" s="5"/>
      <c r="F108" s="6"/>
      <c r="G108" s="6"/>
      <c r="M108" s="3"/>
      <c r="N108" s="3"/>
    </row>
    <row r="109" spans="2:14" s="4" customFormat="1" x14ac:dyDescent="0.2">
      <c r="B109" s="5"/>
      <c r="F109" s="6"/>
      <c r="G109" s="6"/>
      <c r="M109" s="3"/>
      <c r="N109" s="3"/>
    </row>
  </sheetData>
  <autoFilter ref="A8:L37"/>
  <customSheetViews>
    <customSheetView guid="{B72699BC-299D-42B7-A978-9B23F399AA23}" scale="80" showPageBreaks="1" printArea="1" showAutoFilter="1" view="pageBreakPreview" showRuler="0">
      <pane xSplit="3" ySplit="9" topLeftCell="D33" activePane="bottomRight" state="frozen"/>
      <selection pane="bottomRight" sqref="A1:O40"/>
      <colBreaks count="1" manualBreakCount="1">
        <brk id="12" max="38" man="1"/>
      </colBreaks>
      <pageMargins left="0.78740157480314965" right="0.23622047244094491" top="0.23622047244094491" bottom="0" header="0.19685039370078741" footer="0"/>
      <pageSetup paperSize="9" scale="53" orientation="landscape" r:id="rId1"/>
      <headerFooter alignWithMargins="0"/>
      <autoFilter ref="B1:M1"/>
    </customSheetView>
    <customSheetView guid="{4DDEBF15-3C9F-44C3-B78F-AE382BE678C1}" scale="80" showPageBreaks="1" printArea="1" showAutoFilter="1" view="pageBreakPreview" showRuler="0">
      <pane xSplit="3" ySplit="9" topLeftCell="D26" activePane="bottomRight" state="frozen"/>
      <selection pane="bottomRight" activeCell="A3" sqref="A3:L3"/>
      <colBreaks count="1" manualBreakCount="1">
        <brk id="12" max="38" man="1"/>
      </colBreaks>
      <pageMargins left="0.78740157480314965" right="0.23622047244094491" top="0.23622047244094491" bottom="0" header="0.19685039370078741" footer="0"/>
      <pageSetup paperSize="9" scale="55" orientation="landscape" r:id="rId2"/>
      <headerFooter alignWithMargins="0"/>
      <autoFilter ref="B1:M1"/>
    </customSheetView>
    <customSheetView guid="{3811DC27-6C9C-4281-989A-478EAFEC2147}" scale="80" showPageBreaks="1" printArea="1" showAutoFilter="1" view="pageBreakPreview" showRuler="0">
      <pane xSplit="3" ySplit="9" topLeftCell="D19" activePane="bottomRight" state="frozen"/>
      <selection pane="bottomRight" activeCell="A3" sqref="A3:L3"/>
      <colBreaks count="1" manualBreakCount="1">
        <brk id="12" max="38" man="1"/>
      </colBreaks>
      <pageMargins left="0.78740157480314965" right="0.23622047244094491" top="0.23622047244094491" bottom="0" header="0.19685039370078741" footer="0"/>
      <pageSetup paperSize="9" scale="53" orientation="landscape" r:id="rId3"/>
      <headerFooter alignWithMargins="0"/>
      <autoFilter ref="B1:M1"/>
    </customSheetView>
    <customSheetView guid="{5B9D9E33-AFE5-4826-BC15-28975AB1E5F8}" scale="80" showPageBreaks="1" printArea="1" showAutoFilter="1" view="pageBreakPreview" showRuler="0">
      <pane xSplit="3" ySplit="9" topLeftCell="D25" activePane="bottomRight" state="frozen"/>
      <selection pane="bottomRight" activeCell="H14" sqref="H14"/>
      <colBreaks count="1" manualBreakCount="1">
        <brk id="12" max="38" man="1"/>
      </colBreaks>
      <pageMargins left="0.78740157480314965" right="0.23622047244094491" top="0.23622047244094491" bottom="0" header="0.19685039370078741" footer="0"/>
      <pageSetup paperSize="9" scale="55" orientation="landscape" r:id="rId4"/>
      <headerFooter alignWithMargins="0"/>
      <autoFilter ref="B1:M1"/>
    </customSheetView>
    <customSheetView guid="{4660ED57-C31A-43C4-A05C-DF263EC238D0}" scale="80" showPageBreaks="1" printArea="1" showAutoFilter="1" view="pageBreakPreview" showRuler="0">
      <pane xSplit="3" ySplit="9" topLeftCell="D26" activePane="bottomRight" state="frozen"/>
      <selection pane="bottomRight" activeCell="A3" sqref="A3:L3"/>
      <colBreaks count="1" manualBreakCount="1">
        <brk id="12" max="38" man="1"/>
      </colBreaks>
      <pageMargins left="0.78740157480314965" right="0.23622047244094491" top="0.23622047244094491" bottom="0" header="0.19685039370078741" footer="0"/>
      <pageSetup paperSize="9" scale="55" orientation="landscape" r:id="rId5"/>
      <headerFooter alignWithMargins="0"/>
      <autoFilter ref="B1:M1"/>
    </customSheetView>
  </customSheetViews>
  <mergeCells count="25">
    <mergeCell ref="A35:D35"/>
    <mergeCell ref="A29:A30"/>
    <mergeCell ref="B29:B30"/>
    <mergeCell ref="N10:N16"/>
    <mergeCell ref="M18:M27"/>
    <mergeCell ref="A24:A26"/>
    <mergeCell ref="B24:B26"/>
    <mergeCell ref="I6:J6"/>
    <mergeCell ref="M10:M16"/>
    <mergeCell ref="A2:L2"/>
    <mergeCell ref="A3:L3"/>
    <mergeCell ref="A5:A7"/>
    <mergeCell ref="B5:B7"/>
    <mergeCell ref="C5:C7"/>
    <mergeCell ref="D5:D7"/>
    <mergeCell ref="E5:J5"/>
    <mergeCell ref="K5:L6"/>
    <mergeCell ref="E6:F6"/>
    <mergeCell ref="G6:H6"/>
    <mergeCell ref="P8:S8"/>
    <mergeCell ref="U9:Z9"/>
    <mergeCell ref="AA9:AC9"/>
    <mergeCell ref="P15:S15"/>
    <mergeCell ref="U15:Z15"/>
    <mergeCell ref="AA15:AC15"/>
  </mergeCells>
  <pageMargins left="0.78740157480314965" right="0.23622047244094491" top="0.23622047244094491" bottom="0" header="0.19685039370078741" footer="0"/>
  <pageSetup paperSize="9" scale="53" orientation="landscape" r:id="rId6"/>
  <headerFooter alignWithMargins="0"/>
  <colBreaks count="1" manualBreakCount="1">
    <brk id="12" max="38" man="1"/>
  </colBreaks>
  <legacy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47"/>
  <sheetViews>
    <sheetView zoomScale="75" zoomScaleNormal="75" workbookViewId="0">
      <pane ySplit="13" topLeftCell="A29" activePane="bottomLeft" state="frozen"/>
      <selection pane="bottomLeft" activeCell="A11" sqref="A11:L43"/>
    </sheetView>
  </sheetViews>
  <sheetFormatPr defaultColWidth="14.85546875" defaultRowHeight="12.75" x14ac:dyDescent="0.2"/>
  <cols>
    <col min="1" max="1" width="5.85546875" style="47" customWidth="1"/>
    <col min="2" max="2" width="47" style="47" customWidth="1"/>
    <col min="3" max="3" width="6" style="108" customWidth="1"/>
    <col min="4" max="4" width="12" style="108" customWidth="1"/>
    <col min="5" max="5" width="12" style="47" customWidth="1"/>
    <col min="6" max="6" width="11.140625" style="47" bestFit="1" customWidth="1"/>
    <col min="7" max="11" width="12" style="47" customWidth="1"/>
    <col min="12" max="16384" width="14.85546875" style="47"/>
  </cols>
  <sheetData>
    <row r="1" spans="1:12" s="169" customFormat="1" ht="15" customHeight="1" x14ac:dyDescent="0.25">
      <c r="D1" s="170"/>
      <c r="E1" s="170"/>
      <c r="H1" s="170"/>
      <c r="I1" s="2226" t="s">
        <v>1144</v>
      </c>
      <c r="J1" s="2226"/>
      <c r="K1" s="2226"/>
    </row>
    <row r="2" spans="1:12" s="169" customFormat="1" ht="29.25" customHeight="1" x14ac:dyDescent="0.25">
      <c r="D2" s="170"/>
      <c r="E2" s="170"/>
      <c r="H2" s="170"/>
      <c r="I2" s="2226" t="s">
        <v>1145</v>
      </c>
      <c r="J2" s="2226"/>
      <c r="K2" s="2226"/>
    </row>
    <row r="3" spans="1:12" s="169" customFormat="1" ht="15" customHeight="1" x14ac:dyDescent="0.25">
      <c r="D3" s="170"/>
      <c r="E3" s="170"/>
      <c r="H3" s="170"/>
      <c r="I3" s="2226" t="s">
        <v>855</v>
      </c>
      <c r="J3" s="2226"/>
      <c r="K3" s="2226"/>
    </row>
    <row r="4" spans="1:12" s="169" customFormat="1" ht="45.75" customHeight="1" x14ac:dyDescent="0.25">
      <c r="D4" s="170"/>
      <c r="E4" s="170"/>
      <c r="H4" s="170"/>
      <c r="I4" s="2226" t="s">
        <v>856</v>
      </c>
      <c r="J4" s="2226"/>
      <c r="K4" s="2226"/>
    </row>
    <row r="5" spans="1:12" s="169" customFormat="1" ht="20.25" customHeight="1" x14ac:dyDescent="0.25">
      <c r="D5" s="170"/>
      <c r="E5" s="170"/>
      <c r="H5" s="170"/>
      <c r="I5" s="2226" t="s">
        <v>857</v>
      </c>
      <c r="J5" s="2226"/>
      <c r="K5" s="2226"/>
    </row>
    <row r="6" spans="1:12" s="169" customFormat="1" ht="15" customHeight="1" x14ac:dyDescent="0.25">
      <c r="D6" s="170"/>
      <c r="E6" s="170"/>
      <c r="H6" s="170"/>
      <c r="K6" s="610"/>
    </row>
    <row r="7" spans="1:12" s="169" customFormat="1" ht="15" customHeight="1" x14ac:dyDescent="0.25">
      <c r="D7" s="170"/>
      <c r="E7" s="170"/>
      <c r="G7" s="610"/>
      <c r="H7" s="170"/>
      <c r="K7" s="610"/>
    </row>
    <row r="8" spans="1:12" ht="12.75" customHeight="1" x14ac:dyDescent="0.2">
      <c r="A8" s="2227" t="s">
        <v>1146</v>
      </c>
      <c r="B8" s="2227"/>
      <c r="C8" s="2227"/>
      <c r="D8" s="2227"/>
      <c r="E8" s="2227"/>
      <c r="F8" s="2227"/>
      <c r="G8" s="2227"/>
      <c r="H8" s="2227"/>
      <c r="I8" s="2227"/>
      <c r="J8" s="2227"/>
      <c r="K8" s="2227"/>
    </row>
    <row r="9" spans="1:12" ht="12.75" customHeight="1" x14ac:dyDescent="0.2">
      <c r="A9" s="2227" t="s">
        <v>545</v>
      </c>
      <c r="B9" s="2227"/>
      <c r="C9" s="2227"/>
      <c r="D9" s="2227"/>
      <c r="E9" s="2227"/>
      <c r="F9" s="2227"/>
      <c r="G9" s="2227"/>
      <c r="H9" s="2227"/>
      <c r="I9" s="2227"/>
      <c r="J9" s="2227"/>
      <c r="K9" s="2227"/>
    </row>
    <row r="10" spans="1:12" ht="12.75" customHeight="1" x14ac:dyDescent="0.2">
      <c r="A10" s="1306"/>
      <c r="B10" s="1306"/>
      <c r="C10" s="1306"/>
      <c r="D10" s="1306"/>
      <c r="E10" s="1306"/>
      <c r="F10" s="1306"/>
      <c r="G10" s="1306"/>
      <c r="H10" s="1306"/>
      <c r="I10" s="1306"/>
      <c r="J10" s="1306"/>
      <c r="K10" s="1306"/>
    </row>
    <row r="11" spans="1:12" ht="14.25" customHeight="1" x14ac:dyDescent="0.2">
      <c r="A11" s="2230" t="s">
        <v>1147</v>
      </c>
      <c r="B11" s="2230"/>
      <c r="C11" s="2230"/>
      <c r="D11" s="2230"/>
      <c r="E11" s="2230"/>
      <c r="F11" s="2230"/>
      <c r="G11" s="2230"/>
      <c r="H11" s="2230"/>
      <c r="I11" s="2230"/>
      <c r="J11" s="2230"/>
      <c r="K11" s="2230"/>
      <c r="L11" s="2230"/>
    </row>
    <row r="12" spans="1:12" ht="65.25" customHeight="1" x14ac:dyDescent="0.2">
      <c r="A12" s="2228" t="s">
        <v>539</v>
      </c>
      <c r="B12" s="2228" t="s">
        <v>126</v>
      </c>
      <c r="C12" s="2228" t="s">
        <v>767</v>
      </c>
      <c r="D12" s="2229" t="s">
        <v>644</v>
      </c>
      <c r="E12" s="2229"/>
      <c r="F12" s="2229"/>
      <c r="G12" s="2231" t="s">
        <v>773</v>
      </c>
      <c r="H12" s="2231"/>
      <c r="I12" s="2231"/>
      <c r="J12" s="2231" t="s">
        <v>1566</v>
      </c>
      <c r="K12" s="2231"/>
      <c r="L12" s="2231"/>
    </row>
    <row r="13" spans="1:12" s="175" customFormat="1" ht="77.25" customHeight="1" x14ac:dyDescent="0.2">
      <c r="A13" s="2228"/>
      <c r="B13" s="2228"/>
      <c r="C13" s="2228"/>
      <c r="D13" s="706" t="s">
        <v>484</v>
      </c>
      <c r="E13" s="706" t="s">
        <v>485</v>
      </c>
      <c r="F13" s="706" t="s">
        <v>619</v>
      </c>
      <c r="G13" s="706" t="s">
        <v>484</v>
      </c>
      <c r="H13" s="706" t="s">
        <v>485</v>
      </c>
      <c r="I13" s="706" t="s">
        <v>619</v>
      </c>
      <c r="J13" s="706" t="s">
        <v>484</v>
      </c>
      <c r="K13" s="706" t="s">
        <v>485</v>
      </c>
      <c r="L13" s="706" t="s">
        <v>619</v>
      </c>
    </row>
    <row r="14" spans="1:12" s="176" customFormat="1" ht="19.5" customHeight="1" x14ac:dyDescent="0.2">
      <c r="A14" s="358" t="s">
        <v>486</v>
      </c>
      <c r="B14" s="1952" t="s">
        <v>60</v>
      </c>
      <c r="C14" s="829"/>
      <c r="D14" s="1087">
        <f>SUM(D15:D29)</f>
        <v>1</v>
      </c>
      <c r="E14" s="1087"/>
      <c r="F14" s="1086">
        <f>CEILING(SUM(F15:F29),100)</f>
        <v>20000</v>
      </c>
      <c r="G14" s="1087">
        <f>SUM(G15:G29)</f>
        <v>1</v>
      </c>
      <c r="H14" s="1087"/>
      <c r="I14" s="1086">
        <f>CEILING(SUM(I15:I29),100)</f>
        <v>20000</v>
      </c>
      <c r="J14" s="1087">
        <f>SUM(J15:J29)</f>
        <v>1</v>
      </c>
      <c r="K14" s="1087"/>
      <c r="L14" s="1086">
        <f>CEILING(SUM(L15:L29),100)</f>
        <v>20000</v>
      </c>
    </row>
    <row r="15" spans="1:12" s="178" customFormat="1" ht="25.5" customHeight="1" x14ac:dyDescent="0.2">
      <c r="A15" s="360" t="s">
        <v>487</v>
      </c>
      <c r="B15" s="361" t="s">
        <v>488</v>
      </c>
      <c r="C15" s="177" t="s">
        <v>61</v>
      </c>
      <c r="D15" s="1089">
        <v>1</v>
      </c>
      <c r="E15" s="1089">
        <v>1660.26</v>
      </c>
      <c r="F15" s="1088">
        <f>D15*E15*12</f>
        <v>19923.12</v>
      </c>
      <c r="G15" s="1089">
        <v>1</v>
      </c>
      <c r="H15" s="1089">
        <v>1660.26</v>
      </c>
      <c r="I15" s="1088">
        <f>G15*H15*12</f>
        <v>19923.12</v>
      </c>
      <c r="J15" s="1089">
        <v>1</v>
      </c>
      <c r="K15" s="1089">
        <v>1660.26</v>
      </c>
      <c r="L15" s="1088">
        <f>J15*K15*12</f>
        <v>19923.12</v>
      </c>
    </row>
    <row r="16" spans="1:12" s="178" customFormat="1" ht="27" customHeight="1" x14ac:dyDescent="0.2">
      <c r="A16" s="360" t="s">
        <v>489</v>
      </c>
      <c r="B16" s="361" t="s">
        <v>490</v>
      </c>
      <c r="C16" s="362" t="s">
        <v>61</v>
      </c>
      <c r="D16" s="1089"/>
      <c r="E16" s="1089"/>
      <c r="F16" s="1088">
        <f t="shared" ref="F16:F29" si="0">D16*E16*12</f>
        <v>0</v>
      </c>
      <c r="G16" s="1089"/>
      <c r="H16" s="1089"/>
      <c r="I16" s="1088">
        <f t="shared" ref="I16:I29" si="1">G16*H16*12</f>
        <v>0</v>
      </c>
      <c r="J16" s="1089"/>
      <c r="K16" s="1089"/>
      <c r="L16" s="1088">
        <f t="shared" ref="L16:L29" si="2">J16*K16*12</f>
        <v>0</v>
      </c>
    </row>
    <row r="17" spans="1:12" s="178" customFormat="1" ht="27" customHeight="1" x14ac:dyDescent="0.2">
      <c r="A17" s="360" t="s">
        <v>491</v>
      </c>
      <c r="B17" s="361" t="s">
        <v>492</v>
      </c>
      <c r="C17" s="362" t="s">
        <v>61</v>
      </c>
      <c r="D17" s="1089"/>
      <c r="E17" s="1089"/>
      <c r="F17" s="1088">
        <f t="shared" si="0"/>
        <v>0</v>
      </c>
      <c r="G17" s="1089"/>
      <c r="H17" s="1089"/>
      <c r="I17" s="1088">
        <f t="shared" si="1"/>
        <v>0</v>
      </c>
      <c r="J17" s="1089"/>
      <c r="K17" s="1089"/>
      <c r="L17" s="1088">
        <f t="shared" si="2"/>
        <v>0</v>
      </c>
    </row>
    <row r="18" spans="1:12" s="178" customFormat="1" ht="27" customHeight="1" x14ac:dyDescent="0.2">
      <c r="A18" s="360" t="s">
        <v>493</v>
      </c>
      <c r="B18" s="361" t="s">
        <v>494</v>
      </c>
      <c r="C18" s="362" t="s">
        <v>61</v>
      </c>
      <c r="D18" s="1089"/>
      <c r="E18" s="1089"/>
      <c r="F18" s="1088">
        <f t="shared" si="0"/>
        <v>0</v>
      </c>
      <c r="G18" s="1089"/>
      <c r="H18" s="1089"/>
      <c r="I18" s="1088">
        <f t="shared" si="1"/>
        <v>0</v>
      </c>
      <c r="J18" s="1089"/>
      <c r="K18" s="1089"/>
      <c r="L18" s="1088">
        <f t="shared" si="2"/>
        <v>0</v>
      </c>
    </row>
    <row r="19" spans="1:12" s="178" customFormat="1" ht="25.5" customHeight="1" x14ac:dyDescent="0.2">
      <c r="A19" s="360" t="s">
        <v>495</v>
      </c>
      <c r="B19" s="361" t="s">
        <v>496</v>
      </c>
      <c r="C19" s="362" t="s">
        <v>61</v>
      </c>
      <c r="D19" s="1089"/>
      <c r="E19" s="1089"/>
      <c r="F19" s="1088">
        <f t="shared" si="0"/>
        <v>0</v>
      </c>
      <c r="G19" s="1089"/>
      <c r="H19" s="1089"/>
      <c r="I19" s="1088">
        <f t="shared" si="1"/>
        <v>0</v>
      </c>
      <c r="J19" s="1089"/>
      <c r="K19" s="1089"/>
      <c r="L19" s="1088">
        <f t="shared" si="2"/>
        <v>0</v>
      </c>
    </row>
    <row r="20" spans="1:12" s="178" customFormat="1" ht="25.5" customHeight="1" x14ac:dyDescent="0.2">
      <c r="A20" s="360" t="s">
        <v>497</v>
      </c>
      <c r="B20" s="361" t="s">
        <v>498</v>
      </c>
      <c r="C20" s="362" t="s">
        <v>61</v>
      </c>
      <c r="D20" s="1089"/>
      <c r="E20" s="1089"/>
      <c r="F20" s="1088">
        <f t="shared" si="0"/>
        <v>0</v>
      </c>
      <c r="G20" s="1089"/>
      <c r="H20" s="1089"/>
      <c r="I20" s="1088">
        <f t="shared" si="1"/>
        <v>0</v>
      </c>
      <c r="J20" s="1089"/>
      <c r="K20" s="1089"/>
      <c r="L20" s="1088">
        <f t="shared" si="2"/>
        <v>0</v>
      </c>
    </row>
    <row r="21" spans="1:12" s="178" customFormat="1" ht="16.5" customHeight="1" x14ac:dyDescent="0.2">
      <c r="A21" s="360" t="s">
        <v>499</v>
      </c>
      <c r="B21" s="361" t="s">
        <v>500</v>
      </c>
      <c r="C21" s="362" t="s">
        <v>61</v>
      </c>
      <c r="D21" s="1089"/>
      <c r="E21" s="1089"/>
      <c r="F21" s="1088">
        <f t="shared" si="0"/>
        <v>0</v>
      </c>
      <c r="G21" s="1089"/>
      <c r="H21" s="1089"/>
      <c r="I21" s="1088">
        <f t="shared" si="1"/>
        <v>0</v>
      </c>
      <c r="J21" s="1089"/>
      <c r="K21" s="1089"/>
      <c r="L21" s="1088">
        <f t="shared" si="2"/>
        <v>0</v>
      </c>
    </row>
    <row r="22" spans="1:12" s="178" customFormat="1" ht="26.25" customHeight="1" x14ac:dyDescent="0.2">
      <c r="A22" s="360" t="s">
        <v>501</v>
      </c>
      <c r="B22" s="361" t="s">
        <v>496</v>
      </c>
      <c r="C22" s="362" t="s">
        <v>61</v>
      </c>
      <c r="D22" s="1089"/>
      <c r="E22" s="1089"/>
      <c r="F22" s="1088">
        <f t="shared" si="0"/>
        <v>0</v>
      </c>
      <c r="G22" s="1089"/>
      <c r="H22" s="1089"/>
      <c r="I22" s="1088">
        <f t="shared" si="1"/>
        <v>0</v>
      </c>
      <c r="J22" s="1089"/>
      <c r="K22" s="1089"/>
      <c r="L22" s="1088">
        <f t="shared" si="2"/>
        <v>0</v>
      </c>
    </row>
    <row r="23" spans="1:12" s="178" customFormat="1" ht="26.25" customHeight="1" x14ac:dyDescent="0.2">
      <c r="A23" s="363" t="s">
        <v>502</v>
      </c>
      <c r="B23" s="361" t="s">
        <v>503</v>
      </c>
      <c r="C23" s="362" t="s">
        <v>61</v>
      </c>
      <c r="D23" s="1089"/>
      <c r="E23" s="1089"/>
      <c r="F23" s="1088">
        <f t="shared" si="0"/>
        <v>0</v>
      </c>
      <c r="G23" s="1089"/>
      <c r="H23" s="1089"/>
      <c r="I23" s="1088">
        <f t="shared" si="1"/>
        <v>0</v>
      </c>
      <c r="J23" s="1089"/>
      <c r="K23" s="1089"/>
      <c r="L23" s="1088">
        <f t="shared" si="2"/>
        <v>0</v>
      </c>
    </row>
    <row r="24" spans="1:12" s="178" customFormat="1" ht="26.25" customHeight="1" x14ac:dyDescent="0.2">
      <c r="A24" s="360" t="s">
        <v>504</v>
      </c>
      <c r="B24" s="361" t="s">
        <v>505</v>
      </c>
      <c r="C24" s="362" t="s">
        <v>61</v>
      </c>
      <c r="D24" s="1089"/>
      <c r="E24" s="1089"/>
      <c r="F24" s="1088">
        <f t="shared" si="0"/>
        <v>0</v>
      </c>
      <c r="G24" s="1089"/>
      <c r="H24" s="1089"/>
      <c r="I24" s="1088">
        <f t="shared" si="1"/>
        <v>0</v>
      </c>
      <c r="J24" s="1089"/>
      <c r="K24" s="1089"/>
      <c r="L24" s="1088">
        <f t="shared" si="2"/>
        <v>0</v>
      </c>
    </row>
    <row r="25" spans="1:12" s="178" customFormat="1" ht="53.25" customHeight="1" x14ac:dyDescent="0.2">
      <c r="A25" s="360" t="s">
        <v>506</v>
      </c>
      <c r="B25" s="361" t="s">
        <v>507</v>
      </c>
      <c r="C25" s="362" t="s">
        <v>61</v>
      </c>
      <c r="D25" s="1089"/>
      <c r="E25" s="1089"/>
      <c r="F25" s="1088">
        <f t="shared" si="0"/>
        <v>0</v>
      </c>
      <c r="G25" s="1089"/>
      <c r="H25" s="1089"/>
      <c r="I25" s="1088">
        <f t="shared" si="1"/>
        <v>0</v>
      </c>
      <c r="J25" s="1089"/>
      <c r="K25" s="1089"/>
      <c r="L25" s="1088">
        <f t="shared" si="2"/>
        <v>0</v>
      </c>
    </row>
    <row r="26" spans="1:12" s="178" customFormat="1" ht="40.5" customHeight="1" x14ac:dyDescent="0.2">
      <c r="A26" s="360" t="s">
        <v>508</v>
      </c>
      <c r="B26" s="361" t="s">
        <v>509</v>
      </c>
      <c r="C26" s="362" t="s">
        <v>61</v>
      </c>
      <c r="D26" s="1089"/>
      <c r="E26" s="1089"/>
      <c r="F26" s="1088">
        <f t="shared" si="0"/>
        <v>0</v>
      </c>
      <c r="G26" s="1089"/>
      <c r="H26" s="1089"/>
      <c r="I26" s="1088">
        <f t="shared" si="1"/>
        <v>0</v>
      </c>
      <c r="J26" s="1089"/>
      <c r="K26" s="1089"/>
      <c r="L26" s="1088">
        <f t="shared" si="2"/>
        <v>0</v>
      </c>
    </row>
    <row r="27" spans="1:12" s="178" customFormat="1" ht="29.25" customHeight="1" x14ac:dyDescent="0.2">
      <c r="A27" s="360" t="s">
        <v>510</v>
      </c>
      <c r="B27" s="361" t="s">
        <v>511</v>
      </c>
      <c r="C27" s="362" t="s">
        <v>61</v>
      </c>
      <c r="D27" s="1089"/>
      <c r="E27" s="1089"/>
      <c r="F27" s="1088">
        <f t="shared" si="0"/>
        <v>0</v>
      </c>
      <c r="G27" s="1089"/>
      <c r="H27" s="1089"/>
      <c r="I27" s="1088">
        <f t="shared" si="1"/>
        <v>0</v>
      </c>
      <c r="J27" s="1089"/>
      <c r="K27" s="1089"/>
      <c r="L27" s="1088">
        <f t="shared" si="2"/>
        <v>0</v>
      </c>
    </row>
    <row r="28" spans="1:12" s="178" customFormat="1" ht="27.75" customHeight="1" x14ac:dyDescent="0.2">
      <c r="A28" s="360" t="s">
        <v>512</v>
      </c>
      <c r="B28" s="361" t="s">
        <v>513</v>
      </c>
      <c r="C28" s="362" t="s">
        <v>61</v>
      </c>
      <c r="D28" s="1089"/>
      <c r="E28" s="1089"/>
      <c r="F28" s="1088">
        <f t="shared" si="0"/>
        <v>0</v>
      </c>
      <c r="G28" s="1089"/>
      <c r="H28" s="1089"/>
      <c r="I28" s="1088">
        <f t="shared" si="1"/>
        <v>0</v>
      </c>
      <c r="J28" s="1089"/>
      <c r="K28" s="1089"/>
      <c r="L28" s="1088">
        <f t="shared" si="2"/>
        <v>0</v>
      </c>
    </row>
    <row r="29" spans="1:12" s="178" customFormat="1" ht="41.25" customHeight="1" x14ac:dyDescent="0.2">
      <c r="A29" s="360" t="s">
        <v>514</v>
      </c>
      <c r="B29" s="361" t="s">
        <v>515</v>
      </c>
      <c r="C29" s="362" t="s">
        <v>61</v>
      </c>
      <c r="D29" s="1089"/>
      <c r="E29" s="1089"/>
      <c r="F29" s="1088">
        <f t="shared" si="0"/>
        <v>0</v>
      </c>
      <c r="G29" s="1089"/>
      <c r="H29" s="1089"/>
      <c r="I29" s="1088">
        <f t="shared" si="1"/>
        <v>0</v>
      </c>
      <c r="J29" s="1089"/>
      <c r="K29" s="1089"/>
      <c r="L29" s="1088">
        <f t="shared" si="2"/>
        <v>0</v>
      </c>
    </row>
    <row r="30" spans="1:12" s="178" customFormat="1" ht="16.5" customHeight="1" x14ac:dyDescent="0.2">
      <c r="A30" s="358" t="s">
        <v>516</v>
      </c>
      <c r="B30" s="364" t="s">
        <v>72</v>
      </c>
      <c r="C30" s="830"/>
      <c r="D30" s="1087"/>
      <c r="E30" s="1087"/>
      <c r="F30" s="1090"/>
      <c r="G30" s="1087"/>
      <c r="H30" s="1087"/>
      <c r="I30" s="1090"/>
      <c r="J30" s="1091"/>
      <c r="K30" s="1087"/>
      <c r="L30" s="1090"/>
    </row>
    <row r="31" spans="1:12" s="176" customFormat="1" ht="27" customHeight="1" x14ac:dyDescent="0.2">
      <c r="A31" s="365" t="s">
        <v>517</v>
      </c>
      <c r="B31" s="366" t="s">
        <v>518</v>
      </c>
      <c r="C31" s="830"/>
      <c r="D31" s="1087"/>
      <c r="E31" s="1087"/>
      <c r="F31" s="1090"/>
      <c r="G31" s="1091"/>
      <c r="H31" s="1091"/>
      <c r="I31" s="1090"/>
      <c r="J31" s="1091"/>
      <c r="K31" s="1091"/>
      <c r="L31" s="1090"/>
    </row>
    <row r="32" spans="1:12" s="178" customFormat="1" ht="27" customHeight="1" x14ac:dyDescent="0.2">
      <c r="A32" s="365" t="s">
        <v>519</v>
      </c>
      <c r="B32" s="366" t="s">
        <v>520</v>
      </c>
      <c r="C32" s="830"/>
      <c r="D32" s="1087"/>
      <c r="E32" s="1087"/>
      <c r="F32" s="1090"/>
      <c r="G32" s="1091"/>
      <c r="H32" s="1092"/>
      <c r="I32" s="1090"/>
      <c r="J32" s="1091"/>
      <c r="K32" s="1092"/>
      <c r="L32" s="1090"/>
    </row>
    <row r="33" spans="1:12" s="178" customFormat="1" ht="16.5" customHeight="1" x14ac:dyDescent="0.2">
      <c r="A33" s="365" t="s">
        <v>521</v>
      </c>
      <c r="B33" s="367" t="s">
        <v>522</v>
      </c>
      <c r="C33" s="830"/>
      <c r="D33" s="1087"/>
      <c r="E33" s="1087"/>
      <c r="F33" s="1090"/>
      <c r="G33" s="1091"/>
      <c r="H33" s="1092"/>
      <c r="I33" s="1090"/>
      <c r="J33" s="1091"/>
      <c r="K33" s="1092"/>
      <c r="L33" s="1090"/>
    </row>
    <row r="34" spans="1:12" s="178" customFormat="1" ht="16.5" customHeight="1" x14ac:dyDescent="0.2">
      <c r="A34" s="365" t="s">
        <v>523</v>
      </c>
      <c r="B34" s="367" t="s">
        <v>1148</v>
      </c>
      <c r="C34" s="371"/>
      <c r="D34" s="1094"/>
      <c r="E34" s="1094"/>
      <c r="F34" s="1093"/>
      <c r="G34" s="1094"/>
      <c r="H34" s="1093"/>
      <c r="I34" s="1093"/>
      <c r="J34" s="1094"/>
      <c r="K34" s="1093"/>
      <c r="L34" s="1093"/>
    </row>
    <row r="35" spans="1:12" s="179" customFormat="1" ht="16.5" customHeight="1" x14ac:dyDescent="0.2">
      <c r="A35" s="365" t="s">
        <v>525</v>
      </c>
      <c r="B35" s="367" t="s">
        <v>526</v>
      </c>
      <c r="C35" s="371"/>
      <c r="D35" s="1094"/>
      <c r="E35" s="1094"/>
      <c r="F35" s="1093">
        <f>CEILING(SUM(F36:F40),100)</f>
        <v>8000</v>
      </c>
      <c r="G35" s="1094"/>
      <c r="H35" s="1094"/>
      <c r="I35" s="1093">
        <f>CEILING(SUM(I36:I40),100)</f>
        <v>8000</v>
      </c>
      <c r="J35" s="1094"/>
      <c r="K35" s="1094"/>
      <c r="L35" s="1093">
        <f>CEILING(SUM(L36:L40),100)</f>
        <v>8000</v>
      </c>
    </row>
    <row r="36" spans="1:12" s="178" customFormat="1" ht="16.5" customHeight="1" x14ac:dyDescent="0.2">
      <c r="A36" s="360" t="s">
        <v>527</v>
      </c>
      <c r="B36" s="368" t="s">
        <v>59</v>
      </c>
      <c r="C36" s="362" t="s">
        <v>61</v>
      </c>
      <c r="D36" s="1089">
        <v>200</v>
      </c>
      <c r="E36" s="1096">
        <v>32</v>
      </c>
      <c r="F36" s="1088">
        <f>D36*E36</f>
        <v>6400</v>
      </c>
      <c r="G36" s="1096">
        <v>200</v>
      </c>
      <c r="H36" s="1096">
        <v>32</v>
      </c>
      <c r="I36" s="1088">
        <f>G36*H36</f>
        <v>6400</v>
      </c>
      <c r="J36" s="1096">
        <v>200</v>
      </c>
      <c r="K36" s="1096">
        <v>32</v>
      </c>
      <c r="L36" s="1088">
        <f>J36*K36</f>
        <v>6400</v>
      </c>
    </row>
    <row r="37" spans="1:12" s="178" customFormat="1" ht="28.5" customHeight="1" x14ac:dyDescent="0.2">
      <c r="A37" s="1953" t="s">
        <v>528</v>
      </c>
      <c r="B37" s="369" t="s">
        <v>529</v>
      </c>
      <c r="C37" s="362" t="s">
        <v>61</v>
      </c>
      <c r="D37" s="1089"/>
      <c r="E37" s="1096"/>
      <c r="F37" s="1088">
        <v>0</v>
      </c>
      <c r="G37" s="1096"/>
      <c r="H37" s="1095"/>
      <c r="I37" s="1088">
        <v>0</v>
      </c>
      <c r="J37" s="1096"/>
      <c r="K37" s="1095"/>
      <c r="L37" s="1088">
        <v>0</v>
      </c>
    </row>
    <row r="38" spans="1:12" s="178" customFormat="1" ht="27.75" customHeight="1" x14ac:dyDescent="0.2">
      <c r="A38" s="1953" t="s">
        <v>530</v>
      </c>
      <c r="B38" s="370" t="s">
        <v>531</v>
      </c>
      <c r="C38" s="362" t="s">
        <v>61</v>
      </c>
      <c r="D38" s="1089"/>
      <c r="E38" s="1096"/>
      <c r="F38" s="1096"/>
      <c r="G38" s="1096"/>
      <c r="H38" s="1095"/>
      <c r="I38" s="1096"/>
      <c r="J38" s="1096"/>
      <c r="K38" s="1095"/>
      <c r="L38" s="1096"/>
    </row>
    <row r="39" spans="1:12" s="178" customFormat="1" ht="16.5" customHeight="1" x14ac:dyDescent="0.2">
      <c r="A39" s="1953" t="s">
        <v>532</v>
      </c>
      <c r="B39" s="370" t="s">
        <v>533</v>
      </c>
      <c r="C39" s="362" t="s">
        <v>61</v>
      </c>
      <c r="D39" s="1089">
        <v>22</v>
      </c>
      <c r="E39" s="1096">
        <v>71</v>
      </c>
      <c r="F39" s="1088">
        <f>D39*E39</f>
        <v>1562</v>
      </c>
      <c r="G39" s="1096">
        <v>22</v>
      </c>
      <c r="H39" s="1095">
        <v>71</v>
      </c>
      <c r="I39" s="1088">
        <f>G39*H39</f>
        <v>1562</v>
      </c>
      <c r="J39" s="1096">
        <v>22</v>
      </c>
      <c r="K39" s="1095">
        <v>71</v>
      </c>
      <c r="L39" s="1088">
        <f>J39*K39</f>
        <v>1562</v>
      </c>
    </row>
    <row r="40" spans="1:12" s="178" customFormat="1" ht="16.5" customHeight="1" x14ac:dyDescent="0.2">
      <c r="A40" s="365" t="s">
        <v>534</v>
      </c>
      <c r="B40" s="366" t="s">
        <v>535</v>
      </c>
      <c r="C40" s="362"/>
      <c r="D40" s="1097"/>
      <c r="E40" s="1097"/>
      <c r="F40" s="1088">
        <v>0</v>
      </c>
      <c r="G40" s="1097"/>
      <c r="H40" s="1097"/>
      <c r="I40" s="1088">
        <v>0</v>
      </c>
      <c r="J40" s="1097"/>
      <c r="K40" s="1097"/>
      <c r="L40" s="1088">
        <v>0</v>
      </c>
    </row>
    <row r="41" spans="1:12" s="178" customFormat="1" ht="16.5" customHeight="1" x14ac:dyDescent="0.2">
      <c r="A41" s="365">
        <v>9</v>
      </c>
      <c r="B41" s="367" t="s">
        <v>537</v>
      </c>
      <c r="C41" s="371"/>
      <c r="D41" s="1094">
        <v>12</v>
      </c>
      <c r="E41" s="1094">
        <v>4000</v>
      </c>
      <c r="F41" s="1093">
        <f>D41*E41</f>
        <v>48000</v>
      </c>
      <c r="G41" s="1094">
        <v>12</v>
      </c>
      <c r="H41" s="1094">
        <v>4000</v>
      </c>
      <c r="I41" s="1093">
        <f>G41*H41</f>
        <v>48000</v>
      </c>
      <c r="J41" s="1094">
        <v>12</v>
      </c>
      <c r="K41" s="1094">
        <v>4000</v>
      </c>
      <c r="L41" s="1093">
        <f>J41*K41</f>
        <v>48000</v>
      </c>
    </row>
    <row r="42" spans="1:12" s="178" customFormat="1" ht="18.75" customHeight="1" x14ac:dyDescent="0.2">
      <c r="A42" s="2224" t="s">
        <v>1149</v>
      </c>
      <c r="B42" s="2225"/>
      <c r="C42" s="359"/>
      <c r="D42" s="1097"/>
      <c r="E42" s="1097"/>
      <c r="F42" s="1098">
        <f>F14+F30+F31+F32+F33+F34+F35+F41</f>
        <v>76000</v>
      </c>
      <c r="G42" s="1097"/>
      <c r="H42" s="1097"/>
      <c r="I42" s="1098">
        <f>I14+I30+I31+I32+I33+I34+I35+I41</f>
        <v>76000</v>
      </c>
      <c r="J42" s="1097"/>
      <c r="K42" s="1097"/>
      <c r="L42" s="1098">
        <f>L14+L30+L31+L32+L33+L34+L35+L41</f>
        <v>76000</v>
      </c>
    </row>
    <row r="43" spans="1:12" s="178" customFormat="1" ht="18" customHeight="1" x14ac:dyDescent="0.2">
      <c r="A43" s="47"/>
      <c r="B43" s="47"/>
      <c r="C43" s="108"/>
      <c r="D43" s="108"/>
      <c r="E43" s="47"/>
      <c r="F43" s="1954">
        <f>F14+F30+F31+F34+F35</f>
        <v>28000</v>
      </c>
      <c r="G43" s="47"/>
      <c r="H43" s="47"/>
      <c r="I43" s="47"/>
      <c r="J43" s="47"/>
      <c r="K43" s="47"/>
      <c r="L43" s="47"/>
    </row>
    <row r="44" spans="1:12" s="178" customFormat="1" ht="15.75" customHeight="1" x14ac:dyDescent="0.2">
      <c r="A44" s="47"/>
      <c r="B44" s="47"/>
      <c r="C44" s="108"/>
      <c r="D44" s="108"/>
      <c r="E44" s="47"/>
      <c r="F44" s="47"/>
      <c r="G44" s="47"/>
      <c r="H44" s="47"/>
      <c r="I44" s="47"/>
      <c r="J44" s="47"/>
      <c r="K44" s="47"/>
      <c r="L44" s="47"/>
    </row>
    <row r="45" spans="1:12" s="178" customFormat="1" ht="20.25" customHeight="1" x14ac:dyDescent="0.2">
      <c r="A45" s="1374" t="s">
        <v>1646</v>
      </c>
      <c r="B45" s="47"/>
      <c r="C45" s="108"/>
      <c r="D45" s="108"/>
      <c r="E45" s="47"/>
      <c r="F45" s="47"/>
      <c r="G45" s="47"/>
      <c r="H45" s="47"/>
      <c r="I45" s="47"/>
      <c r="J45" s="47"/>
      <c r="K45" s="47"/>
      <c r="L45" s="47"/>
    </row>
    <row r="46" spans="1:12" s="178" customFormat="1" ht="16.5" customHeight="1" x14ac:dyDescent="0.2">
      <c r="A46" s="1374" t="s">
        <v>1647</v>
      </c>
      <c r="B46" s="47"/>
      <c r="C46" s="108"/>
      <c r="D46" s="108"/>
      <c r="E46" s="47"/>
      <c r="F46" s="47"/>
      <c r="G46" s="47"/>
      <c r="H46" s="47"/>
      <c r="I46" s="47"/>
      <c r="J46" s="47"/>
      <c r="K46" s="47"/>
      <c r="L46" s="47"/>
    </row>
    <row r="47" spans="1:12" x14ac:dyDescent="0.2">
      <c r="A47" s="831"/>
    </row>
  </sheetData>
  <customSheetViews>
    <customSheetView guid="{B72699BC-299D-42B7-A978-9B23F399AA23}" scale="75" showPageBreaks="1" fitToPage="1" hiddenRows="1" hiddenColumns="1" topLeftCell="A22">
      <selection sqref="A1:O40"/>
      <pageMargins left="0" right="0" top="0.19685039370078741" bottom="0" header="0" footer="0"/>
      <printOptions horizontalCentered="1"/>
      <pageSetup paperSize="9" scale="39" orientation="landscape" r:id="rId1"/>
      <headerFooter alignWithMargins="0"/>
    </customSheetView>
    <customSheetView guid="{4DDEBF15-3C9F-44C3-B78F-AE382BE678C1}" scale="75" showPageBreaks="1" fitToPage="1" hiddenRows="1" hiddenColumns="1" topLeftCell="A22">
      <selection activeCell="J52" sqref="J52"/>
      <pageMargins left="0" right="0" top="0.19685039370078741" bottom="0" header="0" footer="0"/>
      <printOptions horizontalCentered="1"/>
      <pageSetup paperSize="9" scale="39" orientation="landscape" r:id="rId2"/>
      <headerFooter alignWithMargins="0"/>
    </customSheetView>
    <customSheetView guid="{3811DC27-6C9C-4281-989A-478EAFEC2147}" scale="75" fitToPage="1" hiddenRows="1" hiddenColumns="1" topLeftCell="A22">
      <selection activeCell="AM34" sqref="AM34"/>
      <pageMargins left="0" right="0" top="0.19685039370078741" bottom="0" header="0" footer="0"/>
      <printOptions horizontalCentered="1"/>
      <pageSetup paperSize="9" scale="35" orientation="landscape" r:id="rId3"/>
      <headerFooter alignWithMargins="0"/>
    </customSheetView>
  </customSheetViews>
  <mergeCells count="15">
    <mergeCell ref="A42:B42"/>
    <mergeCell ref="I1:K1"/>
    <mergeCell ref="I2:K2"/>
    <mergeCell ref="I3:K3"/>
    <mergeCell ref="I4:K4"/>
    <mergeCell ref="I5:K5"/>
    <mergeCell ref="A8:K8"/>
    <mergeCell ref="A9:K9"/>
    <mergeCell ref="A12:A13"/>
    <mergeCell ref="B12:B13"/>
    <mergeCell ref="C12:C13"/>
    <mergeCell ref="D12:F12"/>
    <mergeCell ref="A11:L11"/>
    <mergeCell ref="G12:I12"/>
    <mergeCell ref="J12:L12"/>
  </mergeCells>
  <printOptions horizontalCentered="1"/>
  <pageMargins left="0" right="0" top="0.19685039370078741" bottom="0" header="0" footer="0"/>
  <pageSetup paperSize="9" scale="39" orientation="landscape" r:id="rId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T56"/>
  <sheetViews>
    <sheetView view="pageBreakPreview" zoomScaleNormal="90" zoomScaleSheetLayoutView="100" workbookViewId="0">
      <selection activeCell="G26" sqref="G26"/>
    </sheetView>
  </sheetViews>
  <sheetFormatPr defaultColWidth="9.140625" defaultRowHeight="12.75" x14ac:dyDescent="0.2"/>
  <cols>
    <col min="1" max="1" width="18" style="47" customWidth="1"/>
    <col min="2" max="2" width="15.7109375" style="47" customWidth="1"/>
    <col min="3" max="5" width="9" style="47" customWidth="1"/>
    <col min="6" max="6" width="10.85546875" style="47" customWidth="1"/>
    <col min="7" max="7" width="16.5703125" style="47" customWidth="1"/>
    <col min="8" max="9" width="9" style="47" customWidth="1"/>
    <col min="10" max="10" width="10.85546875" style="47" customWidth="1"/>
    <col min="11" max="11" width="8.28515625" style="47" customWidth="1"/>
    <col min="12" max="14" width="9" style="47" customWidth="1"/>
    <col min="15" max="15" width="10.85546875" style="47" customWidth="1"/>
    <col min="16" max="17" width="9" style="47" customWidth="1"/>
    <col min="18" max="18" width="9" style="59" customWidth="1"/>
    <col min="19" max="20" width="10.85546875" style="47" customWidth="1"/>
    <col min="21" max="16384" width="9.140625" style="47"/>
  </cols>
  <sheetData>
    <row r="1" spans="1:20" s="987" customFormat="1" ht="16.5" x14ac:dyDescent="0.25">
      <c r="A1" s="2234" t="s">
        <v>1150</v>
      </c>
      <c r="B1" s="2234"/>
      <c r="C1" s="2234"/>
      <c r="D1" s="2234"/>
      <c r="E1" s="2234"/>
      <c r="F1" s="2234"/>
      <c r="G1" s="2234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34"/>
      <c r="T1" s="2234"/>
    </row>
    <row r="2" spans="1:20" customFormat="1" ht="15.75" x14ac:dyDescent="0.25">
      <c r="A2" s="196"/>
      <c r="B2" s="196"/>
      <c r="C2" s="2235" t="s">
        <v>1834</v>
      </c>
      <c r="D2" s="2235"/>
      <c r="E2" s="2235"/>
      <c r="F2" s="2235"/>
      <c r="G2" s="2235"/>
      <c r="H2" s="2235"/>
      <c r="I2" s="2235"/>
      <c r="J2" s="2235"/>
      <c r="K2" s="2235"/>
      <c r="L2" s="2235"/>
      <c r="M2" s="2235"/>
      <c r="N2" s="2235"/>
      <c r="O2" s="2235"/>
      <c r="P2" s="2235"/>
      <c r="Q2" s="2235"/>
      <c r="R2" s="2235"/>
      <c r="S2" s="988"/>
      <c r="T2" s="989"/>
    </row>
    <row r="3" spans="1:20" customFormat="1" ht="15.75" x14ac:dyDescent="0.25">
      <c r="A3" s="196"/>
      <c r="B3" s="196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99"/>
      <c r="O3" s="1079"/>
      <c r="P3" s="1079"/>
      <c r="Q3" s="1079"/>
      <c r="R3" s="1079"/>
      <c r="S3" s="1079"/>
      <c r="T3" s="989"/>
    </row>
    <row r="4" spans="1:20" customFormat="1" x14ac:dyDescent="0.2">
      <c r="A4" s="989" t="s">
        <v>1164</v>
      </c>
      <c r="B4" s="989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989"/>
    </row>
    <row r="5" spans="1:20" customFormat="1" x14ac:dyDescent="0.2">
      <c r="A5" s="990"/>
      <c r="B5" s="991" t="s">
        <v>538</v>
      </c>
      <c r="C5" s="992" t="s">
        <v>1151</v>
      </c>
      <c r="D5" s="992" t="s">
        <v>548</v>
      </c>
      <c r="E5" s="992" t="s">
        <v>549</v>
      </c>
      <c r="F5" s="992" t="s">
        <v>1152</v>
      </c>
      <c r="G5" s="992" t="s">
        <v>550</v>
      </c>
      <c r="H5" s="992" t="s">
        <v>454</v>
      </c>
      <c r="I5" s="992" t="s">
        <v>551</v>
      </c>
      <c r="J5" s="992" t="s">
        <v>1153</v>
      </c>
      <c r="K5" s="992" t="s">
        <v>455</v>
      </c>
      <c r="L5" s="992" t="s">
        <v>456</v>
      </c>
      <c r="M5" s="992" t="s">
        <v>457</v>
      </c>
      <c r="N5" s="992" t="s">
        <v>1154</v>
      </c>
      <c r="O5" s="992" t="s">
        <v>552</v>
      </c>
      <c r="P5" s="992" t="s">
        <v>458</v>
      </c>
      <c r="Q5" s="992" t="s">
        <v>459</v>
      </c>
      <c r="R5" s="992" t="s">
        <v>1155</v>
      </c>
      <c r="S5" s="993" t="s">
        <v>1156</v>
      </c>
    </row>
    <row r="6" spans="1:20" customFormat="1" x14ac:dyDescent="0.2">
      <c r="A6" s="990" t="s">
        <v>1157</v>
      </c>
      <c r="B6" s="994">
        <v>2.81</v>
      </c>
      <c r="C6" s="1451">
        <v>40.295400000000008</v>
      </c>
      <c r="D6" s="1451">
        <v>33.821159999999999</v>
      </c>
      <c r="E6" s="1451">
        <v>27.886439999999997</v>
      </c>
      <c r="F6" s="1451">
        <v>102.003</v>
      </c>
      <c r="G6" s="1451">
        <v>19.018079999999998</v>
      </c>
      <c r="H6" s="1451">
        <v>24.784200000000002</v>
      </c>
      <c r="I6" s="1451">
        <v>24.885359999999999</v>
      </c>
      <c r="J6" s="1451">
        <v>68.687639999999988</v>
      </c>
      <c r="K6" s="1451">
        <v>29.6736</v>
      </c>
      <c r="L6" s="1451">
        <v>27.886439999999997</v>
      </c>
      <c r="M6" s="1451">
        <v>37.69896</v>
      </c>
      <c r="N6" s="1451">
        <v>95.259</v>
      </c>
      <c r="O6" s="1451">
        <v>27.481800000000003</v>
      </c>
      <c r="P6" s="1451">
        <v>16.21932</v>
      </c>
      <c r="Q6" s="1451">
        <v>24.177240000000001</v>
      </c>
      <c r="R6" s="1451">
        <v>67.878360000000001</v>
      </c>
      <c r="S6" s="1452">
        <v>333.82799999999997</v>
      </c>
    </row>
    <row r="7" spans="1:20" customFormat="1" x14ac:dyDescent="0.2">
      <c r="A7" s="990" t="s">
        <v>1157</v>
      </c>
      <c r="B7" s="995">
        <v>1.1399999999999999</v>
      </c>
      <c r="C7" s="1451">
        <v>0</v>
      </c>
      <c r="D7" s="1451">
        <v>0</v>
      </c>
      <c r="E7" s="1451">
        <v>0</v>
      </c>
      <c r="F7" s="1451">
        <v>0</v>
      </c>
      <c r="G7" s="1451">
        <v>0</v>
      </c>
      <c r="H7" s="1451">
        <v>0</v>
      </c>
      <c r="I7" s="1451">
        <v>0</v>
      </c>
      <c r="J7" s="1451">
        <v>0</v>
      </c>
      <c r="K7" s="1451">
        <v>0</v>
      </c>
      <c r="L7" s="1451">
        <v>0</v>
      </c>
      <c r="M7" s="1451">
        <v>0</v>
      </c>
      <c r="N7" s="1451">
        <v>0</v>
      </c>
      <c r="O7" s="1451">
        <v>0</v>
      </c>
      <c r="P7" s="1451">
        <v>0</v>
      </c>
      <c r="Q7" s="1451">
        <v>0</v>
      </c>
      <c r="R7" s="1451">
        <v>0</v>
      </c>
      <c r="S7" s="1452">
        <v>0</v>
      </c>
    </row>
    <row r="8" spans="1:20" customFormat="1" x14ac:dyDescent="0.2">
      <c r="A8" s="990" t="s">
        <v>1158</v>
      </c>
      <c r="B8" s="996">
        <v>2.81</v>
      </c>
      <c r="C8" s="1451">
        <v>0</v>
      </c>
      <c r="D8" s="1451">
        <v>0</v>
      </c>
      <c r="E8" s="1451">
        <v>0</v>
      </c>
      <c r="F8" s="1451">
        <v>0</v>
      </c>
      <c r="G8" s="1451">
        <v>0</v>
      </c>
      <c r="H8" s="1451">
        <v>0</v>
      </c>
      <c r="I8" s="1451">
        <v>0</v>
      </c>
      <c r="J8" s="1451">
        <v>0</v>
      </c>
      <c r="K8" s="1451">
        <v>0</v>
      </c>
      <c r="L8" s="1451">
        <v>0</v>
      </c>
      <c r="M8" s="1451">
        <v>0</v>
      </c>
      <c r="N8" s="1451">
        <v>0</v>
      </c>
      <c r="O8" s="1451">
        <v>0</v>
      </c>
      <c r="P8" s="1451">
        <v>0</v>
      </c>
      <c r="Q8" s="1451">
        <v>0</v>
      </c>
      <c r="R8" s="1451">
        <v>0</v>
      </c>
      <c r="S8" s="1452">
        <v>0</v>
      </c>
    </row>
    <row r="9" spans="1:20" customFormat="1" x14ac:dyDescent="0.2">
      <c r="A9" s="997" t="s">
        <v>768</v>
      </c>
      <c r="B9" s="998"/>
      <c r="C9" s="1452">
        <v>40.295400000000008</v>
      </c>
      <c r="D9" s="1452">
        <v>33.821159999999999</v>
      </c>
      <c r="E9" s="1452">
        <v>27.886439999999997</v>
      </c>
      <c r="F9" s="1452">
        <v>102.003</v>
      </c>
      <c r="G9" s="1452">
        <v>19.018079999999998</v>
      </c>
      <c r="H9" s="1452">
        <v>24.784200000000002</v>
      </c>
      <c r="I9" s="1452">
        <v>24.885359999999999</v>
      </c>
      <c r="J9" s="1452">
        <v>68.687639999999988</v>
      </c>
      <c r="K9" s="1452">
        <v>29.6736</v>
      </c>
      <c r="L9" s="1452">
        <v>27.886439999999997</v>
      </c>
      <c r="M9" s="1452">
        <v>37.69896</v>
      </c>
      <c r="N9" s="1452">
        <v>95.259</v>
      </c>
      <c r="O9" s="1452">
        <v>27.481800000000003</v>
      </c>
      <c r="P9" s="1452">
        <v>16.21932</v>
      </c>
      <c r="Q9" s="1452">
        <v>24.177240000000001</v>
      </c>
      <c r="R9" s="1452">
        <v>67.878360000000001</v>
      </c>
      <c r="S9" s="1452">
        <v>333.82799999999997</v>
      </c>
    </row>
    <row r="10" spans="1:20" customFormat="1" x14ac:dyDescent="0.2">
      <c r="A10" s="196"/>
      <c r="B10" s="999"/>
      <c r="C10" s="999"/>
      <c r="D10" s="999"/>
      <c r="E10" s="999"/>
      <c r="F10" s="999"/>
      <c r="G10" s="999"/>
      <c r="H10" s="999"/>
      <c r="I10" s="999"/>
      <c r="J10" s="999"/>
      <c r="K10" s="999"/>
      <c r="L10" s="999"/>
      <c r="M10" s="999"/>
      <c r="N10" s="999"/>
      <c r="O10" s="999"/>
      <c r="P10" s="999"/>
      <c r="Q10" s="999"/>
      <c r="R10" s="999"/>
      <c r="S10" s="1001"/>
    </row>
    <row r="11" spans="1:20" customFormat="1" x14ac:dyDescent="0.2">
      <c r="A11" s="989" t="s">
        <v>1165</v>
      </c>
      <c r="B11" s="1001"/>
      <c r="C11" s="999"/>
      <c r="D11" s="999"/>
      <c r="E11" s="999"/>
      <c r="F11" s="999"/>
      <c r="G11" s="999"/>
      <c r="H11" s="999"/>
      <c r="I11" s="999"/>
      <c r="J11" s="999"/>
      <c r="K11" s="999"/>
      <c r="L11" s="999"/>
      <c r="M11" s="999"/>
      <c r="N11" s="999"/>
      <c r="O11" s="999"/>
      <c r="P11" s="999"/>
      <c r="Q11" s="999"/>
      <c r="R11" s="999"/>
      <c r="S11" s="1001"/>
    </row>
    <row r="12" spans="1:20" customFormat="1" x14ac:dyDescent="0.2">
      <c r="A12" s="990"/>
      <c r="B12" s="991" t="s">
        <v>538</v>
      </c>
      <c r="C12" s="992" t="s">
        <v>1151</v>
      </c>
      <c r="D12" s="992" t="s">
        <v>548</v>
      </c>
      <c r="E12" s="992" t="s">
        <v>549</v>
      </c>
      <c r="F12" s="992" t="s">
        <v>1152</v>
      </c>
      <c r="G12" s="992" t="s">
        <v>550</v>
      </c>
      <c r="H12" s="992" t="s">
        <v>454</v>
      </c>
      <c r="I12" s="992" t="s">
        <v>551</v>
      </c>
      <c r="J12" s="992" t="s">
        <v>1153</v>
      </c>
      <c r="K12" s="992" t="s">
        <v>455</v>
      </c>
      <c r="L12" s="992" t="s">
        <v>456</v>
      </c>
      <c r="M12" s="992" t="s">
        <v>457</v>
      </c>
      <c r="N12" s="992" t="s">
        <v>1154</v>
      </c>
      <c r="O12" s="992" t="s">
        <v>552</v>
      </c>
      <c r="P12" s="992" t="s">
        <v>458</v>
      </c>
      <c r="Q12" s="992" t="s">
        <v>459</v>
      </c>
      <c r="R12" s="992" t="s">
        <v>1155</v>
      </c>
      <c r="S12" s="993" t="s">
        <v>1156</v>
      </c>
    </row>
    <row r="13" spans="1:20" customFormat="1" x14ac:dyDescent="0.2">
      <c r="A13" s="990" t="s">
        <v>1157</v>
      </c>
      <c r="B13" s="994">
        <v>1.04417</v>
      </c>
      <c r="C13" s="1451">
        <v>206.83337027999991</v>
      </c>
      <c r="D13" s="1451">
        <v>178.16463876</v>
      </c>
      <c r="E13" s="1451">
        <v>183.22677491999997</v>
      </c>
      <c r="F13" s="1451">
        <v>568.22478395999997</v>
      </c>
      <c r="G13" s="1451">
        <v>178.35258936000002</v>
      </c>
      <c r="H13" s="1451">
        <v>130.55048675999998</v>
      </c>
      <c r="I13" s="1451">
        <v>34.43254992</v>
      </c>
      <c r="J13" s="1451">
        <v>343.33562604000002</v>
      </c>
      <c r="K13" s="1451">
        <v>0</v>
      </c>
      <c r="L13" s="1451">
        <v>0</v>
      </c>
      <c r="M13" s="1451">
        <v>42.526955759999993</v>
      </c>
      <c r="N13" s="1451">
        <v>42.526955759999993</v>
      </c>
      <c r="O13" s="1451">
        <v>82.848624479999998</v>
      </c>
      <c r="P13" s="1451">
        <v>123.1702932</v>
      </c>
      <c r="Q13" s="1451">
        <v>225.08963856000003</v>
      </c>
      <c r="R13" s="1451">
        <v>431.10855624000004</v>
      </c>
      <c r="S13" s="1452">
        <v>1385.1959220000001</v>
      </c>
    </row>
    <row r="14" spans="1:20" customFormat="1" x14ac:dyDescent="0.2">
      <c r="A14" s="990" t="s">
        <v>1157</v>
      </c>
      <c r="B14" s="996">
        <v>0.94769000000000003</v>
      </c>
      <c r="C14" s="1451">
        <v>0</v>
      </c>
      <c r="D14" s="1451">
        <v>0</v>
      </c>
      <c r="E14" s="1451">
        <v>0</v>
      </c>
      <c r="F14" s="1451">
        <v>0</v>
      </c>
      <c r="G14" s="1451">
        <v>0</v>
      </c>
      <c r="H14" s="1451">
        <v>0</v>
      </c>
      <c r="I14" s="1451">
        <v>0</v>
      </c>
      <c r="J14" s="1451">
        <v>0</v>
      </c>
      <c r="K14" s="1451">
        <v>0</v>
      </c>
      <c r="L14" s="1451">
        <v>0</v>
      </c>
      <c r="M14" s="1451">
        <v>0</v>
      </c>
      <c r="N14" s="1451">
        <v>0</v>
      </c>
      <c r="O14" s="1451">
        <v>0</v>
      </c>
      <c r="P14" s="1451">
        <v>0</v>
      </c>
      <c r="Q14" s="1451">
        <v>0</v>
      </c>
      <c r="R14" s="1451">
        <v>0</v>
      </c>
      <c r="S14" s="1452">
        <v>0</v>
      </c>
    </row>
    <row r="15" spans="1:20" customFormat="1" x14ac:dyDescent="0.2">
      <c r="A15" s="990" t="s">
        <v>1158</v>
      </c>
      <c r="B15" s="994">
        <v>1.04417</v>
      </c>
      <c r="C15" s="1451">
        <v>0</v>
      </c>
      <c r="D15" s="1451">
        <v>0</v>
      </c>
      <c r="E15" s="1451">
        <v>0</v>
      </c>
      <c r="F15" s="1451">
        <v>0</v>
      </c>
      <c r="G15" s="1451">
        <v>0</v>
      </c>
      <c r="H15" s="1451">
        <v>0</v>
      </c>
      <c r="I15" s="1451">
        <v>0</v>
      </c>
      <c r="J15" s="1451">
        <v>0</v>
      </c>
      <c r="K15" s="1451">
        <v>0</v>
      </c>
      <c r="L15" s="1451">
        <v>0</v>
      </c>
      <c r="M15" s="1451">
        <v>0</v>
      </c>
      <c r="N15" s="1451">
        <v>0</v>
      </c>
      <c r="O15" s="1451">
        <v>0</v>
      </c>
      <c r="P15" s="1451">
        <v>0</v>
      </c>
      <c r="Q15" s="1451">
        <v>0</v>
      </c>
      <c r="R15" s="1451">
        <v>0</v>
      </c>
      <c r="S15" s="1452">
        <v>0</v>
      </c>
    </row>
    <row r="16" spans="1:20" customFormat="1" x14ac:dyDescent="0.2">
      <c r="A16" s="997" t="s">
        <v>768</v>
      </c>
      <c r="B16" s="1002"/>
      <c r="C16" s="1452">
        <v>206.83337027999991</v>
      </c>
      <c r="D16" s="1452">
        <v>178.16463876</v>
      </c>
      <c r="E16" s="1452">
        <v>183.22677491999997</v>
      </c>
      <c r="F16" s="1452">
        <v>568.22478395999997</v>
      </c>
      <c r="G16" s="1452">
        <v>178.35258936000002</v>
      </c>
      <c r="H16" s="1452">
        <v>130.55048675999998</v>
      </c>
      <c r="I16" s="1452">
        <v>34.43254992</v>
      </c>
      <c r="J16" s="1452">
        <v>343.33562604000002</v>
      </c>
      <c r="K16" s="1452">
        <v>0</v>
      </c>
      <c r="L16" s="1452">
        <v>0</v>
      </c>
      <c r="M16" s="1452">
        <v>42.526955759999993</v>
      </c>
      <c r="N16" s="1452">
        <v>42.526955759999993</v>
      </c>
      <c r="O16" s="1452">
        <v>82.848624479999998</v>
      </c>
      <c r="P16" s="1452">
        <v>123.1702932</v>
      </c>
      <c r="Q16" s="1452">
        <v>225.08963856000003</v>
      </c>
      <c r="R16" s="1452">
        <v>431.10855624000004</v>
      </c>
      <c r="S16" s="1452">
        <v>1385.1959220000001</v>
      </c>
    </row>
    <row r="17" spans="1:19" customFormat="1" x14ac:dyDescent="0.2">
      <c r="A17" s="196"/>
      <c r="B17" s="999"/>
      <c r="C17" s="1000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1001"/>
    </row>
    <row r="18" spans="1:19" customFormat="1" x14ac:dyDescent="0.2">
      <c r="A18" s="989" t="s">
        <v>1166</v>
      </c>
      <c r="B18" s="1001"/>
      <c r="C18" s="999"/>
      <c r="D18" s="999"/>
      <c r="E18" s="999"/>
      <c r="F18" s="999"/>
      <c r="G18" s="999"/>
      <c r="H18" s="999"/>
      <c r="I18" s="999"/>
      <c r="J18" s="999"/>
      <c r="K18" s="999"/>
      <c r="L18" s="999"/>
      <c r="M18" s="999"/>
      <c r="N18" s="999"/>
      <c r="O18" s="999"/>
      <c r="P18" s="999"/>
      <c r="Q18" s="999"/>
      <c r="R18" s="999"/>
      <c r="S18" s="1001"/>
    </row>
    <row r="19" spans="1:19" customFormat="1" x14ac:dyDescent="0.2">
      <c r="A19" s="990"/>
      <c r="B19" s="991" t="s">
        <v>538</v>
      </c>
      <c r="C19" s="992" t="s">
        <v>1151</v>
      </c>
      <c r="D19" s="992" t="s">
        <v>548</v>
      </c>
      <c r="E19" s="992" t="s">
        <v>549</v>
      </c>
      <c r="F19" s="992" t="s">
        <v>1152</v>
      </c>
      <c r="G19" s="992" t="s">
        <v>550</v>
      </c>
      <c r="H19" s="992" t="s">
        <v>454</v>
      </c>
      <c r="I19" s="992" t="s">
        <v>551</v>
      </c>
      <c r="J19" s="992" t="s">
        <v>1153</v>
      </c>
      <c r="K19" s="992" t="s">
        <v>455</v>
      </c>
      <c r="L19" s="992" t="s">
        <v>456</v>
      </c>
      <c r="M19" s="992" t="s">
        <v>457</v>
      </c>
      <c r="N19" s="992" t="s">
        <v>1154</v>
      </c>
      <c r="O19" s="992" t="s">
        <v>552</v>
      </c>
      <c r="P19" s="992" t="s">
        <v>458</v>
      </c>
      <c r="Q19" s="992" t="s">
        <v>459</v>
      </c>
      <c r="R19" s="992" t="s">
        <v>1155</v>
      </c>
      <c r="S19" s="993" t="s">
        <v>1156</v>
      </c>
    </row>
    <row r="20" spans="1:19" customFormat="1" x14ac:dyDescent="0.2">
      <c r="A20" s="990" t="s">
        <v>1157</v>
      </c>
      <c r="B20" s="994">
        <v>1.04417</v>
      </c>
      <c r="C20" s="1451">
        <v>16.151221559999986</v>
      </c>
      <c r="D20" s="1451">
        <v>19.120841040000002</v>
      </c>
      <c r="E20" s="1451">
        <v>13.682803680000001</v>
      </c>
      <c r="F20" s="1451">
        <v>48.954866279999983</v>
      </c>
      <c r="G20" s="1451">
        <v>15.06110808</v>
      </c>
      <c r="H20" s="1451">
        <v>13.58256336</v>
      </c>
      <c r="I20" s="1451">
        <v>14.42207604</v>
      </c>
      <c r="J20" s="1451">
        <v>43.065747479999999</v>
      </c>
      <c r="K20" s="1451">
        <v>14.096295</v>
      </c>
      <c r="L20" s="1451">
        <v>8.9965687199999991</v>
      </c>
      <c r="M20" s="1451">
        <v>8.9965687199999991</v>
      </c>
      <c r="N20" s="1451">
        <v>32.089432439999996</v>
      </c>
      <c r="O20" s="1451">
        <v>8.9965687199999991</v>
      </c>
      <c r="P20" s="1451">
        <v>8.9965687199999991</v>
      </c>
      <c r="Q20" s="1451">
        <v>14.522316360000001</v>
      </c>
      <c r="R20" s="1451">
        <v>32.515453800000003</v>
      </c>
      <c r="S20" s="1452">
        <v>156.62549999999999</v>
      </c>
    </row>
    <row r="21" spans="1:19" customFormat="1" x14ac:dyDescent="0.2">
      <c r="A21" s="990" t="s">
        <v>1157</v>
      </c>
      <c r="B21" s="996">
        <v>0.94769000000000003</v>
      </c>
      <c r="C21" s="1451">
        <v>0</v>
      </c>
      <c r="D21" s="1451">
        <v>0</v>
      </c>
      <c r="E21" s="1451">
        <v>0</v>
      </c>
      <c r="F21" s="1451">
        <v>0</v>
      </c>
      <c r="G21" s="1451">
        <v>0</v>
      </c>
      <c r="H21" s="1451">
        <v>0</v>
      </c>
      <c r="I21" s="1451">
        <v>0</v>
      </c>
      <c r="J21" s="1451">
        <v>0</v>
      </c>
      <c r="K21" s="1451">
        <v>0</v>
      </c>
      <c r="L21" s="1451">
        <v>0</v>
      </c>
      <c r="M21" s="1451">
        <v>0</v>
      </c>
      <c r="N21" s="1451">
        <v>0</v>
      </c>
      <c r="O21" s="1451">
        <v>0</v>
      </c>
      <c r="P21" s="1451">
        <v>0</v>
      </c>
      <c r="Q21" s="1451">
        <v>0</v>
      </c>
      <c r="R21" s="1451">
        <v>0</v>
      </c>
      <c r="S21" s="1452">
        <v>0</v>
      </c>
    </row>
    <row r="22" spans="1:19" customFormat="1" x14ac:dyDescent="0.2">
      <c r="A22" s="990" t="s">
        <v>1158</v>
      </c>
      <c r="B22" s="994">
        <v>1.04417</v>
      </c>
      <c r="C22" s="1451">
        <v>0</v>
      </c>
      <c r="D22" s="1451">
        <v>0</v>
      </c>
      <c r="E22" s="1451">
        <v>0</v>
      </c>
      <c r="F22" s="1451">
        <v>0</v>
      </c>
      <c r="G22" s="1451">
        <v>0</v>
      </c>
      <c r="H22" s="1451">
        <v>0</v>
      </c>
      <c r="I22" s="1451">
        <v>0</v>
      </c>
      <c r="J22" s="1451">
        <v>0</v>
      </c>
      <c r="K22" s="1451">
        <v>0</v>
      </c>
      <c r="L22" s="1451">
        <v>0</v>
      </c>
      <c r="M22" s="1451">
        <v>0</v>
      </c>
      <c r="N22" s="1451">
        <v>0</v>
      </c>
      <c r="O22" s="1451">
        <v>0</v>
      </c>
      <c r="P22" s="1451">
        <v>0</v>
      </c>
      <c r="Q22" s="1451">
        <v>0</v>
      </c>
      <c r="R22" s="1451">
        <v>0</v>
      </c>
      <c r="S22" s="1452">
        <v>0</v>
      </c>
    </row>
    <row r="23" spans="1:19" customFormat="1" x14ac:dyDescent="0.2">
      <c r="A23" s="997" t="s">
        <v>768</v>
      </c>
      <c r="B23" s="1002"/>
      <c r="C23" s="1452">
        <v>16.151221559999986</v>
      </c>
      <c r="D23" s="1452">
        <v>19.120841040000002</v>
      </c>
      <c r="E23" s="1452">
        <v>13.682803680000001</v>
      </c>
      <c r="F23" s="1452">
        <v>48.954866279999983</v>
      </c>
      <c r="G23" s="1452">
        <v>15.06110808</v>
      </c>
      <c r="H23" s="1452">
        <v>13.58256336</v>
      </c>
      <c r="I23" s="1452">
        <v>14.42207604</v>
      </c>
      <c r="J23" s="1452">
        <v>43.065747479999999</v>
      </c>
      <c r="K23" s="1452">
        <v>14.096295</v>
      </c>
      <c r="L23" s="1452">
        <v>8.9965687199999991</v>
      </c>
      <c r="M23" s="1452">
        <v>8.9965687199999991</v>
      </c>
      <c r="N23" s="1452">
        <v>32.089432439999996</v>
      </c>
      <c r="O23" s="1452">
        <v>8.9965687199999991</v>
      </c>
      <c r="P23" s="1452">
        <v>8.9965687199999991</v>
      </c>
      <c r="Q23" s="1452">
        <v>14.522316360000001</v>
      </c>
      <c r="R23" s="1452">
        <v>32.515453800000003</v>
      </c>
      <c r="S23" s="1452">
        <v>156.62549999999999</v>
      </c>
    </row>
    <row r="24" spans="1:19" customFormat="1" x14ac:dyDescent="0.2">
      <c r="A24" s="196"/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999"/>
      <c r="N24" s="999"/>
      <c r="O24" s="999"/>
      <c r="P24" s="999"/>
      <c r="Q24" s="999"/>
      <c r="R24" s="999"/>
      <c r="S24" s="1001"/>
    </row>
    <row r="25" spans="1:19" customFormat="1" x14ac:dyDescent="0.2">
      <c r="A25" s="1003" t="s">
        <v>1167</v>
      </c>
      <c r="B25" s="999"/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999"/>
      <c r="N25" s="999"/>
      <c r="O25" s="999"/>
      <c r="P25" s="999"/>
      <c r="Q25" s="999"/>
      <c r="R25" s="999"/>
      <c r="S25" s="1001"/>
    </row>
    <row r="26" spans="1:19" customFormat="1" x14ac:dyDescent="0.2">
      <c r="A26" s="990"/>
      <c r="B26" s="991" t="s">
        <v>538</v>
      </c>
      <c r="C26" s="992" t="s">
        <v>1151</v>
      </c>
      <c r="D26" s="992" t="s">
        <v>548</v>
      </c>
      <c r="E26" s="992" t="s">
        <v>549</v>
      </c>
      <c r="F26" s="992" t="s">
        <v>1152</v>
      </c>
      <c r="G26" s="992" t="s">
        <v>550</v>
      </c>
      <c r="H26" s="992" t="s">
        <v>454</v>
      </c>
      <c r="I26" s="992" t="s">
        <v>551</v>
      </c>
      <c r="J26" s="992" t="s">
        <v>1153</v>
      </c>
      <c r="K26" s="992" t="s">
        <v>455</v>
      </c>
      <c r="L26" s="992" t="s">
        <v>456</v>
      </c>
      <c r="M26" s="992" t="s">
        <v>457</v>
      </c>
      <c r="N26" s="992" t="s">
        <v>1154</v>
      </c>
      <c r="O26" s="992" t="s">
        <v>552</v>
      </c>
      <c r="P26" s="992" t="s">
        <v>458</v>
      </c>
      <c r="Q26" s="992" t="s">
        <v>459</v>
      </c>
      <c r="R26" s="992" t="s">
        <v>1155</v>
      </c>
      <c r="S26" s="993" t="s">
        <v>1156</v>
      </c>
    </row>
    <row r="27" spans="1:19" customFormat="1" x14ac:dyDescent="0.2">
      <c r="A27" s="990" t="s">
        <v>1157</v>
      </c>
      <c r="B27" s="996">
        <v>8.59</v>
      </c>
      <c r="C27" s="1451">
        <v>2.2145019999999982</v>
      </c>
      <c r="D27" s="1451">
        <v>2.6216680000000001</v>
      </c>
      <c r="E27" s="1451">
        <v>1.8760559999999999</v>
      </c>
      <c r="F27" s="1451">
        <v>6.7122259999999985</v>
      </c>
      <c r="G27" s="1451">
        <v>2.0650360000000001</v>
      </c>
      <c r="H27" s="1451">
        <v>1.862312</v>
      </c>
      <c r="I27" s="1451">
        <v>1.9774179999999999</v>
      </c>
      <c r="J27" s="1451">
        <v>5.9047660000000004</v>
      </c>
      <c r="K27" s="1451">
        <v>1.93275</v>
      </c>
      <c r="L27" s="1451">
        <v>1.2335239999999998</v>
      </c>
      <c r="M27" s="1451">
        <v>1.2335239999999998</v>
      </c>
      <c r="N27" s="1451">
        <v>4.3997979999999997</v>
      </c>
      <c r="O27" s="1451">
        <v>1.2335239999999998</v>
      </c>
      <c r="P27" s="1451">
        <v>1.2335239999999998</v>
      </c>
      <c r="Q27" s="1451">
        <v>1.9911619999999997</v>
      </c>
      <c r="R27" s="1451">
        <v>4.4582099999999993</v>
      </c>
      <c r="S27" s="1452">
        <v>21.474999999999998</v>
      </c>
    </row>
    <row r="28" spans="1:19" customFormat="1" x14ac:dyDescent="0.2">
      <c r="A28" s="990" t="s">
        <v>1168</v>
      </c>
      <c r="B28" s="996">
        <v>8.59</v>
      </c>
      <c r="C28" s="1451">
        <v>0</v>
      </c>
      <c r="D28" s="1451">
        <v>0</v>
      </c>
      <c r="E28" s="1451">
        <v>0</v>
      </c>
      <c r="F28" s="1451">
        <v>0</v>
      </c>
      <c r="G28" s="1451">
        <v>0</v>
      </c>
      <c r="H28" s="1451">
        <v>0</v>
      </c>
      <c r="I28" s="1451">
        <v>0</v>
      </c>
      <c r="J28" s="1451">
        <v>0</v>
      </c>
      <c r="K28" s="1451">
        <v>0</v>
      </c>
      <c r="L28" s="1451">
        <v>0</v>
      </c>
      <c r="M28" s="1451">
        <v>0</v>
      </c>
      <c r="N28" s="1451">
        <v>0</v>
      </c>
      <c r="O28" s="1451">
        <v>0</v>
      </c>
      <c r="P28" s="1451">
        <v>0</v>
      </c>
      <c r="Q28" s="1451">
        <v>0</v>
      </c>
      <c r="R28" s="1451">
        <v>0</v>
      </c>
      <c r="S28" s="1452">
        <v>0</v>
      </c>
    </row>
    <row r="29" spans="1:19" customFormat="1" x14ac:dyDescent="0.2">
      <c r="A29" s="997" t="s">
        <v>768</v>
      </c>
      <c r="B29" s="1002"/>
      <c r="C29" s="1452">
        <v>2.2145019999999982</v>
      </c>
      <c r="D29" s="1452">
        <v>2.6216680000000001</v>
      </c>
      <c r="E29" s="1452">
        <v>1.8760559999999999</v>
      </c>
      <c r="F29" s="1452">
        <v>6.7122259999999985</v>
      </c>
      <c r="G29" s="1452">
        <v>2.0650360000000001</v>
      </c>
      <c r="H29" s="1452">
        <v>1.862312</v>
      </c>
      <c r="I29" s="1452">
        <v>1.9774179999999999</v>
      </c>
      <c r="J29" s="1452">
        <v>5.9047660000000004</v>
      </c>
      <c r="K29" s="1452">
        <v>1.93275</v>
      </c>
      <c r="L29" s="1452">
        <v>1.2335239999999998</v>
      </c>
      <c r="M29" s="1452">
        <v>1.2335239999999998</v>
      </c>
      <c r="N29" s="1452">
        <v>4.3997979999999997</v>
      </c>
      <c r="O29" s="1452">
        <v>1.2335239999999998</v>
      </c>
      <c r="P29" s="1452">
        <v>1.2335239999999998</v>
      </c>
      <c r="Q29" s="1452">
        <v>1.9911619999999997</v>
      </c>
      <c r="R29" s="1452">
        <v>4.4582099999999993</v>
      </c>
      <c r="S29" s="1452">
        <v>21.474999999999998</v>
      </c>
    </row>
    <row r="30" spans="1:19" customFormat="1" x14ac:dyDescent="0.2">
      <c r="A30" s="196"/>
      <c r="B30" s="999"/>
      <c r="C30" s="999"/>
      <c r="D30" s="999"/>
      <c r="E30" s="999"/>
      <c r="F30" s="999"/>
      <c r="G30" s="999"/>
      <c r="H30" s="999"/>
      <c r="I30" s="999"/>
      <c r="J30" s="999"/>
      <c r="K30" s="999"/>
      <c r="L30" s="999"/>
      <c r="M30" s="999"/>
      <c r="N30" s="999"/>
      <c r="O30" s="999"/>
      <c r="P30" s="999"/>
      <c r="Q30" s="999"/>
      <c r="R30" s="999"/>
      <c r="S30" s="1001"/>
    </row>
    <row r="31" spans="1:19" customFormat="1" x14ac:dyDescent="0.2">
      <c r="A31" s="1004" t="s">
        <v>1169</v>
      </c>
      <c r="B31" s="1005"/>
      <c r="C31" s="999"/>
      <c r="D31" s="999"/>
      <c r="E31" s="999"/>
      <c r="F31" s="999"/>
      <c r="G31" s="999"/>
      <c r="H31" s="999"/>
      <c r="I31" s="999"/>
      <c r="J31" s="999"/>
      <c r="K31" s="999"/>
      <c r="L31" s="999"/>
      <c r="M31" s="999"/>
      <c r="N31" s="999"/>
      <c r="O31" s="999"/>
      <c r="P31" s="999"/>
      <c r="Q31" s="999"/>
      <c r="R31" s="999"/>
      <c r="S31" s="1001"/>
    </row>
    <row r="32" spans="1:19" customFormat="1" x14ac:dyDescent="0.2">
      <c r="A32" s="990"/>
      <c r="B32" s="991" t="s">
        <v>538</v>
      </c>
      <c r="C32" s="992" t="s">
        <v>1151</v>
      </c>
      <c r="D32" s="992" t="s">
        <v>548</v>
      </c>
      <c r="E32" s="992" t="s">
        <v>549</v>
      </c>
      <c r="F32" s="992" t="s">
        <v>1152</v>
      </c>
      <c r="G32" s="992" t="s">
        <v>550</v>
      </c>
      <c r="H32" s="992" t="s">
        <v>454</v>
      </c>
      <c r="I32" s="992" t="s">
        <v>551</v>
      </c>
      <c r="J32" s="992" t="s">
        <v>1153</v>
      </c>
      <c r="K32" s="992" t="s">
        <v>455</v>
      </c>
      <c r="L32" s="992" t="s">
        <v>456</v>
      </c>
      <c r="M32" s="992" t="s">
        <v>457</v>
      </c>
      <c r="N32" s="992" t="s">
        <v>1154</v>
      </c>
      <c r="O32" s="992" t="s">
        <v>552</v>
      </c>
      <c r="P32" s="992" t="s">
        <v>458</v>
      </c>
      <c r="Q32" s="992" t="s">
        <v>459</v>
      </c>
      <c r="R32" s="992" t="s">
        <v>1155</v>
      </c>
      <c r="S32" s="993" t="s">
        <v>1156</v>
      </c>
    </row>
    <row r="33" spans="1:19" customFormat="1" x14ac:dyDescent="0.2">
      <c r="A33" s="990" t="s">
        <v>1159</v>
      </c>
      <c r="B33" s="996">
        <v>38.369999999999997</v>
      </c>
      <c r="C33" s="1451">
        <v>64.461599999999947</v>
      </c>
      <c r="D33" s="1451">
        <v>82.879199999999997</v>
      </c>
      <c r="E33" s="1451">
        <v>80.576999999999984</v>
      </c>
      <c r="F33" s="1451">
        <v>227.91779999999994</v>
      </c>
      <c r="G33" s="1451">
        <v>95.311079999999976</v>
      </c>
      <c r="H33" s="1451">
        <v>81.037439999999989</v>
      </c>
      <c r="I33" s="1451">
        <v>12.43188</v>
      </c>
      <c r="J33" s="1451">
        <v>188.78039999999996</v>
      </c>
      <c r="K33" s="1451">
        <v>9.6692399999999985</v>
      </c>
      <c r="L33" s="1451">
        <v>8.287919999999998</v>
      </c>
      <c r="M33" s="1451">
        <v>12.43188</v>
      </c>
      <c r="N33" s="1451">
        <v>30.389039999999994</v>
      </c>
      <c r="O33" s="1451">
        <v>27.626399999999997</v>
      </c>
      <c r="P33" s="1451">
        <v>26.245080000000002</v>
      </c>
      <c r="Q33" s="1451">
        <v>37.756079999999997</v>
      </c>
      <c r="R33" s="1451">
        <v>91.627559999999988</v>
      </c>
      <c r="S33" s="1452">
        <v>538.71479999999985</v>
      </c>
    </row>
    <row r="34" spans="1:19" customFormat="1" x14ac:dyDescent="0.2">
      <c r="A34" s="990" t="s">
        <v>1160</v>
      </c>
      <c r="B34" s="996">
        <v>8.59</v>
      </c>
      <c r="C34" s="1451">
        <v>0</v>
      </c>
      <c r="D34" s="1451">
        <v>0</v>
      </c>
      <c r="E34" s="1451">
        <v>0</v>
      </c>
      <c r="F34" s="1451">
        <v>0</v>
      </c>
      <c r="G34" s="1451">
        <v>0</v>
      </c>
      <c r="H34" s="1451">
        <v>0</v>
      </c>
      <c r="I34" s="1451">
        <v>0</v>
      </c>
      <c r="J34" s="1451">
        <v>0</v>
      </c>
      <c r="K34" s="1451">
        <v>0</v>
      </c>
      <c r="L34" s="1451">
        <v>0</v>
      </c>
      <c r="M34" s="1451">
        <v>0</v>
      </c>
      <c r="N34" s="1451">
        <v>0</v>
      </c>
      <c r="O34" s="1451">
        <v>0</v>
      </c>
      <c r="P34" s="1451">
        <v>0</v>
      </c>
      <c r="Q34" s="1451">
        <v>0</v>
      </c>
      <c r="R34" s="1451">
        <v>0</v>
      </c>
      <c r="S34" s="1452">
        <v>0</v>
      </c>
    </row>
    <row r="35" spans="1:19" customFormat="1" x14ac:dyDescent="0.2">
      <c r="A35" s="990" t="s">
        <v>1158</v>
      </c>
      <c r="B35" s="996">
        <v>38.369999999999997</v>
      </c>
      <c r="C35" s="1451">
        <v>0</v>
      </c>
      <c r="D35" s="1451">
        <v>0</v>
      </c>
      <c r="E35" s="1451">
        <v>0</v>
      </c>
      <c r="F35" s="1451">
        <v>0</v>
      </c>
      <c r="G35" s="1451">
        <v>0</v>
      </c>
      <c r="H35" s="1451">
        <v>0</v>
      </c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2">
        <v>0</v>
      </c>
    </row>
    <row r="36" spans="1:19" customFormat="1" x14ac:dyDescent="0.2">
      <c r="A36" s="997" t="s">
        <v>768</v>
      </c>
      <c r="B36" s="1002"/>
      <c r="C36" s="1452">
        <v>64.461599999999947</v>
      </c>
      <c r="D36" s="1452">
        <v>82.879199999999997</v>
      </c>
      <c r="E36" s="1452">
        <v>80.576999999999984</v>
      </c>
      <c r="F36" s="1452">
        <v>227.91779999999994</v>
      </c>
      <c r="G36" s="1452">
        <v>95.311079999999976</v>
      </c>
      <c r="H36" s="1452">
        <v>81.037439999999989</v>
      </c>
      <c r="I36" s="1452">
        <v>12.43188</v>
      </c>
      <c r="J36" s="1452">
        <v>188.78039999999996</v>
      </c>
      <c r="K36" s="1452">
        <v>9.6692399999999985</v>
      </c>
      <c r="L36" s="1452">
        <v>8.287919999999998</v>
      </c>
      <c r="M36" s="1452">
        <v>12.43188</v>
      </c>
      <c r="N36" s="1452">
        <v>30.389039999999994</v>
      </c>
      <c r="O36" s="1452">
        <v>27.626399999999997</v>
      </c>
      <c r="P36" s="1452">
        <v>26.245080000000002</v>
      </c>
      <c r="Q36" s="1452">
        <v>37.756079999999997</v>
      </c>
      <c r="R36" s="1452">
        <v>91.627559999999988</v>
      </c>
      <c r="S36" s="1452">
        <v>538.71479999999985</v>
      </c>
    </row>
    <row r="37" spans="1:19" customFormat="1" x14ac:dyDescent="0.2">
      <c r="A37" s="1006"/>
      <c r="B37" s="1007"/>
      <c r="C37" s="999"/>
      <c r="D37" s="999"/>
      <c r="E37" s="999"/>
      <c r="F37" s="999"/>
      <c r="G37" s="999"/>
      <c r="H37" s="999"/>
      <c r="I37" s="999"/>
      <c r="J37" s="999"/>
      <c r="K37" s="999"/>
      <c r="L37" s="999"/>
      <c r="M37" s="999"/>
      <c r="N37" s="999"/>
      <c r="O37" s="999"/>
      <c r="P37" s="999"/>
      <c r="Q37" s="999"/>
      <c r="R37" s="999"/>
      <c r="S37" s="1001"/>
    </row>
    <row r="38" spans="1:19" customFormat="1" x14ac:dyDescent="0.2">
      <c r="A38" s="989" t="s">
        <v>1170</v>
      </c>
      <c r="B38" s="1001"/>
      <c r="C38" s="999"/>
      <c r="D38" s="999"/>
      <c r="E38" s="999"/>
      <c r="F38" s="999"/>
      <c r="G38" s="999"/>
      <c r="H38" s="999"/>
      <c r="I38" s="999"/>
      <c r="J38" s="999"/>
      <c r="K38" s="999"/>
      <c r="L38" s="999"/>
      <c r="M38" s="999"/>
      <c r="N38" s="999"/>
      <c r="O38" s="999"/>
      <c r="P38" s="999"/>
      <c r="Q38" s="999"/>
      <c r="R38" s="999"/>
      <c r="S38" s="1001"/>
    </row>
    <row r="39" spans="1:19" customFormat="1" x14ac:dyDescent="0.2">
      <c r="A39" s="990"/>
      <c r="B39" s="991" t="s">
        <v>538</v>
      </c>
      <c r="C39" s="992" t="s">
        <v>1151</v>
      </c>
      <c r="D39" s="992" t="s">
        <v>548</v>
      </c>
      <c r="E39" s="992" t="s">
        <v>549</v>
      </c>
      <c r="F39" s="992" t="s">
        <v>1152</v>
      </c>
      <c r="G39" s="992" t="s">
        <v>550</v>
      </c>
      <c r="H39" s="992" t="s">
        <v>454</v>
      </c>
      <c r="I39" s="992" t="s">
        <v>551</v>
      </c>
      <c r="J39" s="992" t="s">
        <v>1153</v>
      </c>
      <c r="K39" s="992" t="s">
        <v>455</v>
      </c>
      <c r="L39" s="992" t="s">
        <v>456</v>
      </c>
      <c r="M39" s="992" t="s">
        <v>457</v>
      </c>
      <c r="N39" s="992" t="s">
        <v>1154</v>
      </c>
      <c r="O39" s="992" t="s">
        <v>552</v>
      </c>
      <c r="P39" s="992" t="s">
        <v>458</v>
      </c>
      <c r="Q39" s="992" t="s">
        <v>459</v>
      </c>
      <c r="R39" s="992" t="s">
        <v>1155</v>
      </c>
      <c r="S39" s="993" t="s">
        <v>1156</v>
      </c>
    </row>
    <row r="40" spans="1:19" customFormat="1" x14ac:dyDescent="0.2">
      <c r="A40" s="990" t="s">
        <v>1161</v>
      </c>
      <c r="B40" s="996">
        <v>25.22</v>
      </c>
      <c r="C40" s="1451">
        <v>48.871315999999958</v>
      </c>
      <c r="D40" s="1451">
        <v>62.172344000000002</v>
      </c>
      <c r="E40" s="1451">
        <v>58.470047999999991</v>
      </c>
      <c r="F40" s="1451">
        <v>169.51370799999995</v>
      </c>
      <c r="G40" s="1451">
        <v>68.709367999999984</v>
      </c>
      <c r="H40" s="1451">
        <v>58.732335999999997</v>
      </c>
      <c r="I40" s="1451">
        <v>13.976923999999999</v>
      </c>
      <c r="J40" s="1451">
        <v>141.41862799999998</v>
      </c>
      <c r="K40" s="1451">
        <v>12.029939999999998</v>
      </c>
      <c r="L40" s="1451">
        <v>9.0691119999999987</v>
      </c>
      <c r="M40" s="1451">
        <v>11.792871999999999</v>
      </c>
      <c r="N40" s="1451">
        <v>32.891923999999996</v>
      </c>
      <c r="O40" s="1451">
        <v>21.779992</v>
      </c>
      <c r="P40" s="1451">
        <v>20.872072000000003</v>
      </c>
      <c r="Q40" s="1451">
        <v>30.662476000000002</v>
      </c>
      <c r="R40" s="1451">
        <v>73.314540000000008</v>
      </c>
      <c r="S40" s="1452">
        <v>417.13879999999995</v>
      </c>
    </row>
    <row r="41" spans="1:19" customFormat="1" x14ac:dyDescent="0.2">
      <c r="A41" s="990" t="s">
        <v>1158</v>
      </c>
      <c r="B41" s="996">
        <v>25.22</v>
      </c>
      <c r="C41" s="1451">
        <v>0</v>
      </c>
      <c r="D41" s="1451">
        <v>0</v>
      </c>
      <c r="E41" s="1451">
        <v>0</v>
      </c>
      <c r="F41" s="1451">
        <v>0</v>
      </c>
      <c r="G41" s="1451">
        <v>0</v>
      </c>
      <c r="H41" s="1451">
        <v>0</v>
      </c>
      <c r="I41" s="1451">
        <v>0</v>
      </c>
      <c r="J41" s="1451">
        <v>0</v>
      </c>
      <c r="K41" s="1451">
        <v>0</v>
      </c>
      <c r="L41" s="1451">
        <v>0</v>
      </c>
      <c r="M41" s="1451">
        <v>0</v>
      </c>
      <c r="N41" s="1451">
        <v>0</v>
      </c>
      <c r="O41" s="1451">
        <v>0</v>
      </c>
      <c r="P41" s="1451">
        <v>0</v>
      </c>
      <c r="Q41" s="1451">
        <v>0</v>
      </c>
      <c r="R41" s="1451">
        <v>0</v>
      </c>
      <c r="S41" s="1452">
        <v>0</v>
      </c>
    </row>
    <row r="42" spans="1:19" customFormat="1" x14ac:dyDescent="0.2">
      <c r="A42" s="990" t="s">
        <v>1157</v>
      </c>
      <c r="B42" s="996">
        <v>2.74</v>
      </c>
      <c r="C42" s="1451">
        <v>0</v>
      </c>
      <c r="D42" s="1451">
        <v>0</v>
      </c>
      <c r="E42" s="1451">
        <v>0</v>
      </c>
      <c r="F42" s="1451">
        <v>0</v>
      </c>
      <c r="G42" s="1451">
        <v>0</v>
      </c>
      <c r="H42" s="1451">
        <v>0</v>
      </c>
      <c r="I42" s="1451">
        <v>0</v>
      </c>
      <c r="J42" s="1451">
        <v>0</v>
      </c>
      <c r="K42" s="1451">
        <v>0</v>
      </c>
      <c r="L42" s="1451">
        <v>0</v>
      </c>
      <c r="M42" s="1451">
        <v>0</v>
      </c>
      <c r="N42" s="1451">
        <v>0</v>
      </c>
      <c r="O42" s="1451">
        <v>0</v>
      </c>
      <c r="P42" s="1451">
        <v>0</v>
      </c>
      <c r="Q42" s="1451">
        <v>0</v>
      </c>
      <c r="R42" s="1451">
        <v>0</v>
      </c>
      <c r="S42" s="1452">
        <v>0</v>
      </c>
    </row>
    <row r="43" spans="1:19" customFormat="1" x14ac:dyDescent="0.2">
      <c r="A43" s="997" t="s">
        <v>768</v>
      </c>
      <c r="B43" s="1002"/>
      <c r="C43" s="1452">
        <v>48.871315999999958</v>
      </c>
      <c r="D43" s="1452">
        <v>62.172344000000002</v>
      </c>
      <c r="E43" s="1452">
        <v>58.470047999999991</v>
      </c>
      <c r="F43" s="1452">
        <v>169.51370799999995</v>
      </c>
      <c r="G43" s="1452">
        <v>68.709367999999984</v>
      </c>
      <c r="H43" s="1452">
        <v>58.732335999999997</v>
      </c>
      <c r="I43" s="1452">
        <v>13.976923999999999</v>
      </c>
      <c r="J43" s="1452">
        <v>141.41862799999998</v>
      </c>
      <c r="K43" s="1452">
        <v>12.029939999999998</v>
      </c>
      <c r="L43" s="1452">
        <v>9.0691119999999987</v>
      </c>
      <c r="M43" s="1452">
        <v>11.792871999999999</v>
      </c>
      <c r="N43" s="1452">
        <v>32.891923999999996</v>
      </c>
      <c r="O43" s="1452">
        <v>21.779992</v>
      </c>
      <c r="P43" s="1452">
        <v>20.872072000000003</v>
      </c>
      <c r="Q43" s="1452">
        <v>30.662476000000002</v>
      </c>
      <c r="R43" s="1452">
        <v>73.314540000000008</v>
      </c>
      <c r="S43" s="1452">
        <v>417.13879999999995</v>
      </c>
    </row>
    <row r="44" spans="1:19" customForma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989"/>
    </row>
    <row r="45" spans="1:19" customFormat="1" x14ac:dyDescent="0.2">
      <c r="A45" s="2236" t="s">
        <v>1171</v>
      </c>
      <c r="B45" s="2237"/>
      <c r="C45" s="2237"/>
      <c r="D45" s="2237"/>
      <c r="E45" s="2237"/>
      <c r="F45" s="2238"/>
      <c r="G45" s="1008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989"/>
    </row>
    <row r="46" spans="1:19" customFormat="1" x14ac:dyDescent="0.2">
      <c r="A46" s="2232" t="s">
        <v>1162</v>
      </c>
      <c r="B46" s="2232"/>
      <c r="C46" s="2232"/>
      <c r="D46" s="2232"/>
      <c r="E46" s="2232"/>
      <c r="F46" s="1453">
        <f>SUM(S9)</f>
        <v>333.82799999999997</v>
      </c>
      <c r="G46" s="1894">
        <f>CEILING((F46*1000),100)</f>
        <v>333900</v>
      </c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989"/>
    </row>
    <row r="47" spans="1:19" customFormat="1" x14ac:dyDescent="0.2">
      <c r="A47" s="2232" t="s">
        <v>540</v>
      </c>
      <c r="B47" s="2232"/>
      <c r="C47" s="2232"/>
      <c r="D47" s="2232"/>
      <c r="E47" s="2232"/>
      <c r="F47" s="1453">
        <f>SUM(S16)</f>
        <v>1385.1959220000001</v>
      </c>
      <c r="G47" s="1894">
        <f>CEILING((F47*1000),100)</f>
        <v>1385200</v>
      </c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989"/>
    </row>
    <row r="48" spans="1:19" customFormat="1" x14ac:dyDescent="0.2">
      <c r="A48" s="2232" t="s">
        <v>541</v>
      </c>
      <c r="B48" s="2232"/>
      <c r="C48" s="2232"/>
      <c r="D48" s="2232"/>
      <c r="E48" s="2232"/>
      <c r="F48" s="1453">
        <f>SUM(S23)</f>
        <v>156.62549999999999</v>
      </c>
      <c r="G48" s="1894">
        <f>MROUND((F48*1000),100)</f>
        <v>156600</v>
      </c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989"/>
    </row>
    <row r="49" spans="1:20" customFormat="1" x14ac:dyDescent="0.2">
      <c r="A49" s="2232" t="s">
        <v>1163</v>
      </c>
      <c r="B49" s="2232"/>
      <c r="C49" s="2232"/>
      <c r="D49" s="2232"/>
      <c r="E49" s="2232"/>
      <c r="F49" s="1453">
        <f>SUM(S29)</f>
        <v>21.474999999999998</v>
      </c>
      <c r="G49" s="1894">
        <f>CEILING((F49*1000),100)</f>
        <v>21500</v>
      </c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989"/>
    </row>
    <row r="50" spans="1:20" customFormat="1" x14ac:dyDescent="0.2">
      <c r="A50" s="2232" t="s">
        <v>542</v>
      </c>
      <c r="B50" s="2232"/>
      <c r="C50" s="2232"/>
      <c r="D50" s="2232"/>
      <c r="E50" s="2232"/>
      <c r="F50" s="1453">
        <f>SUM(S36)</f>
        <v>538.71479999999985</v>
      </c>
      <c r="G50" s="1894">
        <f>CEILING((F50*1000),100)</f>
        <v>538800</v>
      </c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989"/>
    </row>
    <row r="51" spans="1:20" customFormat="1" x14ac:dyDescent="0.2">
      <c r="A51" s="2232" t="s">
        <v>779</v>
      </c>
      <c r="B51" s="2232"/>
      <c r="C51" s="2232"/>
      <c r="D51" s="2232"/>
      <c r="E51" s="2232"/>
      <c r="F51" s="1453">
        <f>SUM(S43)</f>
        <v>417.13879999999995</v>
      </c>
      <c r="G51" s="1894">
        <f>CEILING((F51*1000),100)</f>
        <v>417200</v>
      </c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989"/>
    </row>
    <row r="52" spans="1:20" customFormat="1" x14ac:dyDescent="0.2">
      <c r="A52" s="2233" t="s">
        <v>461</v>
      </c>
      <c r="B52" s="2233"/>
      <c r="C52" s="2233"/>
      <c r="D52" s="2233"/>
      <c r="E52" s="2233"/>
      <c r="F52" s="1454">
        <f>SUM(F46:F51)</f>
        <v>2852.9780219999993</v>
      </c>
      <c r="G52" s="1894">
        <f>SUM(G46:G51)</f>
        <v>2853200</v>
      </c>
      <c r="H52" s="196"/>
      <c r="I52" s="196"/>
      <c r="J52" s="196"/>
      <c r="K52" s="196"/>
      <c r="L52" s="196"/>
      <c r="M52" s="196" t="s">
        <v>1172</v>
      </c>
      <c r="N52" s="196"/>
      <c r="O52" s="196"/>
      <c r="P52" s="196"/>
      <c r="Q52" s="196"/>
      <c r="R52" s="196"/>
      <c r="S52" s="989"/>
    </row>
    <row r="53" spans="1:20" x14ac:dyDescent="0.2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989"/>
      <c r="T53" s="831"/>
    </row>
    <row r="55" spans="1:20" x14ac:dyDescent="0.2">
      <c r="A55" s="47" t="s">
        <v>1773</v>
      </c>
    </row>
    <row r="56" spans="1:20" x14ac:dyDescent="0.2">
      <c r="A56" s="47" t="s">
        <v>1774</v>
      </c>
    </row>
  </sheetData>
  <customSheetViews>
    <customSheetView guid="{B72699BC-299D-42B7-A978-9B23F399AA23}" showPageBreaks="1" fitToPage="1" hiddenRows="1" view="pageBreakPreview" topLeftCell="A63">
      <selection sqref="A1:R40"/>
      <pageMargins left="0.39370078740157483" right="0.39370078740157483" top="0.39370078740157483" bottom="0.39370078740157483" header="0.51181102362204722" footer="0.51181102362204722"/>
      <pageSetup paperSize="9" scale="61" orientation="landscape" verticalDpi="1200" r:id="rId1"/>
      <headerFooter alignWithMargins="0"/>
    </customSheetView>
    <customSheetView guid="{4DDEBF15-3C9F-44C3-B78F-AE382BE678C1}" showPageBreaks="1" fitToPage="1" hiddenRows="1" view="pageBreakPreview" topLeftCell="A81">
      <selection activeCell="F109" sqref="F109"/>
      <pageMargins left="0.39370078740157483" right="0.39370078740157483" top="0.39370078740157483" bottom="0.39370078740157483" header="0.51181102362204722" footer="0.51181102362204722"/>
      <pageSetup paperSize="9" scale="62" orientation="landscape" verticalDpi="1200" r:id="rId2"/>
      <headerFooter alignWithMargins="0"/>
    </customSheetView>
    <customSheetView guid="{3811DC27-6C9C-4281-989A-478EAFEC2147}" showPageBreaks="1" fitToPage="1" hiddenRows="1" view="pageBreakPreview" topLeftCell="A63">
      <selection activeCell="L79" sqref="L79"/>
      <pageMargins left="0.39370078740157483" right="0.39370078740157483" top="0.39370078740157483" bottom="0.39370078740157483" header="0.51181102362204722" footer="0.51181102362204722"/>
      <pageSetup paperSize="9" scale="62" orientation="landscape" verticalDpi="1200" r:id="rId3"/>
      <headerFooter alignWithMargins="0"/>
    </customSheetView>
  </customSheetViews>
  <mergeCells count="10">
    <mergeCell ref="A1:T1"/>
    <mergeCell ref="C2:R2"/>
    <mergeCell ref="A45:F45"/>
    <mergeCell ref="A46:E46"/>
    <mergeCell ref="A50:E50"/>
    <mergeCell ref="A51:E51"/>
    <mergeCell ref="A52:E52"/>
    <mergeCell ref="A49:E49"/>
    <mergeCell ref="A47:E47"/>
    <mergeCell ref="A48:E48"/>
  </mergeCells>
  <pageMargins left="0.39370078740157483" right="0.39370078740157483" top="0.39370078740157483" bottom="0.39370078740157483" header="0.51181102362204722" footer="0.51181102362204722"/>
  <pageSetup paperSize="9" scale="67" orientation="landscape" verticalDpi="1200" r:id="rId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L369"/>
  <sheetViews>
    <sheetView zoomScale="70" zoomScaleNormal="70" workbookViewId="0">
      <pane xSplit="3" ySplit="9" topLeftCell="D10" activePane="bottomRight" state="frozen"/>
      <selection sqref="A1:O40"/>
      <selection pane="topRight" sqref="A1:O40"/>
      <selection pane="bottomLeft" sqref="A1:O40"/>
      <selection pane="bottomRight" activeCell="O18" sqref="O18"/>
    </sheetView>
  </sheetViews>
  <sheetFormatPr defaultColWidth="9.140625" defaultRowHeight="12.75" outlineLevelRow="1" x14ac:dyDescent="0.2"/>
  <cols>
    <col min="1" max="1" width="6.42578125" style="47" customWidth="1"/>
    <col min="2" max="2" width="54.7109375" style="47" customWidth="1"/>
    <col min="3" max="3" width="14.140625" style="47" customWidth="1"/>
    <col min="4" max="4" width="16.42578125" style="47" customWidth="1"/>
    <col min="5" max="5" width="14.5703125" style="47" customWidth="1"/>
    <col min="6" max="6" width="14.85546875" style="47" customWidth="1"/>
    <col min="7" max="7" width="18.5703125" style="47" customWidth="1"/>
    <col min="8" max="8" width="18.140625" style="47" customWidth="1"/>
    <col min="9" max="9" width="24.5703125" style="47" customWidth="1"/>
    <col min="10" max="10" width="9.140625" style="47" customWidth="1"/>
    <col min="11" max="16384" width="9.140625" style="47"/>
  </cols>
  <sheetData>
    <row r="1" spans="1:9" ht="18" customHeight="1" x14ac:dyDescent="0.25">
      <c r="A1" s="2275" t="s">
        <v>1479</v>
      </c>
      <c r="B1" s="2275"/>
      <c r="C1" s="707"/>
      <c r="D1" s="708"/>
      <c r="E1" s="708"/>
      <c r="F1" s="708"/>
      <c r="G1" s="709"/>
      <c r="H1" s="709"/>
    </row>
    <row r="2" spans="1:9" ht="18" customHeight="1" x14ac:dyDescent="0.25">
      <c r="A2" s="2275" t="s">
        <v>1480</v>
      </c>
      <c r="B2" s="2275"/>
      <c r="C2" s="2275"/>
      <c r="D2" s="708"/>
      <c r="E2" s="708"/>
      <c r="F2" s="708"/>
      <c r="G2" s="709"/>
      <c r="H2" s="709"/>
    </row>
    <row r="3" spans="1:9" ht="18" customHeight="1" x14ac:dyDescent="0.25">
      <c r="A3" s="2275" t="s">
        <v>1481</v>
      </c>
      <c r="B3" s="2275"/>
      <c r="C3" s="2275"/>
      <c r="D3" s="708"/>
      <c r="E3" s="708"/>
      <c r="F3" s="708"/>
      <c r="G3" s="709"/>
      <c r="H3" s="709"/>
    </row>
    <row r="4" spans="1:9" ht="26.25" customHeight="1" x14ac:dyDescent="0.2">
      <c r="A4" s="2276" t="s">
        <v>1576</v>
      </c>
      <c r="B4" s="2276"/>
      <c r="C4" s="2276"/>
      <c r="D4" s="2276"/>
      <c r="E4" s="2276"/>
      <c r="F4" s="2276"/>
      <c r="G4" s="2276"/>
      <c r="H4" s="2276"/>
    </row>
    <row r="5" spans="1:9" ht="21" customHeight="1" x14ac:dyDescent="0.3">
      <c r="A5" s="2277" t="s">
        <v>1818</v>
      </c>
      <c r="B5" s="2277"/>
      <c r="C5" s="2277"/>
      <c r="D5" s="2277"/>
      <c r="E5" s="2277"/>
      <c r="F5" s="2277"/>
      <c r="G5" s="2277"/>
      <c r="H5" s="2277"/>
    </row>
    <row r="6" spans="1:9" ht="20.25" customHeight="1" thickBot="1" x14ac:dyDescent="0.3">
      <c r="A6" s="48"/>
      <c r="B6" s="48"/>
      <c r="C6" s="48"/>
      <c r="D6" s="48"/>
      <c r="E6" s="46"/>
      <c r="F6" s="46"/>
      <c r="G6" s="46"/>
      <c r="H6" s="46"/>
    </row>
    <row r="7" spans="1:9" ht="20.25" customHeight="1" x14ac:dyDescent="0.2">
      <c r="A7" s="2269" t="s">
        <v>125</v>
      </c>
      <c r="B7" s="2272" t="s">
        <v>403</v>
      </c>
      <c r="C7" s="2278" t="s">
        <v>127</v>
      </c>
      <c r="D7" s="2281" t="s">
        <v>128</v>
      </c>
      <c r="E7" s="2284" t="s">
        <v>1577</v>
      </c>
      <c r="F7" s="2285"/>
      <c r="G7" s="2285"/>
      <c r="H7" s="2286"/>
    </row>
    <row r="8" spans="1:9" ht="18.75" customHeight="1" x14ac:dyDescent="0.2">
      <c r="A8" s="2270"/>
      <c r="B8" s="2273"/>
      <c r="C8" s="2279"/>
      <c r="D8" s="2282"/>
      <c r="E8" s="2287"/>
      <c r="F8" s="2288"/>
      <c r="G8" s="2288"/>
      <c r="H8" s="2289"/>
    </row>
    <row r="9" spans="1:9" ht="69.75" customHeight="1" thickBot="1" x14ac:dyDescent="0.25">
      <c r="A9" s="2271"/>
      <c r="B9" s="2274"/>
      <c r="C9" s="2280"/>
      <c r="D9" s="2283"/>
      <c r="E9" s="50" t="s">
        <v>129</v>
      </c>
      <c r="F9" s="49" t="s">
        <v>130</v>
      </c>
      <c r="G9" s="49" t="s">
        <v>131</v>
      </c>
      <c r="H9" s="1311" t="s">
        <v>1578</v>
      </c>
    </row>
    <row r="10" spans="1:9" ht="22.5" customHeight="1" x14ac:dyDescent="0.2">
      <c r="A10" s="1312">
        <v>1</v>
      </c>
      <c r="B10" s="1313">
        <v>2</v>
      </c>
      <c r="C10" s="1314">
        <v>3</v>
      </c>
      <c r="D10" s="1315">
        <v>4</v>
      </c>
      <c r="E10" s="1316">
        <v>5</v>
      </c>
      <c r="F10" s="1317">
        <v>6</v>
      </c>
      <c r="G10" s="1317">
        <v>7</v>
      </c>
      <c r="H10" s="1318">
        <v>8</v>
      </c>
    </row>
    <row r="11" spans="1:9" ht="20.25" customHeight="1" x14ac:dyDescent="0.2">
      <c r="A11" s="710" t="s">
        <v>1022</v>
      </c>
      <c r="B11" s="711"/>
      <c r="C11" s="51"/>
      <c r="D11" s="52"/>
      <c r="E11" s="54"/>
      <c r="F11" s="53"/>
      <c r="G11" s="53"/>
      <c r="H11" s="1319"/>
    </row>
    <row r="12" spans="1:9" s="79" customFormat="1" ht="32.25" customHeight="1" x14ac:dyDescent="0.2">
      <c r="A12" s="2290" t="s">
        <v>1023</v>
      </c>
      <c r="B12" s="2291"/>
      <c r="C12" s="712"/>
      <c r="D12" s="713"/>
      <c r="E12" s="1320"/>
      <c r="F12" s="1321"/>
      <c r="G12" s="1321"/>
      <c r="H12" s="1322">
        <f>SUM(H13,H22,H50,H55,H59,H73,H75,H78,H81,H93,H98,H103,H104,H118)</f>
        <v>2318000</v>
      </c>
      <c r="I12" s="47"/>
    </row>
    <row r="13" spans="1:9" s="81" customFormat="1" ht="34.5" customHeight="1" x14ac:dyDescent="0.2">
      <c r="A13" s="55" t="s">
        <v>486</v>
      </c>
      <c r="B13" s="56" t="s">
        <v>1579</v>
      </c>
      <c r="C13" s="57"/>
      <c r="D13" s="58"/>
      <c r="E13" s="1754"/>
      <c r="F13" s="1755"/>
      <c r="G13" s="1756"/>
      <c r="H13" s="1323">
        <f>CEILING(SUM(H14:H21),100)</f>
        <v>21900</v>
      </c>
      <c r="I13" s="79"/>
    </row>
    <row r="14" spans="1:9" s="81" customFormat="1" ht="18.75" customHeight="1" x14ac:dyDescent="0.2">
      <c r="A14" s="60" t="s">
        <v>133</v>
      </c>
      <c r="B14" s="61" t="s">
        <v>1580</v>
      </c>
      <c r="C14" s="62"/>
      <c r="D14" s="63" t="s">
        <v>134</v>
      </c>
      <c r="E14" s="66">
        <v>11</v>
      </c>
      <c r="F14" s="64">
        <v>936.77</v>
      </c>
      <c r="G14" s="65"/>
      <c r="H14" s="1326">
        <f>E14*F14</f>
        <v>10304.469999999999</v>
      </c>
    </row>
    <row r="15" spans="1:9" s="81" customFormat="1" ht="33" customHeight="1" x14ac:dyDescent="0.2">
      <c r="A15" s="60" t="s">
        <v>135</v>
      </c>
      <c r="B15" s="61" t="s">
        <v>1581</v>
      </c>
      <c r="C15" s="62"/>
      <c r="D15" s="63" t="s">
        <v>136</v>
      </c>
      <c r="E15" s="66">
        <v>1</v>
      </c>
      <c r="F15" s="64">
        <v>6184.69</v>
      </c>
      <c r="G15" s="65"/>
      <c r="H15" s="1326">
        <f t="shared" ref="H15:H21" si="0">E15*F15</f>
        <v>6184.69</v>
      </c>
    </row>
    <row r="16" spans="1:9" s="81" customFormat="1" ht="18" customHeight="1" x14ac:dyDescent="0.2">
      <c r="A16" s="60" t="s">
        <v>137</v>
      </c>
      <c r="B16" s="61" t="s">
        <v>138</v>
      </c>
      <c r="C16" s="62"/>
      <c r="D16" s="63" t="s">
        <v>139</v>
      </c>
      <c r="E16" s="66"/>
      <c r="F16" s="64">
        <v>2674.39</v>
      </c>
      <c r="G16" s="65"/>
      <c r="H16" s="1326">
        <f t="shared" si="0"/>
        <v>0</v>
      </c>
    </row>
    <row r="17" spans="1:12" s="81" customFormat="1" ht="32.25" customHeight="1" x14ac:dyDescent="0.2">
      <c r="A17" s="60" t="s">
        <v>140</v>
      </c>
      <c r="B17" s="61" t="s">
        <v>1582</v>
      </c>
      <c r="C17" s="62"/>
      <c r="D17" s="63" t="s">
        <v>139</v>
      </c>
      <c r="E17" s="66"/>
      <c r="F17" s="64">
        <v>1160.04</v>
      </c>
      <c r="G17" s="65"/>
      <c r="H17" s="1326">
        <f t="shared" si="0"/>
        <v>0</v>
      </c>
    </row>
    <row r="18" spans="1:12" s="81" customFormat="1" ht="32.25" customHeight="1" x14ac:dyDescent="0.2">
      <c r="A18" s="60" t="s">
        <v>141</v>
      </c>
      <c r="B18" s="61" t="s">
        <v>1583</v>
      </c>
      <c r="C18" s="62"/>
      <c r="D18" s="63" t="s">
        <v>139</v>
      </c>
      <c r="E18" s="66"/>
      <c r="F18" s="64">
        <v>5625.66</v>
      </c>
      <c r="G18" s="65"/>
      <c r="H18" s="1326">
        <f t="shared" si="0"/>
        <v>0</v>
      </c>
    </row>
    <row r="19" spans="1:12" s="81" customFormat="1" ht="18" customHeight="1" x14ac:dyDescent="0.2">
      <c r="A19" s="60" t="s">
        <v>143</v>
      </c>
      <c r="B19" s="61" t="s">
        <v>142</v>
      </c>
      <c r="C19" s="62"/>
      <c r="D19" s="63" t="s">
        <v>139</v>
      </c>
      <c r="E19" s="66"/>
      <c r="F19" s="64">
        <v>1786.59</v>
      </c>
      <c r="G19" s="65"/>
      <c r="H19" s="1326">
        <f t="shared" si="0"/>
        <v>0</v>
      </c>
    </row>
    <row r="20" spans="1:12" s="79" customFormat="1" ht="19.5" customHeight="1" x14ac:dyDescent="0.2">
      <c r="A20" s="60" t="s">
        <v>145</v>
      </c>
      <c r="B20" s="61" t="s">
        <v>144</v>
      </c>
      <c r="C20" s="62"/>
      <c r="D20" s="63" t="s">
        <v>139</v>
      </c>
      <c r="E20" s="66">
        <v>3</v>
      </c>
      <c r="F20" s="64">
        <v>1786.59</v>
      </c>
      <c r="G20" s="65"/>
      <c r="H20" s="1326">
        <f t="shared" si="0"/>
        <v>5359.7699999999995</v>
      </c>
      <c r="I20" s="81"/>
    </row>
    <row r="21" spans="1:12" s="79" customFormat="1" ht="19.5" customHeight="1" x14ac:dyDescent="0.2">
      <c r="A21" s="60" t="s">
        <v>1584</v>
      </c>
      <c r="B21" s="61" t="s">
        <v>146</v>
      </c>
      <c r="C21" s="62"/>
      <c r="D21" s="63" t="s">
        <v>147</v>
      </c>
      <c r="E21" s="66"/>
      <c r="F21" s="64">
        <v>15114</v>
      </c>
      <c r="G21" s="65"/>
      <c r="H21" s="1326">
        <f t="shared" si="0"/>
        <v>0</v>
      </c>
      <c r="I21" s="81"/>
      <c r="J21" s="714"/>
      <c r="K21" s="714"/>
      <c r="L21" s="714"/>
    </row>
    <row r="22" spans="1:12" s="81" customFormat="1" ht="49.5" customHeight="1" x14ac:dyDescent="0.2">
      <c r="A22" s="55" t="s">
        <v>516</v>
      </c>
      <c r="B22" s="67" t="s">
        <v>1585</v>
      </c>
      <c r="C22" s="68"/>
      <c r="D22" s="69"/>
      <c r="E22" s="71"/>
      <c r="F22" s="70"/>
      <c r="G22" s="72"/>
      <c r="H22" s="1325">
        <f>CEILING(SUM(H23,H27:H32),100)</f>
        <v>1141600</v>
      </c>
      <c r="I22" s="79"/>
      <c r="J22" s="715"/>
      <c r="K22" s="715"/>
      <c r="L22" s="715"/>
    </row>
    <row r="23" spans="1:12" s="81" customFormat="1" ht="22.5" customHeight="1" x14ac:dyDescent="0.2">
      <c r="A23" s="1757" t="s">
        <v>148</v>
      </c>
      <c r="B23" s="73" t="s">
        <v>149</v>
      </c>
      <c r="C23" s="74"/>
      <c r="D23" s="75"/>
      <c r="E23" s="78"/>
      <c r="F23" s="77"/>
      <c r="G23" s="77"/>
      <c r="H23" s="1323">
        <f>SUM(H24:H26)</f>
        <v>99586.926000000007</v>
      </c>
      <c r="I23" s="714"/>
      <c r="J23" s="715"/>
      <c r="K23" s="715"/>
      <c r="L23" s="715"/>
    </row>
    <row r="24" spans="1:12" s="81" customFormat="1" ht="18" customHeight="1" x14ac:dyDescent="0.2">
      <c r="A24" s="60" t="s">
        <v>150</v>
      </c>
      <c r="B24" s="61" t="s">
        <v>151</v>
      </c>
      <c r="C24" s="62"/>
      <c r="D24" s="63" t="s">
        <v>152</v>
      </c>
      <c r="E24" s="66">
        <v>6</v>
      </c>
      <c r="F24" s="64">
        <v>7963.77</v>
      </c>
      <c r="G24" s="65"/>
      <c r="H24" s="1758">
        <f>E24*F24*1.18/12*10</f>
        <v>46986.243000000002</v>
      </c>
      <c r="I24" s="715"/>
      <c r="J24" s="715"/>
      <c r="K24" s="715"/>
      <c r="L24" s="715"/>
    </row>
    <row r="25" spans="1:12" s="79" customFormat="1" ht="18" customHeight="1" x14ac:dyDescent="0.2">
      <c r="A25" s="60" t="s">
        <v>153</v>
      </c>
      <c r="B25" s="61" t="s">
        <v>154</v>
      </c>
      <c r="C25" s="62"/>
      <c r="D25" s="63" t="s">
        <v>152</v>
      </c>
      <c r="E25" s="66">
        <v>8</v>
      </c>
      <c r="F25" s="64">
        <v>4883.6400000000003</v>
      </c>
      <c r="G25" s="65"/>
      <c r="H25" s="1758">
        <f>E25*F25*1.18/12*10</f>
        <v>38417.968000000001</v>
      </c>
      <c r="I25" s="715"/>
    </row>
    <row r="26" spans="1:12" s="79" customFormat="1" ht="18" customHeight="1" x14ac:dyDescent="0.2">
      <c r="A26" s="60" t="s">
        <v>155</v>
      </c>
      <c r="B26" s="61" t="s">
        <v>156</v>
      </c>
      <c r="C26" s="62"/>
      <c r="D26" s="63" t="s">
        <v>152</v>
      </c>
      <c r="E26" s="66">
        <v>1</v>
      </c>
      <c r="F26" s="64">
        <v>14423.1</v>
      </c>
      <c r="G26" s="65"/>
      <c r="H26" s="1758">
        <f>E26*F26*1.18/12*10</f>
        <v>14182.714999999998</v>
      </c>
      <c r="I26" s="715"/>
    </row>
    <row r="27" spans="1:12" s="79" customFormat="1" ht="36" customHeight="1" x14ac:dyDescent="0.2">
      <c r="A27" s="82" t="s">
        <v>157</v>
      </c>
      <c r="B27" s="83" t="s">
        <v>158</v>
      </c>
      <c r="C27" s="84"/>
      <c r="D27" s="85" t="s">
        <v>159</v>
      </c>
      <c r="E27" s="86"/>
      <c r="F27" s="1357">
        <v>4036.11</v>
      </c>
      <c r="G27" s="1759"/>
      <c r="H27" s="1325">
        <f>E27*F27*10*1.18</f>
        <v>0</v>
      </c>
    </row>
    <row r="28" spans="1:12" s="79" customFormat="1" ht="20.25" customHeight="1" x14ac:dyDescent="0.2">
      <c r="A28" s="82" t="s">
        <v>160</v>
      </c>
      <c r="B28" s="83" t="s">
        <v>161</v>
      </c>
      <c r="C28" s="84"/>
      <c r="D28" s="85" t="s">
        <v>162</v>
      </c>
      <c r="E28" s="1760">
        <v>3465.7</v>
      </c>
      <c r="F28" s="87">
        <v>2.62</v>
      </c>
      <c r="G28" s="716"/>
      <c r="H28" s="1325">
        <f>E28*F28*10*1.18</f>
        <v>107145.58119999999</v>
      </c>
    </row>
    <row r="29" spans="1:12" s="79" customFormat="1" ht="68.25" customHeight="1" x14ac:dyDescent="0.2">
      <c r="A29" s="82" t="s">
        <v>163</v>
      </c>
      <c r="B29" s="83" t="s">
        <v>1024</v>
      </c>
      <c r="C29" s="84"/>
      <c r="D29" s="85" t="s">
        <v>162</v>
      </c>
      <c r="E29" s="1760">
        <v>3465.7</v>
      </c>
      <c r="F29" s="87">
        <v>21.73</v>
      </c>
      <c r="G29" s="716"/>
      <c r="H29" s="1325">
        <f>E29*F29*10*1.18</f>
        <v>888653.99979999976</v>
      </c>
    </row>
    <row r="30" spans="1:12" s="79" customFormat="1" ht="20.25" customHeight="1" x14ac:dyDescent="0.2">
      <c r="A30" s="82" t="s">
        <v>164</v>
      </c>
      <c r="B30" s="83" t="s">
        <v>165</v>
      </c>
      <c r="C30" s="84"/>
      <c r="D30" s="85" t="s">
        <v>152</v>
      </c>
      <c r="E30" s="66">
        <v>6</v>
      </c>
      <c r="F30" s="87">
        <v>2060.7800000000002</v>
      </c>
      <c r="G30" s="716"/>
      <c r="H30" s="1325">
        <f>E30*F30*1.18</f>
        <v>14590.322399999999</v>
      </c>
    </row>
    <row r="31" spans="1:12" s="79" customFormat="1" ht="15.75" x14ac:dyDescent="0.2">
      <c r="A31" s="82" t="s">
        <v>166</v>
      </c>
      <c r="B31" s="83" t="s">
        <v>167</v>
      </c>
      <c r="C31" s="84"/>
      <c r="D31" s="85" t="s">
        <v>168</v>
      </c>
      <c r="E31" s="1761">
        <v>0.217</v>
      </c>
      <c r="F31" s="88">
        <v>7922.1</v>
      </c>
      <c r="G31" s="717"/>
      <c r="H31" s="1325">
        <f>E31*F31*1.18</f>
        <v>2028.5329260000001</v>
      </c>
    </row>
    <row r="32" spans="1:12" s="79" customFormat="1" ht="15.75" x14ac:dyDescent="0.2">
      <c r="A32" s="82" t="s">
        <v>169</v>
      </c>
      <c r="B32" s="83" t="s">
        <v>170</v>
      </c>
      <c r="C32" s="84"/>
      <c r="D32" s="85"/>
      <c r="E32" s="1760"/>
      <c r="F32" s="1357"/>
      <c r="G32" s="1759"/>
      <c r="H32" s="1327">
        <f>SUM(H45,H39,H33)</f>
        <v>29577.525999999998</v>
      </c>
    </row>
    <row r="33" spans="1:8" s="79" customFormat="1" ht="15.75" x14ac:dyDescent="0.2">
      <c r="A33" s="60" t="s">
        <v>171</v>
      </c>
      <c r="B33" s="80" t="s">
        <v>172</v>
      </c>
      <c r="C33" s="89"/>
      <c r="D33" s="63"/>
      <c r="E33" s="1760"/>
      <c r="F33" s="1357"/>
      <c r="G33" s="1759"/>
      <c r="H33" s="1762">
        <f>SUM(H34:H38)</f>
        <v>16446.957999999999</v>
      </c>
    </row>
    <row r="34" spans="1:8" s="79" customFormat="1" ht="15.75" x14ac:dyDescent="0.2">
      <c r="A34" s="60"/>
      <c r="B34" s="61" t="s">
        <v>173</v>
      </c>
      <c r="C34" s="62"/>
      <c r="D34" s="85" t="s">
        <v>174</v>
      </c>
      <c r="E34" s="86">
        <v>6</v>
      </c>
      <c r="F34" s="1763">
        <v>196.79</v>
      </c>
      <c r="G34" s="1764"/>
      <c r="H34" s="1762">
        <f>E34*F34*10*1.18</f>
        <v>13932.731999999998</v>
      </c>
    </row>
    <row r="35" spans="1:8" s="79" customFormat="1" ht="15.75" x14ac:dyDescent="0.2">
      <c r="A35" s="1757"/>
      <c r="B35" s="61" t="s">
        <v>175</v>
      </c>
      <c r="C35" s="62"/>
      <c r="D35" s="85" t="s">
        <v>174</v>
      </c>
      <c r="E35" s="86">
        <v>1</v>
      </c>
      <c r="F35" s="1763">
        <v>213.07</v>
      </c>
      <c r="G35" s="1764"/>
      <c r="H35" s="1762">
        <f>E35*F35*10*1.18</f>
        <v>2514.2259999999997</v>
      </c>
    </row>
    <row r="36" spans="1:8" s="79" customFormat="1" ht="15.75" x14ac:dyDescent="0.2">
      <c r="A36" s="1757"/>
      <c r="B36" s="61" t="s">
        <v>176</v>
      </c>
      <c r="C36" s="62"/>
      <c r="D36" s="85" t="s">
        <v>174</v>
      </c>
      <c r="E36" s="86"/>
      <c r="F36" s="1763">
        <v>222.95</v>
      </c>
      <c r="G36" s="1764"/>
      <c r="H36" s="1762">
        <f>E36*F36*10*1.18</f>
        <v>0</v>
      </c>
    </row>
    <row r="37" spans="1:8" s="79" customFormat="1" ht="15.75" x14ac:dyDescent="0.2">
      <c r="A37" s="1757"/>
      <c r="B37" s="61" t="s">
        <v>177</v>
      </c>
      <c r="C37" s="62"/>
      <c r="D37" s="85" t="s">
        <v>174</v>
      </c>
      <c r="E37" s="86"/>
      <c r="F37" s="1763">
        <v>239.36</v>
      </c>
      <c r="G37" s="1764"/>
      <c r="H37" s="1762">
        <f>E37*F37*10*1.18</f>
        <v>0</v>
      </c>
    </row>
    <row r="38" spans="1:8" s="79" customFormat="1" ht="15.75" x14ac:dyDescent="0.2">
      <c r="A38" s="1757"/>
      <c r="B38" s="61" t="s">
        <v>178</v>
      </c>
      <c r="C38" s="62"/>
      <c r="D38" s="85" t="s">
        <v>174</v>
      </c>
      <c r="E38" s="86"/>
      <c r="F38" s="1763">
        <v>244.98</v>
      </c>
      <c r="G38" s="1764"/>
      <c r="H38" s="1762">
        <f>E38*F38*10*1.18</f>
        <v>0</v>
      </c>
    </row>
    <row r="39" spans="1:8" s="79" customFormat="1" ht="15.75" x14ac:dyDescent="0.2">
      <c r="A39" s="60" t="s">
        <v>179</v>
      </c>
      <c r="B39" s="1765" t="s">
        <v>180</v>
      </c>
      <c r="C39" s="1766"/>
      <c r="D39" s="90"/>
      <c r="E39" s="86"/>
      <c r="F39" s="1763"/>
      <c r="G39" s="1764"/>
      <c r="H39" s="1762">
        <f>SUM(H40:H44)</f>
        <v>13130.567999999999</v>
      </c>
    </row>
    <row r="40" spans="1:8" s="79" customFormat="1" ht="15.75" x14ac:dyDescent="0.2">
      <c r="A40" s="60"/>
      <c r="B40" s="61" t="s">
        <v>173</v>
      </c>
      <c r="C40" s="62"/>
      <c r="D40" s="85" t="s">
        <v>174</v>
      </c>
      <c r="E40" s="86"/>
      <c r="F40" s="1763">
        <v>1111.3499999999999</v>
      </c>
      <c r="G40" s="1764"/>
      <c r="H40" s="1762">
        <f>E40*F40*10*1.18</f>
        <v>0</v>
      </c>
    </row>
    <row r="41" spans="1:8" s="79" customFormat="1" ht="15.75" x14ac:dyDescent="0.2">
      <c r="A41" s="60"/>
      <c r="B41" s="61" t="s">
        <v>175</v>
      </c>
      <c r="C41" s="62"/>
      <c r="D41" s="85" t="s">
        <v>174</v>
      </c>
      <c r="E41" s="86">
        <v>1</v>
      </c>
      <c r="F41" s="1763">
        <v>1112.76</v>
      </c>
      <c r="G41" s="1764"/>
      <c r="H41" s="1762">
        <f>E41*F41*10*1.18</f>
        <v>13130.567999999999</v>
      </c>
    </row>
    <row r="42" spans="1:8" s="79" customFormat="1" ht="15.75" x14ac:dyDescent="0.2">
      <c r="A42" s="60"/>
      <c r="B42" s="61" t="s">
        <v>176</v>
      </c>
      <c r="C42" s="62"/>
      <c r="D42" s="85" t="s">
        <v>174</v>
      </c>
      <c r="E42" s="66"/>
      <c r="F42" s="1763">
        <v>1113.8399999999999</v>
      </c>
      <c r="G42" s="1764"/>
      <c r="H42" s="1762">
        <f>E42*F42*10*1.18</f>
        <v>0</v>
      </c>
    </row>
    <row r="43" spans="1:8" s="79" customFormat="1" ht="15.75" x14ac:dyDescent="0.2">
      <c r="A43" s="60"/>
      <c r="B43" s="61" t="s">
        <v>177</v>
      </c>
      <c r="C43" s="62"/>
      <c r="D43" s="85" t="s">
        <v>174</v>
      </c>
      <c r="E43" s="66"/>
      <c r="F43" s="1763">
        <v>1115.3800000000001</v>
      </c>
      <c r="G43" s="1764"/>
      <c r="H43" s="1762">
        <f>E43*F43*10*1.18</f>
        <v>0</v>
      </c>
    </row>
    <row r="44" spans="1:8" s="79" customFormat="1" ht="15.75" x14ac:dyDescent="0.2">
      <c r="A44" s="60"/>
      <c r="B44" s="61" t="s">
        <v>178</v>
      </c>
      <c r="C44" s="62"/>
      <c r="D44" s="85" t="s">
        <v>174</v>
      </c>
      <c r="E44" s="66"/>
      <c r="F44" s="1763">
        <v>1121</v>
      </c>
      <c r="G44" s="1764"/>
      <c r="H44" s="1762">
        <f>E44*F44*10*1.18</f>
        <v>0</v>
      </c>
    </row>
    <row r="45" spans="1:8" s="79" customFormat="1" ht="15.75" x14ac:dyDescent="0.2">
      <c r="A45" s="60" t="s">
        <v>181</v>
      </c>
      <c r="B45" s="1765" t="s">
        <v>182</v>
      </c>
      <c r="C45" s="1766"/>
      <c r="D45" s="90"/>
      <c r="E45" s="66"/>
      <c r="F45" s="1763"/>
      <c r="G45" s="1764"/>
      <c r="H45" s="1762">
        <f>SUM(H46:H49)</f>
        <v>0</v>
      </c>
    </row>
    <row r="46" spans="1:8" s="79" customFormat="1" ht="15.75" x14ac:dyDescent="0.2">
      <c r="A46" s="1757"/>
      <c r="B46" s="61" t="s">
        <v>173</v>
      </c>
      <c r="C46" s="62"/>
      <c r="D46" s="85" t="s">
        <v>174</v>
      </c>
      <c r="E46" s="66"/>
      <c r="F46" s="1763">
        <v>732.45</v>
      </c>
      <c r="G46" s="1764"/>
      <c r="H46" s="1762">
        <f>E46*F46*10*1.18</f>
        <v>0</v>
      </c>
    </row>
    <row r="47" spans="1:8" s="79" customFormat="1" ht="15.75" x14ac:dyDescent="0.2">
      <c r="A47" s="1757"/>
      <c r="B47" s="61" t="s">
        <v>175</v>
      </c>
      <c r="C47" s="62"/>
      <c r="D47" s="85" t="s">
        <v>174</v>
      </c>
      <c r="E47" s="66"/>
      <c r="F47" s="1763">
        <v>733.01</v>
      </c>
      <c r="G47" s="1764"/>
      <c r="H47" s="1762">
        <f>E47*F47*10*1.18</f>
        <v>0</v>
      </c>
    </row>
    <row r="48" spans="1:8" s="79" customFormat="1" ht="24.75" customHeight="1" x14ac:dyDescent="0.2">
      <c r="A48" s="1757"/>
      <c r="B48" s="61" t="s">
        <v>176</v>
      </c>
      <c r="C48" s="62"/>
      <c r="D48" s="85" t="s">
        <v>174</v>
      </c>
      <c r="E48" s="66"/>
      <c r="F48" s="1763">
        <v>733.58</v>
      </c>
      <c r="G48" s="1764"/>
      <c r="H48" s="1762">
        <f>E48*F48*10*1.18</f>
        <v>0</v>
      </c>
    </row>
    <row r="49" spans="1:9" s="79" customFormat="1" ht="18" customHeight="1" x14ac:dyDescent="0.2">
      <c r="A49" s="1757"/>
      <c r="B49" s="61" t="s">
        <v>177</v>
      </c>
      <c r="C49" s="62"/>
      <c r="D49" s="85" t="s">
        <v>174</v>
      </c>
      <c r="E49" s="66"/>
      <c r="F49" s="1763">
        <v>734.17</v>
      </c>
      <c r="G49" s="1764"/>
      <c r="H49" s="1762">
        <f>E49*F49*10*1.18</f>
        <v>0</v>
      </c>
    </row>
    <row r="50" spans="1:9" s="79" customFormat="1" ht="21" customHeight="1" x14ac:dyDescent="0.2">
      <c r="A50" s="55" t="s">
        <v>517</v>
      </c>
      <c r="B50" s="91" t="s">
        <v>183</v>
      </c>
      <c r="C50" s="92"/>
      <c r="D50" s="93"/>
      <c r="E50" s="95">
        <f>SUM(E51:E53)</f>
        <v>1567.9319999999998</v>
      </c>
      <c r="F50" s="96"/>
      <c r="G50" s="721"/>
      <c r="H50" s="1767">
        <f>CEILING(H51+H52+H53,100)-600</f>
        <v>34300</v>
      </c>
    </row>
    <row r="51" spans="1:9" s="79" customFormat="1" ht="18" customHeight="1" x14ac:dyDescent="0.2">
      <c r="A51" s="60" t="s">
        <v>184</v>
      </c>
      <c r="B51" s="97" t="s">
        <v>185</v>
      </c>
      <c r="C51" s="98"/>
      <c r="D51" s="90" t="s">
        <v>186</v>
      </c>
      <c r="E51" s="146">
        <v>1306.6099999999999</v>
      </c>
      <c r="F51" s="1357">
        <v>61.7</v>
      </c>
      <c r="G51" s="1759"/>
      <c r="H51" s="1762">
        <f>E51*0.3*F51*1*1.2</f>
        <v>29022.421319999994</v>
      </c>
    </row>
    <row r="52" spans="1:9" s="79" customFormat="1" ht="18" customHeight="1" x14ac:dyDescent="0.2">
      <c r="A52" s="60" t="s">
        <v>187</v>
      </c>
      <c r="B52" s="97" t="s">
        <v>188</v>
      </c>
      <c r="C52" s="98"/>
      <c r="D52" s="90" t="s">
        <v>186</v>
      </c>
      <c r="E52" s="146">
        <f>E51*0.2</f>
        <v>261.322</v>
      </c>
      <c r="F52" s="1357">
        <v>61.7</v>
      </c>
      <c r="G52" s="1759"/>
      <c r="H52" s="1762">
        <f>E52*0.3*F52*1*1.2</f>
        <v>5804.4842639999997</v>
      </c>
    </row>
    <row r="53" spans="1:9" s="79" customFormat="1" ht="24" customHeight="1" x14ac:dyDescent="0.2">
      <c r="A53" s="60" t="s">
        <v>189</v>
      </c>
      <c r="B53" s="97" t="s">
        <v>190</v>
      </c>
      <c r="C53" s="98"/>
      <c r="D53" s="90" t="s">
        <v>186</v>
      </c>
      <c r="E53" s="146"/>
      <c r="F53" s="88">
        <v>61.7</v>
      </c>
      <c r="G53" s="717"/>
      <c r="H53" s="1762">
        <f>E53*0.3*F53*E54*1.2</f>
        <v>0</v>
      </c>
    </row>
    <row r="54" spans="1:9" s="81" customFormat="1" ht="15.75" x14ac:dyDescent="0.2">
      <c r="A54" s="60" t="s">
        <v>191</v>
      </c>
      <c r="B54" s="97" t="s">
        <v>192</v>
      </c>
      <c r="C54" s="98"/>
      <c r="D54" s="90" t="s">
        <v>193</v>
      </c>
      <c r="E54" s="66">
        <v>8</v>
      </c>
      <c r="F54" s="1768"/>
      <c r="G54" s="1769"/>
      <c r="H54" s="1327"/>
      <c r="I54" s="79"/>
    </row>
    <row r="55" spans="1:9" s="81" customFormat="1" ht="22.5" customHeight="1" x14ac:dyDescent="0.2">
      <c r="A55" s="55" t="s">
        <v>519</v>
      </c>
      <c r="B55" s="91" t="s">
        <v>194</v>
      </c>
      <c r="C55" s="92"/>
      <c r="D55" s="93"/>
      <c r="E55" s="99"/>
      <c r="F55" s="96"/>
      <c r="G55" s="721"/>
      <c r="H55" s="1325">
        <f>CEILING(SUM(H56:H58),100)+39500</f>
        <v>745400</v>
      </c>
      <c r="I55" s="79"/>
    </row>
    <row r="56" spans="1:9" s="81" customFormat="1" ht="18" customHeight="1" x14ac:dyDescent="0.2">
      <c r="A56" s="60" t="s">
        <v>195</v>
      </c>
      <c r="B56" s="97" t="s">
        <v>196</v>
      </c>
      <c r="C56" s="98"/>
      <c r="D56" s="90" t="s">
        <v>186</v>
      </c>
      <c r="E56" s="1760">
        <v>1550</v>
      </c>
      <c r="F56" s="88">
        <v>90.02</v>
      </c>
      <c r="G56" s="717"/>
      <c r="H56" s="1326">
        <f>E56*F56*5</f>
        <v>697655</v>
      </c>
    </row>
    <row r="57" spans="1:9" s="79" customFormat="1" ht="18" customHeight="1" x14ac:dyDescent="0.2">
      <c r="A57" s="60" t="s">
        <v>197</v>
      </c>
      <c r="B57" s="97" t="s">
        <v>198</v>
      </c>
      <c r="C57" s="98"/>
      <c r="D57" s="90" t="s">
        <v>186</v>
      </c>
      <c r="E57" s="1760"/>
      <c r="F57" s="88">
        <v>90.02</v>
      </c>
      <c r="G57" s="717"/>
      <c r="H57" s="1326">
        <f>E57*F57*5</f>
        <v>0</v>
      </c>
      <c r="I57" s="81"/>
    </row>
    <row r="58" spans="1:9" s="81" customFormat="1" ht="45.75" customHeight="1" x14ac:dyDescent="0.2">
      <c r="A58" s="60" t="s">
        <v>199</v>
      </c>
      <c r="B58" s="97" t="s">
        <v>1025</v>
      </c>
      <c r="C58" s="98"/>
      <c r="D58" s="90" t="s">
        <v>186</v>
      </c>
      <c r="E58" s="1760">
        <f>E56*0.25</f>
        <v>387.5</v>
      </c>
      <c r="F58" s="88">
        <v>4.2300000000000004</v>
      </c>
      <c r="G58" s="717"/>
      <c r="H58" s="1326">
        <f>E58*F58*5</f>
        <v>8195.6250000000018</v>
      </c>
    </row>
    <row r="59" spans="1:9" s="81" customFormat="1" ht="46.5" customHeight="1" x14ac:dyDescent="0.2">
      <c r="A59" s="55" t="s">
        <v>521</v>
      </c>
      <c r="B59" s="91" t="s">
        <v>1586</v>
      </c>
      <c r="C59" s="92"/>
      <c r="D59" s="93"/>
      <c r="E59" s="71">
        <f>SUM(E60,E67)</f>
        <v>0</v>
      </c>
      <c r="F59" s="96"/>
      <c r="G59" s="721"/>
      <c r="H59" s="1327">
        <f>CEILING(SUM(H60,H67),100)</f>
        <v>0</v>
      </c>
      <c r="I59" s="79"/>
    </row>
    <row r="60" spans="1:9" s="81" customFormat="1" ht="49.5" customHeight="1" x14ac:dyDescent="0.2">
      <c r="A60" s="82" t="s">
        <v>200</v>
      </c>
      <c r="B60" s="718" t="s">
        <v>1026</v>
      </c>
      <c r="C60" s="1770"/>
      <c r="D60" s="90"/>
      <c r="E60" s="1760"/>
      <c r="F60" s="100"/>
      <c r="G60" s="722"/>
      <c r="H60" s="1326">
        <f>SUM(H61:H66)</f>
        <v>0</v>
      </c>
    </row>
    <row r="61" spans="1:9" s="81" customFormat="1" ht="45.75" customHeight="1" x14ac:dyDescent="0.2">
      <c r="A61" s="60" t="s">
        <v>1027</v>
      </c>
      <c r="B61" s="1771" t="s">
        <v>1587</v>
      </c>
      <c r="C61" s="1770"/>
      <c r="D61" s="90" t="s">
        <v>186</v>
      </c>
      <c r="E61" s="1760"/>
      <c r="F61" s="100"/>
      <c r="G61" s="722"/>
      <c r="H61" s="1326"/>
    </row>
    <row r="62" spans="1:9" s="81" customFormat="1" ht="22.5" customHeight="1" x14ac:dyDescent="0.2">
      <c r="A62" s="60" t="s">
        <v>1028</v>
      </c>
      <c r="B62" s="1771" t="s">
        <v>1029</v>
      </c>
      <c r="C62" s="1770"/>
      <c r="D62" s="90" t="s">
        <v>186</v>
      </c>
      <c r="E62" s="1760"/>
      <c r="F62" s="100"/>
      <c r="G62" s="722"/>
      <c r="H62" s="1326"/>
    </row>
    <row r="63" spans="1:9" s="81" customFormat="1" ht="33" customHeight="1" x14ac:dyDescent="0.2">
      <c r="A63" s="60" t="s">
        <v>1030</v>
      </c>
      <c r="B63" s="1771" t="s">
        <v>1588</v>
      </c>
      <c r="C63" s="1770"/>
      <c r="D63" s="90" t="s">
        <v>186</v>
      </c>
      <c r="E63" s="1760"/>
      <c r="F63" s="100"/>
      <c r="G63" s="722"/>
      <c r="H63" s="1326"/>
    </row>
    <row r="64" spans="1:9" s="81" customFormat="1" ht="29.25" customHeight="1" x14ac:dyDescent="0.2">
      <c r="A64" s="60" t="s">
        <v>1032</v>
      </c>
      <c r="B64" s="1771" t="s">
        <v>1033</v>
      </c>
      <c r="C64" s="1770"/>
      <c r="D64" s="90" t="s">
        <v>186</v>
      </c>
      <c r="E64" s="1760"/>
      <c r="F64" s="100"/>
      <c r="G64" s="722"/>
      <c r="H64" s="1326"/>
    </row>
    <row r="65" spans="1:9" s="81" customFormat="1" ht="32.25" customHeight="1" x14ac:dyDescent="0.2">
      <c r="A65" s="60" t="s">
        <v>1589</v>
      </c>
      <c r="B65" s="1771" t="s">
        <v>1590</v>
      </c>
      <c r="C65" s="1770"/>
      <c r="D65" s="90" t="s">
        <v>186</v>
      </c>
      <c r="E65" s="1760"/>
      <c r="F65" s="100"/>
      <c r="G65" s="722"/>
      <c r="H65" s="1326"/>
    </row>
    <row r="66" spans="1:9" s="81" customFormat="1" ht="30" customHeight="1" x14ac:dyDescent="0.2">
      <c r="A66" s="60" t="s">
        <v>1591</v>
      </c>
      <c r="B66" s="1771" t="s">
        <v>1031</v>
      </c>
      <c r="C66" s="1770"/>
      <c r="D66" s="90" t="s">
        <v>186</v>
      </c>
      <c r="E66" s="1760"/>
      <c r="F66" s="100"/>
      <c r="G66" s="722"/>
      <c r="H66" s="1326"/>
    </row>
    <row r="67" spans="1:9" s="104" customFormat="1" ht="45" customHeight="1" x14ac:dyDescent="0.2">
      <c r="A67" s="82" t="s">
        <v>201</v>
      </c>
      <c r="B67" s="718" t="s">
        <v>1034</v>
      </c>
      <c r="C67" s="1770"/>
      <c r="D67" s="90"/>
      <c r="E67" s="1760"/>
      <c r="F67" s="100"/>
      <c r="G67" s="722"/>
      <c r="H67" s="1326">
        <f>SUM(H68:H72)</f>
        <v>0</v>
      </c>
      <c r="I67" s="81"/>
    </row>
    <row r="68" spans="1:9" s="104" customFormat="1" ht="48" customHeight="1" x14ac:dyDescent="0.2">
      <c r="A68" s="60" t="s">
        <v>1035</v>
      </c>
      <c r="B68" s="1771" t="s">
        <v>1587</v>
      </c>
      <c r="C68" s="1770"/>
      <c r="D68" s="90" t="s">
        <v>186</v>
      </c>
      <c r="E68" s="1760"/>
      <c r="F68" s="100"/>
      <c r="G68" s="722"/>
      <c r="H68" s="1326"/>
      <c r="I68" s="81"/>
    </row>
    <row r="69" spans="1:9" s="104" customFormat="1" ht="21.75" customHeight="1" x14ac:dyDescent="0.2">
      <c r="A69" s="60" t="s">
        <v>1036</v>
      </c>
      <c r="B69" s="1771" t="s">
        <v>1029</v>
      </c>
      <c r="C69" s="1770"/>
      <c r="D69" s="90" t="s">
        <v>186</v>
      </c>
      <c r="E69" s="1760"/>
      <c r="F69" s="100"/>
      <c r="G69" s="722"/>
      <c r="H69" s="1326"/>
      <c r="I69" s="81"/>
    </row>
    <row r="70" spans="1:9" s="108" customFormat="1" ht="33" customHeight="1" x14ac:dyDescent="0.2">
      <c r="A70" s="60" t="s">
        <v>1037</v>
      </c>
      <c r="B70" s="1771" t="s">
        <v>1588</v>
      </c>
      <c r="C70" s="1770"/>
      <c r="D70" s="90" t="s">
        <v>186</v>
      </c>
      <c r="E70" s="1760"/>
      <c r="F70" s="100"/>
      <c r="G70" s="722"/>
      <c r="H70" s="1326"/>
      <c r="I70" s="81"/>
    </row>
    <row r="71" spans="1:9" s="108" customFormat="1" ht="32.25" customHeight="1" x14ac:dyDescent="0.2">
      <c r="A71" s="60" t="s">
        <v>1592</v>
      </c>
      <c r="B71" s="1771" t="s">
        <v>1033</v>
      </c>
      <c r="C71" s="1770"/>
      <c r="D71" s="90" t="s">
        <v>186</v>
      </c>
      <c r="E71" s="1760"/>
      <c r="F71" s="100"/>
      <c r="G71" s="722"/>
      <c r="H71" s="1326"/>
      <c r="I71" s="81"/>
    </row>
    <row r="72" spans="1:9" s="108" customFormat="1" ht="32.25" customHeight="1" x14ac:dyDescent="0.2">
      <c r="A72" s="60" t="s">
        <v>1593</v>
      </c>
      <c r="B72" s="1771" t="s">
        <v>1031</v>
      </c>
      <c r="C72" s="1770"/>
      <c r="D72" s="90" t="s">
        <v>186</v>
      </c>
      <c r="E72" s="1760"/>
      <c r="F72" s="100"/>
      <c r="G72" s="722"/>
      <c r="H72" s="1326"/>
      <c r="I72" s="81"/>
    </row>
    <row r="73" spans="1:9" s="108" customFormat="1" ht="20.25" customHeight="1" x14ac:dyDescent="0.2">
      <c r="A73" s="101" t="s">
        <v>523</v>
      </c>
      <c r="B73" s="67" t="s">
        <v>203</v>
      </c>
      <c r="C73" s="68"/>
      <c r="D73" s="102"/>
      <c r="E73" s="76"/>
      <c r="F73" s="103"/>
      <c r="G73" s="719"/>
      <c r="H73" s="1323">
        <f>CEILING(SUM(H74:H74),100)</f>
        <v>231000</v>
      </c>
      <c r="I73" s="104"/>
    </row>
    <row r="74" spans="1:9" s="59" customFormat="1" ht="21" customHeight="1" x14ac:dyDescent="0.2">
      <c r="A74" s="60" t="s">
        <v>204</v>
      </c>
      <c r="B74" s="105" t="s">
        <v>76</v>
      </c>
      <c r="C74" s="106"/>
      <c r="D74" s="85" t="s">
        <v>205</v>
      </c>
      <c r="E74" s="1772">
        <v>247</v>
      </c>
      <c r="F74" s="1773" t="s">
        <v>1819</v>
      </c>
      <c r="G74" s="1773"/>
      <c r="H74" s="1774">
        <f>183*720+64*1550</f>
        <v>230960</v>
      </c>
      <c r="I74" s="104"/>
    </row>
    <row r="75" spans="1:9" ht="48.75" customHeight="1" x14ac:dyDescent="0.2">
      <c r="A75" s="101" t="s">
        <v>525</v>
      </c>
      <c r="B75" s="67" t="s">
        <v>1594</v>
      </c>
      <c r="C75" s="68"/>
      <c r="D75" s="102"/>
      <c r="E75" s="1775"/>
      <c r="F75" s="94"/>
      <c r="G75" s="720"/>
      <c r="H75" s="1323">
        <f>CEILING(SUM(H76:H77),100)</f>
        <v>0</v>
      </c>
      <c r="I75" s="108"/>
    </row>
    <row r="76" spans="1:9" ht="18.75" customHeight="1" x14ac:dyDescent="0.2">
      <c r="A76" s="60" t="s">
        <v>208</v>
      </c>
      <c r="B76" s="105" t="s">
        <v>209</v>
      </c>
      <c r="C76" s="106"/>
      <c r="D76" s="85" t="s">
        <v>193</v>
      </c>
      <c r="E76" s="1772"/>
      <c r="F76" s="88">
        <v>3118.21</v>
      </c>
      <c r="G76" s="717"/>
      <c r="H76" s="1324">
        <f>E76*F76*1.18</f>
        <v>0</v>
      </c>
      <c r="I76" s="108"/>
    </row>
    <row r="77" spans="1:9" s="79" customFormat="1" ht="18" customHeight="1" x14ac:dyDescent="0.2">
      <c r="A77" s="60" t="s">
        <v>210</v>
      </c>
      <c r="B77" s="105" t="s">
        <v>211</v>
      </c>
      <c r="C77" s="106"/>
      <c r="D77" s="85" t="s">
        <v>193</v>
      </c>
      <c r="E77" s="1772"/>
      <c r="F77" s="88">
        <v>5745</v>
      </c>
      <c r="G77" s="717"/>
      <c r="H77" s="1324">
        <f>E77*F77*1.18</f>
        <v>0</v>
      </c>
      <c r="I77" s="108"/>
    </row>
    <row r="78" spans="1:9" s="81" customFormat="1" ht="36" customHeight="1" x14ac:dyDescent="0.2">
      <c r="A78" s="55" t="s">
        <v>534</v>
      </c>
      <c r="B78" s="91" t="s">
        <v>213</v>
      </c>
      <c r="C78" s="92"/>
      <c r="D78" s="93"/>
      <c r="E78" s="71"/>
      <c r="F78" s="96"/>
      <c r="G78" s="721"/>
      <c r="H78" s="1327">
        <f>CEILING(H79,100)</f>
        <v>0</v>
      </c>
      <c r="I78" s="59"/>
    </row>
    <row r="79" spans="1:9" s="81" customFormat="1" ht="18.75" customHeight="1" x14ac:dyDescent="0.2">
      <c r="A79" s="60" t="s">
        <v>214</v>
      </c>
      <c r="B79" s="97" t="s">
        <v>215</v>
      </c>
      <c r="C79" s="98"/>
      <c r="D79" s="90" t="s">
        <v>61</v>
      </c>
      <c r="E79" s="86"/>
      <c r="F79" s="100">
        <v>8511.18</v>
      </c>
      <c r="G79" s="722"/>
      <c r="H79" s="1326">
        <f>E79*F79*E80*1.18</f>
        <v>0</v>
      </c>
      <c r="I79" s="47"/>
    </row>
    <row r="80" spans="1:9" s="81" customFormat="1" ht="18.75" customHeight="1" x14ac:dyDescent="0.2">
      <c r="A80" s="60" t="s">
        <v>216</v>
      </c>
      <c r="B80" s="97" t="s">
        <v>217</v>
      </c>
      <c r="C80" s="98"/>
      <c r="D80" s="90" t="s">
        <v>193</v>
      </c>
      <c r="E80" s="86"/>
      <c r="F80" s="100"/>
      <c r="G80" s="722"/>
      <c r="H80" s="1326"/>
      <c r="I80" s="47"/>
    </row>
    <row r="81" spans="1:9" s="81" customFormat="1" ht="34.5" customHeight="1" x14ac:dyDescent="0.2">
      <c r="A81" s="55" t="s">
        <v>536</v>
      </c>
      <c r="B81" s="109" t="s">
        <v>218</v>
      </c>
      <c r="C81" s="110"/>
      <c r="D81" s="102"/>
      <c r="E81" s="71"/>
      <c r="F81" s="1776"/>
      <c r="G81" s="1777"/>
      <c r="H81" s="1327">
        <f>CEILING(SUM(H82:H92),100)</f>
        <v>53000</v>
      </c>
      <c r="I81" s="79"/>
    </row>
    <row r="82" spans="1:9" s="81" customFormat="1" ht="22.5" customHeight="1" x14ac:dyDescent="0.2">
      <c r="A82" s="60" t="s">
        <v>219</v>
      </c>
      <c r="B82" s="105" t="s">
        <v>220</v>
      </c>
      <c r="C82" s="106"/>
      <c r="D82" s="85" t="s">
        <v>1595</v>
      </c>
      <c r="E82" s="1760">
        <v>137.19999999999999</v>
      </c>
      <c r="F82" s="1778"/>
      <c r="G82" s="1778"/>
      <c r="H82" s="1762"/>
    </row>
    <row r="83" spans="1:9" s="81" customFormat="1" ht="18.75" customHeight="1" x14ac:dyDescent="0.2">
      <c r="A83" s="60" t="s">
        <v>221</v>
      </c>
      <c r="B83" s="105" t="s">
        <v>222</v>
      </c>
      <c r="C83" s="106"/>
      <c r="D83" s="85" t="s">
        <v>1595</v>
      </c>
      <c r="E83" s="1760">
        <v>17.82</v>
      </c>
      <c r="F83" s="1779"/>
      <c r="G83" s="1779"/>
      <c r="H83" s="1762"/>
    </row>
    <row r="84" spans="1:9" s="81" customFormat="1" ht="18.75" customHeight="1" x14ac:dyDescent="0.2">
      <c r="A84" s="60" t="s">
        <v>223</v>
      </c>
      <c r="B84" s="105" t="s">
        <v>224</v>
      </c>
      <c r="C84" s="106"/>
      <c r="D84" s="90" t="s">
        <v>193</v>
      </c>
      <c r="E84" s="86">
        <v>1</v>
      </c>
      <c r="F84" s="1780">
        <v>267.7</v>
      </c>
      <c r="G84" s="1781"/>
      <c r="H84" s="1326">
        <f>E82*E84*F84</f>
        <v>36728.439999999995</v>
      </c>
    </row>
    <row r="85" spans="1:9" s="81" customFormat="1" ht="34.5" customHeight="1" x14ac:dyDescent="0.2">
      <c r="A85" s="60" t="s">
        <v>225</v>
      </c>
      <c r="B85" s="105" t="s">
        <v>226</v>
      </c>
      <c r="C85" s="106"/>
      <c r="D85" s="90" t="s">
        <v>193</v>
      </c>
      <c r="E85" s="86">
        <v>1</v>
      </c>
      <c r="F85" s="1780">
        <v>267.7</v>
      </c>
      <c r="G85" s="1781"/>
      <c r="H85" s="1326">
        <f>E83*E85*F85</f>
        <v>4770.4139999999998</v>
      </c>
    </row>
    <row r="86" spans="1:9" s="81" customFormat="1" ht="34.5" customHeight="1" x14ac:dyDescent="0.2">
      <c r="A86" s="60" t="s">
        <v>227</v>
      </c>
      <c r="B86" s="105" t="s">
        <v>228</v>
      </c>
      <c r="C86" s="106"/>
      <c r="D86" s="90" t="s">
        <v>193</v>
      </c>
      <c r="E86" s="86">
        <v>2</v>
      </c>
      <c r="F86" s="1780">
        <v>321.24</v>
      </c>
      <c r="G86" s="1781"/>
      <c r="H86" s="1326">
        <f>E83*E86*F86</f>
        <v>11448.9936</v>
      </c>
    </row>
    <row r="87" spans="1:9" s="81" customFormat="1" ht="18.75" customHeight="1" x14ac:dyDescent="0.2">
      <c r="A87" s="60" t="s">
        <v>229</v>
      </c>
      <c r="B87" s="105" t="s">
        <v>230</v>
      </c>
      <c r="C87" s="106"/>
      <c r="D87" s="85" t="s">
        <v>231</v>
      </c>
      <c r="E87" s="66">
        <v>0</v>
      </c>
      <c r="F87" s="1780">
        <v>540.09</v>
      </c>
      <c r="G87" s="1781"/>
      <c r="H87" s="1762">
        <f t="shared" ref="H87:H92" si="1">E87*F87</f>
        <v>0</v>
      </c>
    </row>
    <row r="88" spans="1:9" s="81" customFormat="1" ht="18.75" customHeight="1" x14ac:dyDescent="0.2">
      <c r="A88" s="60" t="s">
        <v>232</v>
      </c>
      <c r="B88" s="105" t="s">
        <v>233</v>
      </c>
      <c r="C88" s="106"/>
      <c r="D88" s="85" t="s">
        <v>231</v>
      </c>
      <c r="E88" s="66">
        <v>0</v>
      </c>
      <c r="F88" s="1780">
        <v>801.78</v>
      </c>
      <c r="G88" s="1781"/>
      <c r="H88" s="1762">
        <f t="shared" si="1"/>
        <v>0</v>
      </c>
    </row>
    <row r="89" spans="1:9" s="79" customFormat="1" ht="18.75" customHeight="1" x14ac:dyDescent="0.2">
      <c r="A89" s="60" t="s">
        <v>234</v>
      </c>
      <c r="B89" s="105" t="s">
        <v>235</v>
      </c>
      <c r="C89" s="106"/>
      <c r="D89" s="85" t="s">
        <v>231</v>
      </c>
      <c r="E89" s="66">
        <v>0</v>
      </c>
      <c r="F89" s="1780">
        <v>1122.1300000000001</v>
      </c>
      <c r="G89" s="1781"/>
      <c r="H89" s="1762">
        <f t="shared" si="1"/>
        <v>0</v>
      </c>
      <c r="I89" s="81"/>
    </row>
    <row r="90" spans="1:9" s="81" customFormat="1" ht="15.75" x14ac:dyDescent="0.2">
      <c r="A90" s="60" t="s">
        <v>236</v>
      </c>
      <c r="B90" s="105" t="s">
        <v>237</v>
      </c>
      <c r="C90" s="106"/>
      <c r="D90" s="85" t="s">
        <v>238</v>
      </c>
      <c r="E90" s="66"/>
      <c r="F90" s="1780">
        <v>685.82</v>
      </c>
      <c r="G90" s="1781"/>
      <c r="H90" s="1762">
        <f t="shared" si="1"/>
        <v>0</v>
      </c>
    </row>
    <row r="91" spans="1:9" s="81" customFormat="1" ht="15.75" x14ac:dyDescent="0.2">
      <c r="A91" s="60" t="s">
        <v>239</v>
      </c>
      <c r="B91" s="105" t="s">
        <v>240</v>
      </c>
      <c r="C91" s="106"/>
      <c r="D91" s="85" t="s">
        <v>238</v>
      </c>
      <c r="E91" s="66">
        <v>0</v>
      </c>
      <c r="F91" s="1780">
        <v>3527.03</v>
      </c>
      <c r="G91" s="1781"/>
      <c r="H91" s="1762">
        <f t="shared" si="1"/>
        <v>0</v>
      </c>
    </row>
    <row r="92" spans="1:9" s="81" customFormat="1" ht="15.75" x14ac:dyDescent="0.2">
      <c r="A92" s="60" t="s">
        <v>241</v>
      </c>
      <c r="B92" s="105" t="s">
        <v>242</v>
      </c>
      <c r="C92" s="106"/>
      <c r="D92" s="85" t="s">
        <v>238</v>
      </c>
      <c r="E92" s="66">
        <v>0</v>
      </c>
      <c r="F92" s="1780">
        <v>4937.4799999999996</v>
      </c>
      <c r="G92" s="1781"/>
      <c r="H92" s="1762">
        <f t="shared" si="1"/>
        <v>0</v>
      </c>
    </row>
    <row r="93" spans="1:9" s="81" customFormat="1" ht="34.5" customHeight="1" x14ac:dyDescent="0.2">
      <c r="A93" s="55" t="s">
        <v>718</v>
      </c>
      <c r="B93" s="91" t="s">
        <v>1596</v>
      </c>
      <c r="C93" s="92"/>
      <c r="D93" s="93"/>
      <c r="E93" s="71"/>
      <c r="F93" s="96"/>
      <c r="G93" s="721"/>
      <c r="H93" s="1327">
        <f>CEILING(SUM(H94:H97),100)</f>
        <v>0</v>
      </c>
      <c r="I93" s="79"/>
    </row>
    <row r="94" spans="1:9" s="79" customFormat="1" ht="21" customHeight="1" x14ac:dyDescent="0.2">
      <c r="A94" s="60" t="s">
        <v>243</v>
      </c>
      <c r="B94" s="1782" t="s">
        <v>244</v>
      </c>
      <c r="C94" s="1783"/>
      <c r="D94" s="90" t="s">
        <v>61</v>
      </c>
      <c r="E94" s="86"/>
      <c r="F94" s="100"/>
      <c r="G94" s="722"/>
      <c r="H94" s="1762">
        <f>E94*F94*12*1.18</f>
        <v>0</v>
      </c>
      <c r="I94" s="81"/>
    </row>
    <row r="95" spans="1:9" s="81" customFormat="1" ht="21" customHeight="1" x14ac:dyDescent="0.2">
      <c r="A95" s="60" t="s">
        <v>245</v>
      </c>
      <c r="B95" s="1782" t="s">
        <v>246</v>
      </c>
      <c r="C95" s="1783"/>
      <c r="D95" s="90" t="s">
        <v>61</v>
      </c>
      <c r="E95" s="86"/>
      <c r="F95" s="1784"/>
      <c r="G95" s="1785"/>
      <c r="H95" s="1762">
        <f>E95*F95*12*1.18</f>
        <v>0</v>
      </c>
    </row>
    <row r="96" spans="1:9" s="81" customFormat="1" ht="20.25" customHeight="1" x14ac:dyDescent="0.2">
      <c r="A96" s="60" t="s">
        <v>247</v>
      </c>
      <c r="B96" s="1782" t="s">
        <v>248</v>
      </c>
      <c r="C96" s="1783"/>
      <c r="D96" s="90" t="s">
        <v>61</v>
      </c>
      <c r="E96" s="86"/>
      <c r="F96" s="111"/>
      <c r="G96" s="1785"/>
      <c r="H96" s="1762">
        <f>E96*F96*12*1.18</f>
        <v>0</v>
      </c>
    </row>
    <row r="97" spans="1:9" s="81" customFormat="1" ht="20.25" customHeight="1" x14ac:dyDescent="0.2">
      <c r="A97" s="60" t="s">
        <v>249</v>
      </c>
      <c r="B97" s="1782" t="s">
        <v>1513</v>
      </c>
      <c r="C97" s="1783"/>
      <c r="D97" s="90" t="s">
        <v>250</v>
      </c>
      <c r="E97" s="86"/>
      <c r="F97" s="87"/>
      <c r="G97" s="716"/>
      <c r="H97" s="1762"/>
    </row>
    <row r="98" spans="1:9" s="81" customFormat="1" ht="45.75" customHeight="1" x14ac:dyDescent="0.2">
      <c r="A98" s="55" t="s">
        <v>719</v>
      </c>
      <c r="B98" s="109" t="s">
        <v>1597</v>
      </c>
      <c r="C98" s="110"/>
      <c r="D98" s="102"/>
      <c r="E98" s="71"/>
      <c r="F98" s="1776"/>
      <c r="G98" s="1777"/>
      <c r="H98" s="1327">
        <f>SUM(H99:H102)</f>
        <v>80800</v>
      </c>
      <c r="I98" s="79"/>
    </row>
    <row r="99" spans="1:9" s="81" customFormat="1" ht="18.75" customHeight="1" x14ac:dyDescent="0.2">
      <c r="A99" s="60" t="s">
        <v>251</v>
      </c>
      <c r="B99" s="105" t="s">
        <v>252</v>
      </c>
      <c r="C99" s="106"/>
      <c r="D99" s="85" t="s">
        <v>186</v>
      </c>
      <c r="E99" s="1760">
        <v>1147.2</v>
      </c>
      <c r="F99" s="88">
        <v>0.79</v>
      </c>
      <c r="G99" s="88"/>
      <c r="H99" s="1762">
        <f>CEILING(E99*F99*E100,100)</f>
        <v>10900</v>
      </c>
    </row>
    <row r="100" spans="1:9" s="79" customFormat="1" ht="18.75" customHeight="1" x14ac:dyDescent="0.2">
      <c r="A100" s="60" t="s">
        <v>206</v>
      </c>
      <c r="B100" s="105" t="s">
        <v>253</v>
      </c>
      <c r="C100" s="106"/>
      <c r="D100" s="90" t="s">
        <v>193</v>
      </c>
      <c r="E100" s="86">
        <v>12</v>
      </c>
      <c r="F100" s="88"/>
      <c r="G100" s="88"/>
      <c r="H100" s="1762"/>
      <c r="I100" s="81"/>
    </row>
    <row r="101" spans="1:9" s="79" customFormat="1" ht="18.75" customHeight="1" x14ac:dyDescent="0.2">
      <c r="A101" s="60" t="s">
        <v>254</v>
      </c>
      <c r="B101" s="105" t="s">
        <v>255</v>
      </c>
      <c r="C101" s="106"/>
      <c r="D101" s="85" t="s">
        <v>186</v>
      </c>
      <c r="E101" s="1760">
        <v>3465.7</v>
      </c>
      <c r="F101" s="88">
        <v>0.84</v>
      </c>
      <c r="G101" s="88"/>
      <c r="H101" s="1762">
        <f>CEILING(E101*F101*E102,100)</f>
        <v>69900</v>
      </c>
      <c r="I101" s="81"/>
    </row>
    <row r="102" spans="1:9" s="59" customFormat="1" ht="18.75" customHeight="1" x14ac:dyDescent="0.2">
      <c r="A102" s="60" t="s">
        <v>256</v>
      </c>
      <c r="B102" s="105" t="s">
        <v>257</v>
      </c>
      <c r="C102" s="106"/>
      <c r="D102" s="90" t="s">
        <v>193</v>
      </c>
      <c r="E102" s="86">
        <v>24</v>
      </c>
      <c r="F102" s="88"/>
      <c r="G102" s="717"/>
      <c r="H102" s="1762"/>
      <c r="I102" s="81"/>
    </row>
    <row r="103" spans="1:9" s="59" customFormat="1" ht="24.75" customHeight="1" x14ac:dyDescent="0.2">
      <c r="A103" s="101" t="s">
        <v>720</v>
      </c>
      <c r="B103" s="109" t="s">
        <v>78</v>
      </c>
      <c r="C103" s="723"/>
      <c r="D103" s="69" t="s">
        <v>250</v>
      </c>
      <c r="E103" s="71"/>
      <c r="F103" s="94">
        <v>3.4</v>
      </c>
      <c r="G103" s="720"/>
      <c r="H103" s="1325">
        <v>10000</v>
      </c>
      <c r="I103" s="81"/>
    </row>
    <row r="104" spans="1:9" ht="21.75" customHeight="1" x14ac:dyDescent="0.2">
      <c r="A104" s="55" t="s">
        <v>721</v>
      </c>
      <c r="B104" s="67" t="s">
        <v>658</v>
      </c>
      <c r="C104" s="68"/>
      <c r="D104" s="1786" t="s">
        <v>250</v>
      </c>
      <c r="E104" s="71"/>
      <c r="F104" s="70"/>
      <c r="G104" s="72"/>
      <c r="H104" s="1325">
        <f>SUM(H105:H117)</f>
        <v>0</v>
      </c>
      <c r="I104" s="79"/>
    </row>
    <row r="105" spans="1:9" ht="35.25" customHeight="1" x14ac:dyDescent="0.2">
      <c r="A105" s="124" t="s">
        <v>1598</v>
      </c>
      <c r="B105" s="1787" t="s">
        <v>1599</v>
      </c>
      <c r="C105" s="1788"/>
      <c r="D105" s="90"/>
      <c r="E105" s="1760"/>
      <c r="F105" s="87"/>
      <c r="G105" s="716"/>
      <c r="H105" s="1326"/>
      <c r="I105" s="79"/>
    </row>
    <row r="106" spans="1:9" ht="36" customHeight="1" x14ac:dyDescent="0.2">
      <c r="A106" s="124" t="s">
        <v>1600</v>
      </c>
      <c r="B106" s="1789" t="s">
        <v>1601</v>
      </c>
      <c r="C106" s="1790"/>
      <c r="D106" s="1791"/>
      <c r="E106" s="1760"/>
      <c r="F106" s="87"/>
      <c r="G106" s="716"/>
      <c r="H106" s="1326"/>
      <c r="I106" s="79"/>
    </row>
    <row r="107" spans="1:9" s="79" customFormat="1" ht="20.25" customHeight="1" x14ac:dyDescent="0.2">
      <c r="A107" s="124" t="s">
        <v>1602</v>
      </c>
      <c r="B107" s="1789" t="s">
        <v>1603</v>
      </c>
      <c r="C107" s="1790"/>
      <c r="D107" s="1792"/>
      <c r="E107" s="1760"/>
      <c r="F107" s="87"/>
      <c r="G107" s="716"/>
      <c r="H107" s="1326"/>
    </row>
    <row r="108" spans="1:9" s="81" customFormat="1" ht="32.25" customHeight="1" x14ac:dyDescent="0.2">
      <c r="A108" s="124" t="s">
        <v>1604</v>
      </c>
      <c r="B108" s="1789" t="s">
        <v>1605</v>
      </c>
      <c r="C108" s="1790"/>
      <c r="D108" s="1792"/>
      <c r="E108" s="1760"/>
      <c r="F108" s="87"/>
      <c r="G108" s="716"/>
      <c r="H108" s="1326"/>
      <c r="I108" s="79"/>
    </row>
    <row r="109" spans="1:9" s="81" customFormat="1" ht="18" hidden="1" customHeight="1" x14ac:dyDescent="0.2">
      <c r="A109" s="124"/>
      <c r="B109" s="1789"/>
      <c r="C109" s="1790"/>
      <c r="D109" s="1792"/>
      <c r="E109" s="1760"/>
      <c r="F109" s="87"/>
      <c r="G109" s="716"/>
      <c r="H109" s="1326"/>
      <c r="I109" s="79"/>
    </row>
    <row r="110" spans="1:9" s="81" customFormat="1" ht="18" hidden="1" customHeight="1" x14ac:dyDescent="0.2">
      <c r="A110" s="124"/>
      <c r="B110" s="1789"/>
      <c r="C110" s="1790"/>
      <c r="D110" s="1792"/>
      <c r="E110" s="1760"/>
      <c r="F110" s="87"/>
      <c r="G110" s="716"/>
      <c r="H110" s="1326"/>
      <c r="I110" s="79"/>
    </row>
    <row r="111" spans="1:9" s="79" customFormat="1" ht="33" hidden="1" customHeight="1" x14ac:dyDescent="0.2">
      <c r="A111" s="124"/>
      <c r="B111" s="1789"/>
      <c r="C111" s="1790"/>
      <c r="D111" s="1792"/>
      <c r="E111" s="1760"/>
      <c r="F111" s="87"/>
      <c r="G111" s="716"/>
      <c r="H111" s="1326"/>
    </row>
    <row r="112" spans="1:9" s="81" customFormat="1" ht="18" hidden="1" customHeight="1" x14ac:dyDescent="0.2">
      <c r="A112" s="124"/>
      <c r="B112" s="1789"/>
      <c r="C112" s="1790"/>
      <c r="D112" s="1792"/>
      <c r="E112" s="1760"/>
      <c r="F112" s="87"/>
      <c r="G112" s="716"/>
      <c r="H112" s="1326"/>
      <c r="I112" s="79"/>
    </row>
    <row r="113" spans="1:9" s="81" customFormat="1" ht="18" hidden="1" customHeight="1" x14ac:dyDescent="0.2">
      <c r="A113" s="124"/>
      <c r="B113" s="1789"/>
      <c r="C113" s="1790"/>
      <c r="D113" s="1792"/>
      <c r="E113" s="1760"/>
      <c r="F113" s="87"/>
      <c r="G113" s="716"/>
      <c r="H113" s="1326"/>
      <c r="I113" s="79"/>
    </row>
    <row r="114" spans="1:9" s="81" customFormat="1" ht="18" hidden="1" customHeight="1" x14ac:dyDescent="0.2">
      <c r="A114" s="124"/>
      <c r="B114" s="1789"/>
      <c r="C114" s="1790"/>
      <c r="D114" s="1792"/>
      <c r="E114" s="1760"/>
      <c r="F114" s="87"/>
      <c r="G114" s="716"/>
      <c r="H114" s="1326"/>
      <c r="I114" s="79"/>
    </row>
    <row r="115" spans="1:9" s="81" customFormat="1" ht="18" hidden="1" customHeight="1" x14ac:dyDescent="0.2">
      <c r="A115" s="124"/>
      <c r="B115" s="1789"/>
      <c r="C115" s="1790"/>
      <c r="D115" s="1792"/>
      <c r="E115" s="1760"/>
      <c r="F115" s="87"/>
      <c r="G115" s="716"/>
      <c r="H115" s="1326"/>
      <c r="I115" s="79"/>
    </row>
    <row r="116" spans="1:9" s="81" customFormat="1" ht="18" hidden="1" customHeight="1" x14ac:dyDescent="0.2">
      <c r="A116" s="124"/>
      <c r="B116" s="1789"/>
      <c r="C116" s="1790"/>
      <c r="D116" s="1792"/>
      <c r="E116" s="1760"/>
      <c r="F116" s="87"/>
      <c r="G116" s="716"/>
      <c r="H116" s="1326"/>
      <c r="I116" s="79"/>
    </row>
    <row r="117" spans="1:9" s="81" customFormat="1" ht="31.5" customHeight="1" x14ac:dyDescent="0.2">
      <c r="A117" s="124" t="s">
        <v>1606</v>
      </c>
      <c r="B117" s="1789" t="s">
        <v>260</v>
      </c>
      <c r="C117" s="1790"/>
      <c r="D117" s="1792"/>
      <c r="E117" s="1760"/>
      <c r="F117" s="87"/>
      <c r="G117" s="716"/>
      <c r="H117" s="1326"/>
      <c r="I117" s="79"/>
    </row>
    <row r="118" spans="1:9" s="81" customFormat="1" ht="21" customHeight="1" thickBot="1" x14ac:dyDescent="0.25">
      <c r="A118" s="112" t="s">
        <v>722</v>
      </c>
      <c r="B118" s="1793" t="s">
        <v>261</v>
      </c>
      <c r="C118" s="1794"/>
      <c r="D118" s="1795" t="s">
        <v>250</v>
      </c>
      <c r="E118" s="1796"/>
      <c r="F118" s="1797"/>
      <c r="G118" s="1798"/>
      <c r="H118" s="1328"/>
      <c r="I118" s="79"/>
    </row>
    <row r="119" spans="1:9" s="81" customFormat="1" ht="22.5" customHeight="1" thickBot="1" x14ac:dyDescent="0.3">
      <c r="A119" s="2292" t="s">
        <v>1038</v>
      </c>
      <c r="B119" s="2293"/>
      <c r="C119" s="1799"/>
      <c r="D119" s="1800"/>
      <c r="E119" s="1801"/>
      <c r="F119" s="1802"/>
      <c r="G119" s="1802"/>
      <c r="H119" s="1803">
        <f>H12</f>
        <v>2318000</v>
      </c>
      <c r="I119" s="59"/>
    </row>
    <row r="120" spans="1:9" s="81" customFormat="1" ht="18" customHeight="1" x14ac:dyDescent="0.25">
      <c r="A120" s="113"/>
      <c r="B120" s="113"/>
      <c r="C120" s="113"/>
      <c r="D120" s="410" t="s">
        <v>338</v>
      </c>
      <c r="E120" s="1804"/>
      <c r="F120" s="1805"/>
      <c r="G120" s="1806"/>
      <c r="H120" s="1807">
        <v>2318000</v>
      </c>
      <c r="I120" s="1329">
        <f>H119-H120</f>
        <v>0</v>
      </c>
    </row>
    <row r="121" spans="1:9" s="81" customFormat="1" ht="30" customHeight="1" thickBot="1" x14ac:dyDescent="0.25">
      <c r="A121" s="724"/>
      <c r="B121" s="725"/>
      <c r="C121" s="725"/>
      <c r="D121" s="725"/>
      <c r="E121" s="726"/>
      <c r="F121" s="727"/>
      <c r="G121" s="727"/>
      <c r="H121" s="728"/>
      <c r="I121" s="47"/>
    </row>
    <row r="122" spans="1:9" s="81" customFormat="1" ht="18" customHeight="1" x14ac:dyDescent="0.2">
      <c r="A122" s="729" t="s">
        <v>1039</v>
      </c>
      <c r="B122" s="730"/>
      <c r="C122" s="114"/>
      <c r="D122" s="115"/>
      <c r="E122" s="117"/>
      <c r="F122" s="116"/>
      <c r="G122" s="116"/>
      <c r="H122" s="1330"/>
      <c r="I122" s="47"/>
    </row>
    <row r="123" spans="1:9" s="81" customFormat="1" ht="18" customHeight="1" x14ac:dyDescent="0.2">
      <c r="A123" s="2261" t="s">
        <v>1023</v>
      </c>
      <c r="B123" s="2262"/>
      <c r="C123" s="731"/>
      <c r="D123" s="732"/>
      <c r="E123" s="1331"/>
      <c r="F123" s="1332"/>
      <c r="G123" s="1332"/>
      <c r="H123" s="1333">
        <f>SUM(H128,H124,H187,H223,H224)</f>
        <v>296100</v>
      </c>
      <c r="I123" s="47"/>
    </row>
    <row r="124" spans="1:9" s="81" customFormat="1" ht="30" customHeight="1" x14ac:dyDescent="0.2">
      <c r="A124" s="1808" t="s">
        <v>486</v>
      </c>
      <c r="B124" s="118" t="s">
        <v>262</v>
      </c>
      <c r="C124" s="119"/>
      <c r="D124" s="120"/>
      <c r="E124" s="122"/>
      <c r="F124" s="121"/>
      <c r="G124" s="121"/>
      <c r="H124" s="1334">
        <f>CEILING(SUM(H125:H127),100)</f>
        <v>0</v>
      </c>
      <c r="I124" s="79"/>
    </row>
    <row r="125" spans="1:9" s="81" customFormat="1" ht="18" customHeight="1" x14ac:dyDescent="0.2">
      <c r="A125" s="60" t="s">
        <v>133</v>
      </c>
      <c r="B125" s="80" t="s">
        <v>151</v>
      </c>
      <c r="C125" s="62"/>
      <c r="D125" s="63" t="s">
        <v>152</v>
      </c>
      <c r="E125" s="66"/>
      <c r="F125" s="64">
        <v>7963.77</v>
      </c>
      <c r="G125" s="64"/>
      <c r="H125" s="1809">
        <f>E125*F125*1.2</f>
        <v>0</v>
      </c>
    </row>
    <row r="126" spans="1:9" s="81" customFormat="1" ht="18" customHeight="1" x14ac:dyDescent="0.2">
      <c r="A126" s="60" t="s">
        <v>135</v>
      </c>
      <c r="B126" s="80" t="s">
        <v>154</v>
      </c>
      <c r="C126" s="62"/>
      <c r="D126" s="63" t="s">
        <v>152</v>
      </c>
      <c r="E126" s="66"/>
      <c r="F126" s="64">
        <v>4883.6400000000003</v>
      </c>
      <c r="G126" s="64"/>
      <c r="H126" s="1810">
        <f>E126*F126*1.2</f>
        <v>0</v>
      </c>
    </row>
    <row r="127" spans="1:9" s="81" customFormat="1" ht="18" customHeight="1" x14ac:dyDescent="0.2">
      <c r="A127" s="60" t="s">
        <v>137</v>
      </c>
      <c r="B127" s="80" t="s">
        <v>156</v>
      </c>
      <c r="C127" s="62"/>
      <c r="D127" s="63" t="s">
        <v>152</v>
      </c>
      <c r="E127" s="66"/>
      <c r="F127" s="64">
        <v>14423.1</v>
      </c>
      <c r="G127" s="64"/>
      <c r="H127" s="1810">
        <f>E127*F127*1.2</f>
        <v>0</v>
      </c>
    </row>
    <row r="128" spans="1:9" s="81" customFormat="1" ht="34.5" customHeight="1" x14ac:dyDescent="0.2">
      <c r="A128" s="1808" t="s">
        <v>516</v>
      </c>
      <c r="B128" s="118" t="s">
        <v>265</v>
      </c>
      <c r="C128" s="119"/>
      <c r="D128" s="120"/>
      <c r="E128" s="1811">
        <f>SUM(E137:E185)</f>
        <v>17</v>
      </c>
      <c r="F128" s="121"/>
      <c r="G128" s="1812"/>
      <c r="H128" s="1813">
        <f>CEILING(H136+H134+H133,100)</f>
        <v>256100</v>
      </c>
      <c r="I128" s="79"/>
    </row>
    <row r="129" spans="1:8" s="81" customFormat="1" ht="17.25" customHeight="1" x14ac:dyDescent="0.2">
      <c r="A129" s="60" t="s">
        <v>148</v>
      </c>
      <c r="B129" s="61" t="s">
        <v>266</v>
      </c>
      <c r="C129" s="62"/>
      <c r="D129" s="63" t="s">
        <v>193</v>
      </c>
      <c r="E129" s="66">
        <v>8</v>
      </c>
      <c r="F129" s="64"/>
      <c r="G129" s="65"/>
      <c r="H129" s="1814"/>
    </row>
    <row r="130" spans="1:8" s="81" customFormat="1" ht="17.25" customHeight="1" x14ac:dyDescent="0.2">
      <c r="A130" s="60" t="s">
        <v>157</v>
      </c>
      <c r="B130" s="61" t="s">
        <v>266</v>
      </c>
      <c r="C130" s="62"/>
      <c r="D130" s="63" t="s">
        <v>193</v>
      </c>
      <c r="E130" s="66">
        <v>9</v>
      </c>
      <c r="F130" s="64"/>
      <c r="G130" s="65"/>
      <c r="H130" s="1814"/>
    </row>
    <row r="131" spans="1:8" s="81" customFormat="1" ht="17.25" customHeight="1" x14ac:dyDescent="0.2">
      <c r="A131" s="60" t="s">
        <v>160</v>
      </c>
      <c r="B131" s="61" t="s">
        <v>266</v>
      </c>
      <c r="C131" s="62"/>
      <c r="D131" s="63" t="s">
        <v>193</v>
      </c>
      <c r="E131" s="66">
        <v>10</v>
      </c>
      <c r="F131" s="64"/>
      <c r="G131" s="65"/>
      <c r="H131" s="1814"/>
    </row>
    <row r="132" spans="1:8" s="81" customFormat="1" ht="17.25" customHeight="1" x14ac:dyDescent="0.2">
      <c r="A132" s="60" t="s">
        <v>163</v>
      </c>
      <c r="B132" s="61" t="s">
        <v>267</v>
      </c>
      <c r="C132" s="62"/>
      <c r="D132" s="63" t="s">
        <v>193</v>
      </c>
      <c r="E132" s="66">
        <v>2</v>
      </c>
      <c r="F132" s="64"/>
      <c r="G132" s="65"/>
      <c r="H132" s="1814"/>
    </row>
    <row r="133" spans="1:8" s="81" customFormat="1" ht="17.25" customHeight="1" x14ac:dyDescent="0.2">
      <c r="A133" s="60" t="s">
        <v>164</v>
      </c>
      <c r="B133" s="61" t="s">
        <v>1607</v>
      </c>
      <c r="C133" s="62"/>
      <c r="D133" s="63" t="s">
        <v>263</v>
      </c>
      <c r="E133" s="107">
        <v>0.2</v>
      </c>
      <c r="F133" s="64"/>
      <c r="G133" s="65"/>
      <c r="H133" s="1814">
        <f>(E137*G137+E138*G138+E139*G139+E140*G140+E141*G141+E142*G142+E143*G143+E144*G144+E145*G145+E146*G146+E147*G147+E148*G148+E149*G149+E150*G150+E151*G151+E152*G152+E153*G153+E154*G154+E155*G155+E156*G156+E157*G157+E158*G158+E159*G159+E160*G160+E161*G161+E162*G162+E163*G163+E164*G164+E165*G165+E166*G166+E167*G167+E168*G168+E169*G169+E170*G170+E171*G171+E172*G172+E173*G173+E174*G174+E175*G175+E176*G176+E177*G177+E178*G178+E179*G179+E180*G180+E181*G181+E182*G182+E183*G183+E184*G184+E185*G185)*$E$132*$E$133</f>
        <v>17931.559999999998</v>
      </c>
    </row>
    <row r="134" spans="1:8" s="81" customFormat="1" ht="17.25" customHeight="1" x14ac:dyDescent="0.2">
      <c r="A134" s="60" t="s">
        <v>166</v>
      </c>
      <c r="B134" s="61" t="s">
        <v>1608</v>
      </c>
      <c r="C134" s="62"/>
      <c r="D134" s="63" t="s">
        <v>263</v>
      </c>
      <c r="E134" s="107">
        <v>0.3</v>
      </c>
      <c r="F134" s="64"/>
      <c r="G134" s="65"/>
      <c r="H134" s="1814">
        <f>(E137*G137+E138*G138+E139*G139+E140*G140+E141*G141+E142*G142+E143*G143+E144*G144+E145*G145+E146*G146+E147*G147+E148*G148+E149*G149+E150*G150+E151*G151+E152*G152+E153*G153+E154*G154+E155*G155+E156*G156+E157*G157+E158*G158+E159*G159+E160*G160+E161*G161+E162*G162+E163*G163+E164*G164+E165*G165+E166*G166+E167*G167+E168*G168+E169*G169+E170*G170+E171*G171+E172*G172+E173*G173+E174*G174+E175*G175+E176*G176+E177*G177+E178*G178+E179*G179+E180*G180+E181*G181+E182*G182+E183*G183+E184*G184+E185*G185)*$E$132*$E$134</f>
        <v>26897.339999999997</v>
      </c>
    </row>
    <row r="135" spans="1:8" s="81" customFormat="1" ht="17.25" customHeight="1" x14ac:dyDescent="0.2">
      <c r="A135" s="60" t="s">
        <v>169</v>
      </c>
      <c r="B135" s="61" t="s">
        <v>268</v>
      </c>
      <c r="C135" s="62"/>
      <c r="D135" s="63" t="s">
        <v>269</v>
      </c>
      <c r="E135" s="107"/>
      <c r="F135" s="64"/>
      <c r="G135" s="65"/>
      <c r="H135" s="1814"/>
    </row>
    <row r="136" spans="1:8" s="81" customFormat="1" ht="17.25" customHeight="1" x14ac:dyDescent="0.2">
      <c r="A136" s="60" t="s">
        <v>273</v>
      </c>
      <c r="B136" s="61" t="s">
        <v>270</v>
      </c>
      <c r="C136" s="62"/>
      <c r="D136" s="63" t="s">
        <v>271</v>
      </c>
      <c r="E136" s="66"/>
      <c r="F136" s="64"/>
      <c r="G136" s="65"/>
      <c r="H136" s="1814">
        <f>SUM(H137:H185)</f>
        <v>211181.99999999997</v>
      </c>
    </row>
    <row r="137" spans="1:8" s="81" customFormat="1" ht="17.25" customHeight="1" x14ac:dyDescent="0.2">
      <c r="A137" s="60" t="s">
        <v>274</v>
      </c>
      <c r="B137" s="80" t="s">
        <v>272</v>
      </c>
      <c r="C137" s="89" t="s">
        <v>1820</v>
      </c>
      <c r="D137" s="63" t="s">
        <v>61</v>
      </c>
      <c r="E137" s="66">
        <v>2</v>
      </c>
      <c r="F137" s="64">
        <v>966.24</v>
      </c>
      <c r="G137" s="65">
        <v>3361.71</v>
      </c>
      <c r="H137" s="1810">
        <f t="shared" ref="H137:H185" si="2">(E137*F137*$E$131)+(E137*G137*$E$132)</f>
        <v>32771.64</v>
      </c>
    </row>
    <row r="138" spans="1:8" s="81" customFormat="1" ht="17.25" customHeight="1" x14ac:dyDescent="0.2">
      <c r="A138" s="60" t="s">
        <v>275</v>
      </c>
      <c r="B138" s="80" t="s">
        <v>1821</v>
      </c>
      <c r="C138" s="89" t="s">
        <v>1822</v>
      </c>
      <c r="D138" s="63" t="s">
        <v>61</v>
      </c>
      <c r="E138" s="66">
        <v>3</v>
      </c>
      <c r="F138" s="64">
        <v>1085.8</v>
      </c>
      <c r="G138" s="65">
        <v>3706.9700000000003</v>
      </c>
      <c r="H138" s="1810">
        <f t="shared" si="2"/>
        <v>54815.819999999992</v>
      </c>
    </row>
    <row r="139" spans="1:8" s="81" customFormat="1" ht="17.25" customHeight="1" x14ac:dyDescent="0.2">
      <c r="A139" s="60" t="s">
        <v>276</v>
      </c>
      <c r="B139" s="80" t="s">
        <v>272</v>
      </c>
      <c r="C139" s="89" t="s">
        <v>1482</v>
      </c>
      <c r="D139" s="63" t="s">
        <v>61</v>
      </c>
      <c r="E139" s="66">
        <v>4</v>
      </c>
      <c r="F139" s="64">
        <v>1072.3799999999999</v>
      </c>
      <c r="G139" s="65">
        <v>3665.4900000000002</v>
      </c>
      <c r="H139" s="1810">
        <f t="shared" si="2"/>
        <v>72219.12</v>
      </c>
    </row>
    <row r="140" spans="1:8" s="81" customFormat="1" ht="17.25" customHeight="1" x14ac:dyDescent="0.2">
      <c r="A140" s="60" t="s">
        <v>277</v>
      </c>
      <c r="B140" s="80" t="s">
        <v>289</v>
      </c>
      <c r="C140" s="89" t="s">
        <v>1504</v>
      </c>
      <c r="D140" s="63" t="s">
        <v>61</v>
      </c>
      <c r="E140" s="66">
        <v>4</v>
      </c>
      <c r="F140" s="64">
        <v>412.96999999999997</v>
      </c>
      <c r="G140" s="65">
        <v>1922.72</v>
      </c>
      <c r="H140" s="1810">
        <f t="shared" si="2"/>
        <v>31900.559999999998</v>
      </c>
    </row>
    <row r="141" spans="1:8" s="81" customFormat="1" ht="17.25" customHeight="1" x14ac:dyDescent="0.2">
      <c r="A141" s="60" t="s">
        <v>278</v>
      </c>
      <c r="B141" s="80" t="s">
        <v>1483</v>
      </c>
      <c r="C141" s="89" t="s">
        <v>1823</v>
      </c>
      <c r="D141" s="63" t="s">
        <v>61</v>
      </c>
      <c r="E141" s="66">
        <v>2</v>
      </c>
      <c r="F141" s="64">
        <v>241.56</v>
      </c>
      <c r="G141" s="65">
        <v>644.16000000000008</v>
      </c>
      <c r="H141" s="1810">
        <f t="shared" si="2"/>
        <v>7407.84</v>
      </c>
    </row>
    <row r="142" spans="1:8" s="81" customFormat="1" ht="17.25" customHeight="1" x14ac:dyDescent="0.2">
      <c r="A142" s="60" t="s">
        <v>279</v>
      </c>
      <c r="B142" s="80" t="s">
        <v>1507</v>
      </c>
      <c r="C142" s="89" t="s">
        <v>1508</v>
      </c>
      <c r="D142" s="63" t="s">
        <v>61</v>
      </c>
      <c r="E142" s="66">
        <v>1</v>
      </c>
      <c r="F142" s="64">
        <v>346.47999999999996</v>
      </c>
      <c r="G142" s="65">
        <v>1753.1399999999999</v>
      </c>
      <c r="H142" s="1810">
        <f t="shared" si="2"/>
        <v>6971.08</v>
      </c>
    </row>
    <row r="143" spans="1:8" s="81" customFormat="1" ht="17.25" customHeight="1" x14ac:dyDescent="0.2">
      <c r="A143" s="60" t="s">
        <v>280</v>
      </c>
      <c r="B143" s="80" t="s">
        <v>1505</v>
      </c>
      <c r="C143" s="89" t="s">
        <v>1506</v>
      </c>
      <c r="D143" s="63" t="s">
        <v>61</v>
      </c>
      <c r="E143" s="66">
        <v>1</v>
      </c>
      <c r="F143" s="64">
        <v>191.54000000000002</v>
      </c>
      <c r="G143" s="65">
        <v>1590.27</v>
      </c>
      <c r="H143" s="1810">
        <f t="shared" si="2"/>
        <v>5095.9400000000005</v>
      </c>
    </row>
    <row r="144" spans="1:8" s="81" customFormat="1" ht="17.25" customHeight="1" x14ac:dyDescent="0.2">
      <c r="A144" s="60" t="s">
        <v>281</v>
      </c>
      <c r="B144" s="80" t="s">
        <v>1824</v>
      </c>
      <c r="C144" s="89" t="s">
        <v>1825</v>
      </c>
      <c r="D144" s="63" t="s">
        <v>61</v>
      </c>
      <c r="E144" s="66"/>
      <c r="F144" s="64"/>
      <c r="G144" s="65"/>
      <c r="H144" s="1810">
        <f t="shared" si="2"/>
        <v>0</v>
      </c>
    </row>
    <row r="145" spans="1:8" s="81" customFormat="1" ht="17.25" customHeight="1" x14ac:dyDescent="0.2">
      <c r="A145" s="60" t="s">
        <v>282</v>
      </c>
      <c r="B145" s="80" t="s">
        <v>1826</v>
      </c>
      <c r="C145" s="89" t="s">
        <v>1509</v>
      </c>
      <c r="D145" s="63" t="s">
        <v>61</v>
      </c>
      <c r="E145" s="66"/>
      <c r="F145" s="64"/>
      <c r="G145" s="65"/>
      <c r="H145" s="1810">
        <f t="shared" si="2"/>
        <v>0</v>
      </c>
    </row>
    <row r="146" spans="1:8" s="81" customFormat="1" ht="17.25" customHeight="1" x14ac:dyDescent="0.2">
      <c r="A146" s="60" t="s">
        <v>283</v>
      </c>
      <c r="B146" s="80"/>
      <c r="C146" s="89"/>
      <c r="D146" s="63" t="s">
        <v>61</v>
      </c>
      <c r="E146" s="66"/>
      <c r="F146" s="64"/>
      <c r="G146" s="65"/>
      <c r="H146" s="1810">
        <f t="shared" si="2"/>
        <v>0</v>
      </c>
    </row>
    <row r="147" spans="1:8" s="81" customFormat="1" ht="17.25" customHeight="1" x14ac:dyDescent="0.2">
      <c r="A147" s="60" t="s">
        <v>284</v>
      </c>
      <c r="B147" s="80"/>
      <c r="C147" s="89"/>
      <c r="D147" s="63" t="s">
        <v>61</v>
      </c>
      <c r="E147" s="66"/>
      <c r="F147" s="64"/>
      <c r="G147" s="65"/>
      <c r="H147" s="1810">
        <f t="shared" si="2"/>
        <v>0</v>
      </c>
    </row>
    <row r="148" spans="1:8" s="81" customFormat="1" ht="17.25" customHeight="1" x14ac:dyDescent="0.2">
      <c r="A148" s="60" t="s">
        <v>285</v>
      </c>
      <c r="B148" s="80"/>
      <c r="C148" s="89"/>
      <c r="D148" s="63" t="s">
        <v>61</v>
      </c>
      <c r="E148" s="66"/>
      <c r="F148" s="64"/>
      <c r="G148" s="65"/>
      <c r="H148" s="1810">
        <f t="shared" si="2"/>
        <v>0</v>
      </c>
    </row>
    <row r="149" spans="1:8" s="81" customFormat="1" ht="17.25" customHeight="1" x14ac:dyDescent="0.2">
      <c r="A149" s="60" t="s">
        <v>286</v>
      </c>
      <c r="B149" s="80"/>
      <c r="C149" s="89"/>
      <c r="D149" s="63" t="s">
        <v>61</v>
      </c>
      <c r="E149" s="66"/>
      <c r="F149" s="64"/>
      <c r="G149" s="65"/>
      <c r="H149" s="1810">
        <f t="shared" si="2"/>
        <v>0</v>
      </c>
    </row>
    <row r="150" spans="1:8" s="81" customFormat="1" ht="17.25" customHeight="1" x14ac:dyDescent="0.2">
      <c r="A150" s="60" t="s">
        <v>287</v>
      </c>
      <c r="B150" s="80"/>
      <c r="C150" s="89"/>
      <c r="D150" s="63" t="s">
        <v>61</v>
      </c>
      <c r="E150" s="66"/>
      <c r="F150" s="64"/>
      <c r="G150" s="65"/>
      <c r="H150" s="1810">
        <f t="shared" si="2"/>
        <v>0</v>
      </c>
    </row>
    <row r="151" spans="1:8" s="81" customFormat="1" ht="17.25" customHeight="1" x14ac:dyDescent="0.2">
      <c r="A151" s="60" t="s">
        <v>288</v>
      </c>
      <c r="B151" s="80"/>
      <c r="C151" s="89"/>
      <c r="D151" s="63" t="s">
        <v>61</v>
      </c>
      <c r="E151" s="66"/>
      <c r="F151" s="64"/>
      <c r="G151" s="65"/>
      <c r="H151" s="1810">
        <f t="shared" si="2"/>
        <v>0</v>
      </c>
    </row>
    <row r="152" spans="1:8" s="81" customFormat="1" ht="17.25" customHeight="1" x14ac:dyDescent="0.2">
      <c r="A152" s="60" t="s">
        <v>290</v>
      </c>
      <c r="B152" s="80"/>
      <c r="C152" s="89"/>
      <c r="D152" s="63" t="s">
        <v>61</v>
      </c>
      <c r="E152" s="66"/>
      <c r="F152" s="64"/>
      <c r="G152" s="65"/>
      <c r="H152" s="1810">
        <f t="shared" si="2"/>
        <v>0</v>
      </c>
    </row>
    <row r="153" spans="1:8" s="81" customFormat="1" ht="17.25" customHeight="1" x14ac:dyDescent="0.2">
      <c r="A153" s="60" t="s">
        <v>291</v>
      </c>
      <c r="B153" s="80"/>
      <c r="C153" s="89"/>
      <c r="D153" s="63" t="s">
        <v>61</v>
      </c>
      <c r="E153" s="66"/>
      <c r="F153" s="64"/>
      <c r="G153" s="65"/>
      <c r="H153" s="1810">
        <f t="shared" si="2"/>
        <v>0</v>
      </c>
    </row>
    <row r="154" spans="1:8" s="81" customFormat="1" ht="17.25" customHeight="1" x14ac:dyDescent="0.2">
      <c r="A154" s="60" t="s">
        <v>292</v>
      </c>
      <c r="B154" s="80"/>
      <c r="C154" s="89"/>
      <c r="D154" s="63" t="s">
        <v>61</v>
      </c>
      <c r="E154" s="66"/>
      <c r="F154" s="64"/>
      <c r="G154" s="65"/>
      <c r="H154" s="1810">
        <f t="shared" si="2"/>
        <v>0</v>
      </c>
    </row>
    <row r="155" spans="1:8" s="81" customFormat="1" ht="17.25" customHeight="1" x14ac:dyDescent="0.2">
      <c r="A155" s="60" t="s">
        <v>293</v>
      </c>
      <c r="B155" s="80"/>
      <c r="C155" s="89"/>
      <c r="D155" s="63" t="s">
        <v>61</v>
      </c>
      <c r="E155" s="736"/>
      <c r="F155" s="734"/>
      <c r="G155" s="735"/>
      <c r="H155" s="1810">
        <f t="shared" si="2"/>
        <v>0</v>
      </c>
    </row>
    <row r="156" spans="1:8" s="81" customFormat="1" ht="17.25" customHeight="1" x14ac:dyDescent="0.2">
      <c r="A156" s="60" t="s">
        <v>294</v>
      </c>
      <c r="B156" s="80"/>
      <c r="C156" s="89"/>
      <c r="D156" s="63" t="s">
        <v>61</v>
      </c>
      <c r="E156" s="736"/>
      <c r="F156" s="734"/>
      <c r="G156" s="735"/>
      <c r="H156" s="1810">
        <f t="shared" si="2"/>
        <v>0</v>
      </c>
    </row>
    <row r="157" spans="1:8" s="81" customFormat="1" ht="17.25" customHeight="1" x14ac:dyDescent="0.2">
      <c r="A157" s="60" t="s">
        <v>295</v>
      </c>
      <c r="B157" s="80"/>
      <c r="C157" s="89"/>
      <c r="D157" s="63" t="s">
        <v>61</v>
      </c>
      <c r="E157" s="736"/>
      <c r="F157" s="734"/>
      <c r="G157" s="735"/>
      <c r="H157" s="1810">
        <f t="shared" si="2"/>
        <v>0</v>
      </c>
    </row>
    <row r="158" spans="1:8" s="81" customFormat="1" ht="18" customHeight="1" x14ac:dyDescent="0.2">
      <c r="A158" s="60" t="s">
        <v>296</v>
      </c>
      <c r="B158" s="80"/>
      <c r="C158" s="89"/>
      <c r="D158" s="63" t="s">
        <v>61</v>
      </c>
      <c r="E158" s="736"/>
      <c r="F158" s="734"/>
      <c r="G158" s="735"/>
      <c r="H158" s="1810">
        <f t="shared" si="2"/>
        <v>0</v>
      </c>
    </row>
    <row r="159" spans="1:8" s="81" customFormat="1" ht="18" customHeight="1" x14ac:dyDescent="0.2">
      <c r="A159" s="60" t="s">
        <v>297</v>
      </c>
      <c r="B159" s="80"/>
      <c r="C159" s="89"/>
      <c r="D159" s="63" t="s">
        <v>61</v>
      </c>
      <c r="E159" s="736"/>
      <c r="F159" s="734"/>
      <c r="G159" s="735"/>
      <c r="H159" s="1810">
        <f t="shared" si="2"/>
        <v>0</v>
      </c>
    </row>
    <row r="160" spans="1:8" s="81" customFormat="1" ht="18" customHeight="1" x14ac:dyDescent="0.2">
      <c r="A160" s="60" t="s">
        <v>298</v>
      </c>
      <c r="B160" s="80"/>
      <c r="C160" s="89"/>
      <c r="D160" s="63" t="s">
        <v>61</v>
      </c>
      <c r="E160" s="736"/>
      <c r="F160" s="734"/>
      <c r="G160" s="735"/>
      <c r="H160" s="1810">
        <f t="shared" si="2"/>
        <v>0</v>
      </c>
    </row>
    <row r="161" spans="1:9" s="81" customFormat="1" ht="18" customHeight="1" x14ac:dyDescent="0.2">
      <c r="A161" s="60" t="s">
        <v>299</v>
      </c>
      <c r="B161" s="80"/>
      <c r="C161" s="89"/>
      <c r="D161" s="63" t="s">
        <v>61</v>
      </c>
      <c r="E161" s="736"/>
      <c r="F161" s="734"/>
      <c r="G161" s="735"/>
      <c r="H161" s="1810">
        <f t="shared" si="2"/>
        <v>0</v>
      </c>
    </row>
    <row r="162" spans="1:9" s="81" customFormat="1" ht="18" customHeight="1" x14ac:dyDescent="0.2">
      <c r="A162" s="60" t="s">
        <v>300</v>
      </c>
      <c r="B162" s="80"/>
      <c r="C162" s="89"/>
      <c r="D162" s="63" t="s">
        <v>61</v>
      </c>
      <c r="E162" s="736"/>
      <c r="F162" s="734"/>
      <c r="G162" s="735"/>
      <c r="H162" s="1810">
        <f t="shared" si="2"/>
        <v>0</v>
      </c>
    </row>
    <row r="163" spans="1:9" s="81" customFormat="1" ht="18" customHeight="1" x14ac:dyDescent="0.2">
      <c r="A163" s="60" t="s">
        <v>301</v>
      </c>
      <c r="B163" s="80"/>
      <c r="C163" s="89"/>
      <c r="D163" s="63" t="s">
        <v>61</v>
      </c>
      <c r="E163" s="736"/>
      <c r="F163" s="734"/>
      <c r="G163" s="735"/>
      <c r="H163" s="1810">
        <f t="shared" si="2"/>
        <v>0</v>
      </c>
    </row>
    <row r="164" spans="1:9" s="81" customFormat="1" ht="18" customHeight="1" x14ac:dyDescent="0.2">
      <c r="A164" s="60" t="s">
        <v>302</v>
      </c>
      <c r="B164" s="80"/>
      <c r="C164" s="89"/>
      <c r="D164" s="63" t="s">
        <v>61</v>
      </c>
      <c r="E164" s="736"/>
      <c r="F164" s="734"/>
      <c r="G164" s="735"/>
      <c r="H164" s="1810">
        <f t="shared" si="2"/>
        <v>0</v>
      </c>
    </row>
    <row r="165" spans="1:9" s="81" customFormat="1" ht="18" customHeight="1" x14ac:dyDescent="0.2">
      <c r="A165" s="60" t="s">
        <v>303</v>
      </c>
      <c r="B165" s="80"/>
      <c r="C165" s="89"/>
      <c r="D165" s="63" t="s">
        <v>61</v>
      </c>
      <c r="E165" s="736"/>
      <c r="F165" s="734"/>
      <c r="G165" s="735"/>
      <c r="H165" s="1810">
        <f t="shared" si="2"/>
        <v>0</v>
      </c>
    </row>
    <row r="166" spans="1:9" s="81" customFormat="1" ht="18" customHeight="1" x14ac:dyDescent="0.2">
      <c r="A166" s="60" t="s">
        <v>1609</v>
      </c>
      <c r="B166" s="80"/>
      <c r="C166" s="89"/>
      <c r="D166" s="63" t="s">
        <v>61</v>
      </c>
      <c r="E166" s="736"/>
      <c r="F166" s="734"/>
      <c r="G166" s="735"/>
      <c r="H166" s="1810">
        <f t="shared" si="2"/>
        <v>0</v>
      </c>
    </row>
    <row r="167" spans="1:9" s="81" customFormat="1" ht="18" customHeight="1" x14ac:dyDescent="0.2">
      <c r="A167" s="60" t="s">
        <v>1610</v>
      </c>
      <c r="B167" s="80"/>
      <c r="C167" s="89"/>
      <c r="D167" s="63" t="s">
        <v>61</v>
      </c>
      <c r="E167" s="736"/>
      <c r="F167" s="734"/>
      <c r="G167" s="735"/>
      <c r="H167" s="1810">
        <f t="shared" si="2"/>
        <v>0</v>
      </c>
    </row>
    <row r="168" spans="1:9" s="81" customFormat="1" ht="18" customHeight="1" x14ac:dyDescent="0.2">
      <c r="A168" s="60" t="s">
        <v>1611</v>
      </c>
      <c r="B168" s="80"/>
      <c r="C168" s="89"/>
      <c r="D168" s="63" t="s">
        <v>61</v>
      </c>
      <c r="E168" s="736"/>
      <c r="F168" s="734"/>
      <c r="G168" s="735"/>
      <c r="H168" s="1810">
        <f t="shared" si="2"/>
        <v>0</v>
      </c>
    </row>
    <row r="169" spans="1:9" s="79" customFormat="1" ht="24.75" customHeight="1" x14ac:dyDescent="0.2">
      <c r="A169" s="60" t="s">
        <v>1612</v>
      </c>
      <c r="B169" s="80"/>
      <c r="C169" s="89"/>
      <c r="D169" s="63" t="s">
        <v>61</v>
      </c>
      <c r="E169" s="736"/>
      <c r="F169" s="734"/>
      <c r="G169" s="735"/>
      <c r="H169" s="1810">
        <f t="shared" si="2"/>
        <v>0</v>
      </c>
      <c r="I169" s="81"/>
    </row>
    <row r="170" spans="1:9" s="81" customFormat="1" ht="18" customHeight="1" x14ac:dyDescent="0.2">
      <c r="A170" s="60" t="s">
        <v>1613</v>
      </c>
      <c r="B170" s="80"/>
      <c r="C170" s="89"/>
      <c r="D170" s="63" t="s">
        <v>61</v>
      </c>
      <c r="E170" s="736"/>
      <c r="F170" s="734"/>
      <c r="G170" s="735"/>
      <c r="H170" s="1810">
        <f t="shared" si="2"/>
        <v>0</v>
      </c>
    </row>
    <row r="171" spans="1:9" s="81" customFormat="1" ht="18" customHeight="1" x14ac:dyDescent="0.2">
      <c r="A171" s="60" t="s">
        <v>1614</v>
      </c>
      <c r="B171" s="80"/>
      <c r="C171" s="89"/>
      <c r="D171" s="63" t="s">
        <v>61</v>
      </c>
      <c r="E171" s="736"/>
      <c r="F171" s="734"/>
      <c r="G171" s="735"/>
      <c r="H171" s="1810">
        <f t="shared" si="2"/>
        <v>0</v>
      </c>
    </row>
    <row r="172" spans="1:9" s="81" customFormat="1" ht="18" customHeight="1" x14ac:dyDescent="0.2">
      <c r="A172" s="60" t="s">
        <v>1615</v>
      </c>
      <c r="B172" s="80"/>
      <c r="C172" s="89"/>
      <c r="D172" s="63" t="s">
        <v>61</v>
      </c>
      <c r="E172" s="736"/>
      <c r="F172" s="734"/>
      <c r="G172" s="735"/>
      <c r="H172" s="1810">
        <f t="shared" si="2"/>
        <v>0</v>
      </c>
    </row>
    <row r="173" spans="1:9" s="81" customFormat="1" ht="18.75" customHeight="1" x14ac:dyDescent="0.2">
      <c r="A173" s="60" t="s">
        <v>1616</v>
      </c>
      <c r="B173" s="80"/>
      <c r="C173" s="89"/>
      <c r="D173" s="63" t="s">
        <v>61</v>
      </c>
      <c r="E173" s="736"/>
      <c r="F173" s="734"/>
      <c r="G173" s="735"/>
      <c r="H173" s="1810">
        <f t="shared" si="2"/>
        <v>0</v>
      </c>
    </row>
    <row r="174" spans="1:9" s="81" customFormat="1" ht="18" customHeight="1" x14ac:dyDescent="0.2">
      <c r="A174" s="60" t="s">
        <v>1617</v>
      </c>
      <c r="B174" s="80"/>
      <c r="C174" s="89"/>
      <c r="D174" s="63" t="s">
        <v>61</v>
      </c>
      <c r="E174" s="736"/>
      <c r="F174" s="734"/>
      <c r="G174" s="735"/>
      <c r="H174" s="1810">
        <f t="shared" si="2"/>
        <v>0</v>
      </c>
    </row>
    <row r="175" spans="1:9" s="81" customFormat="1" ht="18" customHeight="1" x14ac:dyDescent="0.2">
      <c r="A175" s="60" t="s">
        <v>1618</v>
      </c>
      <c r="B175" s="80"/>
      <c r="C175" s="89"/>
      <c r="D175" s="63" t="s">
        <v>61</v>
      </c>
      <c r="E175" s="736"/>
      <c r="F175" s="734"/>
      <c r="G175" s="735"/>
      <c r="H175" s="1810">
        <f t="shared" si="2"/>
        <v>0</v>
      </c>
    </row>
    <row r="176" spans="1:9" s="81" customFormat="1" ht="18" customHeight="1" x14ac:dyDescent="0.2">
      <c r="A176" s="60" t="s">
        <v>1619</v>
      </c>
      <c r="B176" s="80"/>
      <c r="C176" s="89"/>
      <c r="D176" s="63" t="s">
        <v>61</v>
      </c>
      <c r="E176" s="736"/>
      <c r="F176" s="734"/>
      <c r="G176" s="735"/>
      <c r="H176" s="1810">
        <f t="shared" si="2"/>
        <v>0</v>
      </c>
    </row>
    <row r="177" spans="1:9" s="81" customFormat="1" ht="18" customHeight="1" x14ac:dyDescent="0.2">
      <c r="A177" s="60" t="s">
        <v>1620</v>
      </c>
      <c r="B177" s="80"/>
      <c r="C177" s="89"/>
      <c r="D177" s="63" t="s">
        <v>61</v>
      </c>
      <c r="E177" s="736"/>
      <c r="F177" s="734"/>
      <c r="G177" s="735"/>
      <c r="H177" s="1810">
        <f t="shared" si="2"/>
        <v>0</v>
      </c>
    </row>
    <row r="178" spans="1:9" s="81" customFormat="1" ht="18" customHeight="1" x14ac:dyDescent="0.2">
      <c r="A178" s="60" t="s">
        <v>1621</v>
      </c>
      <c r="B178" s="80"/>
      <c r="C178" s="89"/>
      <c r="D178" s="63" t="s">
        <v>61</v>
      </c>
      <c r="E178" s="736"/>
      <c r="F178" s="734"/>
      <c r="G178" s="735"/>
      <c r="H178" s="1810">
        <f t="shared" si="2"/>
        <v>0</v>
      </c>
    </row>
    <row r="179" spans="1:9" s="81" customFormat="1" ht="18" customHeight="1" x14ac:dyDescent="0.2">
      <c r="A179" s="60" t="s">
        <v>1622</v>
      </c>
      <c r="B179" s="80"/>
      <c r="C179" s="89"/>
      <c r="D179" s="63" t="s">
        <v>61</v>
      </c>
      <c r="E179" s="736"/>
      <c r="F179" s="734"/>
      <c r="G179" s="735"/>
      <c r="H179" s="1810">
        <f t="shared" si="2"/>
        <v>0</v>
      </c>
    </row>
    <row r="180" spans="1:9" s="81" customFormat="1" ht="18" customHeight="1" x14ac:dyDescent="0.2">
      <c r="A180" s="60" t="s">
        <v>1623</v>
      </c>
      <c r="B180" s="80"/>
      <c r="C180" s="89"/>
      <c r="D180" s="63" t="s">
        <v>61</v>
      </c>
      <c r="E180" s="736"/>
      <c r="F180" s="734"/>
      <c r="G180" s="735"/>
      <c r="H180" s="1810">
        <f t="shared" si="2"/>
        <v>0</v>
      </c>
    </row>
    <row r="181" spans="1:9" s="81" customFormat="1" ht="18" customHeight="1" x14ac:dyDescent="0.2">
      <c r="A181" s="60" t="s">
        <v>1624</v>
      </c>
      <c r="B181" s="80"/>
      <c r="C181" s="89"/>
      <c r="D181" s="63" t="s">
        <v>61</v>
      </c>
      <c r="E181" s="736"/>
      <c r="F181" s="734"/>
      <c r="G181" s="735"/>
      <c r="H181" s="1810">
        <f t="shared" si="2"/>
        <v>0</v>
      </c>
    </row>
    <row r="182" spans="1:9" s="81" customFormat="1" ht="18" customHeight="1" x14ac:dyDescent="0.2">
      <c r="A182" s="60" t="s">
        <v>1625</v>
      </c>
      <c r="B182" s="125"/>
      <c r="C182" s="126"/>
      <c r="D182" s="63" t="s">
        <v>61</v>
      </c>
      <c r="E182" s="739"/>
      <c r="F182" s="737"/>
      <c r="G182" s="738"/>
      <c r="H182" s="1810">
        <f t="shared" si="2"/>
        <v>0</v>
      </c>
    </row>
    <row r="183" spans="1:9" s="81" customFormat="1" ht="18" customHeight="1" x14ac:dyDescent="0.2">
      <c r="A183" s="60" t="s">
        <v>1626</v>
      </c>
      <c r="B183" s="125"/>
      <c r="C183" s="126"/>
      <c r="D183" s="63" t="s">
        <v>61</v>
      </c>
      <c r="E183" s="739"/>
      <c r="F183" s="737"/>
      <c r="G183" s="738"/>
      <c r="H183" s="1810">
        <f t="shared" si="2"/>
        <v>0</v>
      </c>
    </row>
    <row r="184" spans="1:9" s="81" customFormat="1" ht="18" customHeight="1" x14ac:dyDescent="0.2">
      <c r="A184" s="60" t="s">
        <v>1627</v>
      </c>
      <c r="B184" s="125"/>
      <c r="C184" s="126"/>
      <c r="D184" s="63" t="s">
        <v>61</v>
      </c>
      <c r="E184" s="739"/>
      <c r="F184" s="737"/>
      <c r="G184" s="738"/>
      <c r="H184" s="1810">
        <f t="shared" si="2"/>
        <v>0</v>
      </c>
    </row>
    <row r="185" spans="1:9" s="81" customFormat="1" ht="18" customHeight="1" x14ac:dyDescent="0.2">
      <c r="A185" s="60" t="s">
        <v>1628</v>
      </c>
      <c r="B185" s="125"/>
      <c r="C185" s="126"/>
      <c r="D185" s="63" t="s">
        <v>61</v>
      </c>
      <c r="E185" s="739"/>
      <c r="F185" s="737"/>
      <c r="G185" s="738"/>
      <c r="H185" s="1810">
        <f t="shared" si="2"/>
        <v>0</v>
      </c>
    </row>
    <row r="186" spans="1:9" s="81" customFormat="1" ht="18" customHeight="1" x14ac:dyDescent="0.2">
      <c r="A186" s="60"/>
      <c r="B186" s="1335" t="s">
        <v>1629</v>
      </c>
      <c r="C186" s="126"/>
      <c r="D186" s="63"/>
      <c r="E186" s="739"/>
      <c r="F186" s="737"/>
      <c r="G186" s="738"/>
      <c r="H186" s="1810">
        <f>CEILING(E137*G137+E138*G138+E139*G139+E140*G140+E141*G141+E142*G142+E143*G143+E144*G144+E145*G145+E146*G146+E147*G147+E148*G148+E149*G149+E150*G150+E151*G151+E152*G152+E153*G153*E154*G154+E155*G155+E156*G156+E157*G157+E158*G158+E159*G159+E160*G160+E161*G161+E162*G162+E163*G163+E164*G164+E165*G165+E166*G166+E167*G167+E168*G168+E169*G169+E170*G170+E171*G171+E172*G172+E173*G173+E174*G174+E175*G175+E176*G176+E177*G177+E178*G178+E179*G179+E180*G180+E181*G181+E182*G182+E183*G183+E184*G184+E185*G185+E186*G186,100)</f>
        <v>44900</v>
      </c>
    </row>
    <row r="187" spans="1:9" s="81" customFormat="1" ht="22.5" customHeight="1" x14ac:dyDescent="0.2">
      <c r="A187" s="1808" t="s">
        <v>517</v>
      </c>
      <c r="B187" s="118" t="s">
        <v>304</v>
      </c>
      <c r="C187" s="119"/>
      <c r="D187" s="127" t="s">
        <v>61</v>
      </c>
      <c r="E187" s="122"/>
      <c r="F187" s="121"/>
      <c r="G187" s="1812"/>
      <c r="H187" s="1334">
        <v>10000</v>
      </c>
      <c r="I187" s="79"/>
    </row>
    <row r="188" spans="1:9" s="81" customFormat="1" ht="18" hidden="1" customHeight="1" x14ac:dyDescent="0.2">
      <c r="A188" s="60" t="s">
        <v>184</v>
      </c>
      <c r="B188" s="80"/>
      <c r="C188" s="62"/>
      <c r="D188" s="63" t="s">
        <v>61</v>
      </c>
      <c r="E188" s="66"/>
      <c r="F188" s="64"/>
      <c r="G188" s="65"/>
      <c r="H188" s="1809"/>
    </row>
    <row r="189" spans="1:9" s="81" customFormat="1" ht="18" hidden="1" customHeight="1" x14ac:dyDescent="0.2">
      <c r="A189" s="60" t="s">
        <v>187</v>
      </c>
      <c r="B189" s="61"/>
      <c r="C189" s="62"/>
      <c r="D189" s="63" t="s">
        <v>61</v>
      </c>
      <c r="E189" s="66"/>
      <c r="F189" s="64"/>
      <c r="G189" s="65"/>
      <c r="H189" s="1809"/>
    </row>
    <row r="190" spans="1:9" s="81" customFormat="1" ht="18" hidden="1" customHeight="1" x14ac:dyDescent="0.2">
      <c r="A190" s="60" t="s">
        <v>189</v>
      </c>
      <c r="B190" s="61"/>
      <c r="C190" s="62"/>
      <c r="D190" s="63" t="s">
        <v>61</v>
      </c>
      <c r="E190" s="66"/>
      <c r="F190" s="64"/>
      <c r="G190" s="65"/>
      <c r="H190" s="1809"/>
    </row>
    <row r="191" spans="1:9" s="81" customFormat="1" ht="18" hidden="1" customHeight="1" x14ac:dyDescent="0.2">
      <c r="A191" s="60" t="s">
        <v>191</v>
      </c>
      <c r="B191" s="61"/>
      <c r="C191" s="62"/>
      <c r="D191" s="63" t="s">
        <v>61</v>
      </c>
      <c r="E191" s="66"/>
      <c r="F191" s="64"/>
      <c r="G191" s="65"/>
      <c r="H191" s="1809"/>
    </row>
    <row r="192" spans="1:9" s="81" customFormat="1" ht="18" hidden="1" customHeight="1" x14ac:dyDescent="0.2">
      <c r="A192" s="60" t="s">
        <v>305</v>
      </c>
      <c r="B192" s="61"/>
      <c r="C192" s="62"/>
      <c r="D192" s="63" t="s">
        <v>61</v>
      </c>
      <c r="E192" s="66"/>
      <c r="F192" s="64"/>
      <c r="G192" s="65"/>
      <c r="H192" s="1809"/>
    </row>
    <row r="193" spans="1:9" s="81" customFormat="1" ht="18" hidden="1" customHeight="1" x14ac:dyDescent="0.2">
      <c r="A193" s="60" t="s">
        <v>306</v>
      </c>
      <c r="B193" s="61"/>
      <c r="C193" s="62"/>
      <c r="D193" s="63" t="s">
        <v>61</v>
      </c>
      <c r="E193" s="66"/>
      <c r="F193" s="64"/>
      <c r="G193" s="65"/>
      <c r="H193" s="1809"/>
    </row>
    <row r="194" spans="1:9" s="81" customFormat="1" ht="18" hidden="1" customHeight="1" x14ac:dyDescent="0.2">
      <c r="A194" s="60" t="s">
        <v>307</v>
      </c>
      <c r="B194" s="61"/>
      <c r="C194" s="62"/>
      <c r="D194" s="63" t="s">
        <v>61</v>
      </c>
      <c r="E194" s="66"/>
      <c r="F194" s="64"/>
      <c r="G194" s="65"/>
      <c r="H194" s="1809"/>
    </row>
    <row r="195" spans="1:9" s="81" customFormat="1" ht="18" hidden="1" customHeight="1" x14ac:dyDescent="0.2">
      <c r="A195" s="60" t="s">
        <v>308</v>
      </c>
      <c r="B195" s="61"/>
      <c r="C195" s="62"/>
      <c r="D195" s="63" t="s">
        <v>61</v>
      </c>
      <c r="E195" s="66"/>
      <c r="F195" s="64"/>
      <c r="G195" s="65"/>
      <c r="H195" s="1809"/>
    </row>
    <row r="196" spans="1:9" s="81" customFormat="1" ht="18" hidden="1" customHeight="1" x14ac:dyDescent="0.2">
      <c r="A196" s="60" t="s">
        <v>309</v>
      </c>
      <c r="B196" s="61"/>
      <c r="C196" s="62"/>
      <c r="D196" s="63" t="s">
        <v>61</v>
      </c>
      <c r="E196" s="66"/>
      <c r="F196" s="64"/>
      <c r="G196" s="65"/>
      <c r="H196" s="1809"/>
    </row>
    <row r="197" spans="1:9" s="81" customFormat="1" ht="18" hidden="1" customHeight="1" x14ac:dyDescent="0.2">
      <c r="A197" s="60" t="s">
        <v>310</v>
      </c>
      <c r="B197" s="61"/>
      <c r="C197" s="62"/>
      <c r="D197" s="63" t="s">
        <v>61</v>
      </c>
      <c r="E197" s="66"/>
      <c r="F197" s="64"/>
      <c r="G197" s="65"/>
      <c r="H197" s="1809"/>
    </row>
    <row r="198" spans="1:9" s="81" customFormat="1" ht="18" hidden="1" customHeight="1" x14ac:dyDescent="0.2">
      <c r="A198" s="60" t="s">
        <v>311</v>
      </c>
      <c r="B198" s="61"/>
      <c r="C198" s="62"/>
      <c r="D198" s="63" t="s">
        <v>61</v>
      </c>
      <c r="E198" s="66"/>
      <c r="F198" s="64"/>
      <c r="G198" s="65"/>
      <c r="H198" s="1809"/>
    </row>
    <row r="199" spans="1:9" s="81" customFormat="1" ht="18" hidden="1" customHeight="1" x14ac:dyDescent="0.2">
      <c r="A199" s="60" t="s">
        <v>312</v>
      </c>
      <c r="B199" s="61"/>
      <c r="C199" s="62"/>
      <c r="D199" s="63" t="s">
        <v>61</v>
      </c>
      <c r="E199" s="66"/>
      <c r="F199" s="64"/>
      <c r="G199" s="65"/>
      <c r="H199" s="1809"/>
    </row>
    <row r="200" spans="1:9" s="81" customFormat="1" ht="18" hidden="1" customHeight="1" x14ac:dyDescent="0.2">
      <c r="A200" s="60" t="s">
        <v>313</v>
      </c>
      <c r="B200" s="61"/>
      <c r="C200" s="62"/>
      <c r="D200" s="63" t="s">
        <v>61</v>
      </c>
      <c r="E200" s="66"/>
      <c r="F200" s="64"/>
      <c r="G200" s="65"/>
      <c r="H200" s="1809"/>
    </row>
    <row r="201" spans="1:9" s="81" customFormat="1" ht="18" hidden="1" customHeight="1" x14ac:dyDescent="0.2">
      <c r="A201" s="60" t="s">
        <v>314</v>
      </c>
      <c r="B201" s="61"/>
      <c r="C201" s="62"/>
      <c r="D201" s="63" t="s">
        <v>61</v>
      </c>
      <c r="E201" s="66"/>
      <c r="F201" s="64"/>
      <c r="G201" s="65"/>
      <c r="H201" s="1809"/>
    </row>
    <row r="202" spans="1:9" s="81" customFormat="1" ht="18" hidden="1" customHeight="1" x14ac:dyDescent="0.2">
      <c r="A202" s="60" t="s">
        <v>315</v>
      </c>
      <c r="B202" s="61"/>
      <c r="C202" s="62"/>
      <c r="D202" s="63" t="s">
        <v>61</v>
      </c>
      <c r="E202" s="66"/>
      <c r="F202" s="64"/>
      <c r="G202" s="65"/>
      <c r="H202" s="1809"/>
    </row>
    <row r="203" spans="1:9" s="81" customFormat="1" ht="18" hidden="1" customHeight="1" x14ac:dyDescent="0.2">
      <c r="A203" s="60" t="s">
        <v>316</v>
      </c>
      <c r="B203" s="61"/>
      <c r="C203" s="62"/>
      <c r="D203" s="63" t="s">
        <v>61</v>
      </c>
      <c r="E203" s="66"/>
      <c r="F203" s="64"/>
      <c r="G203" s="65"/>
      <c r="H203" s="1809"/>
    </row>
    <row r="204" spans="1:9" s="81" customFormat="1" ht="18" hidden="1" customHeight="1" x14ac:dyDescent="0.2">
      <c r="A204" s="60" t="s">
        <v>317</v>
      </c>
      <c r="B204" s="61"/>
      <c r="C204" s="62"/>
      <c r="D204" s="63" t="s">
        <v>61</v>
      </c>
      <c r="E204" s="66"/>
      <c r="F204" s="64"/>
      <c r="G204" s="65"/>
      <c r="H204" s="1809"/>
    </row>
    <row r="205" spans="1:9" s="79" customFormat="1" ht="95.25" hidden="1" customHeight="1" x14ac:dyDescent="0.2">
      <c r="A205" s="60" t="s">
        <v>318</v>
      </c>
      <c r="B205" s="61"/>
      <c r="C205" s="62"/>
      <c r="D205" s="63" t="s">
        <v>61</v>
      </c>
      <c r="E205" s="66"/>
      <c r="F205" s="64"/>
      <c r="G205" s="65"/>
      <c r="H205" s="1809"/>
      <c r="I205" s="81"/>
    </row>
    <row r="206" spans="1:9" s="79" customFormat="1" ht="65.25" hidden="1" customHeight="1" x14ac:dyDescent="0.2">
      <c r="A206" s="60" t="s">
        <v>319</v>
      </c>
      <c r="B206" s="61"/>
      <c r="C206" s="62"/>
      <c r="D206" s="63" t="s">
        <v>61</v>
      </c>
      <c r="E206" s="66"/>
      <c r="F206" s="64"/>
      <c r="G206" s="65"/>
      <c r="H206" s="1809"/>
      <c r="I206" s="81"/>
    </row>
    <row r="207" spans="1:9" s="79" customFormat="1" ht="31.5" hidden="1" customHeight="1" x14ac:dyDescent="0.2">
      <c r="A207" s="60" t="s">
        <v>320</v>
      </c>
      <c r="B207" s="61"/>
      <c r="C207" s="62"/>
      <c r="D207" s="63" t="s">
        <v>61</v>
      </c>
      <c r="E207" s="66"/>
      <c r="F207" s="64"/>
      <c r="G207" s="65"/>
      <c r="H207" s="1809"/>
      <c r="I207" s="81"/>
    </row>
    <row r="208" spans="1:9" s="79" customFormat="1" ht="84" hidden="1" customHeight="1" x14ac:dyDescent="0.2">
      <c r="A208" s="60" t="s">
        <v>321</v>
      </c>
      <c r="B208" s="61"/>
      <c r="C208" s="62"/>
      <c r="D208" s="63" t="s">
        <v>61</v>
      </c>
      <c r="E208" s="66"/>
      <c r="F208" s="64"/>
      <c r="G208" s="65"/>
      <c r="H208" s="1809"/>
      <c r="I208" s="81"/>
    </row>
    <row r="209" spans="1:9" s="79" customFormat="1" ht="30.75" hidden="1" customHeight="1" x14ac:dyDescent="0.2">
      <c r="A209" s="60" t="s">
        <v>322</v>
      </c>
      <c r="B209" s="61"/>
      <c r="C209" s="62"/>
      <c r="D209" s="63" t="s">
        <v>61</v>
      </c>
      <c r="E209" s="66"/>
      <c r="F209" s="64"/>
      <c r="G209" s="65"/>
      <c r="H209" s="1809"/>
      <c r="I209" s="81"/>
    </row>
    <row r="210" spans="1:9" s="79" customFormat="1" ht="36" hidden="1" customHeight="1" x14ac:dyDescent="0.2">
      <c r="A210" s="60" t="s">
        <v>323</v>
      </c>
      <c r="B210" s="61"/>
      <c r="C210" s="62"/>
      <c r="D210" s="63" t="s">
        <v>61</v>
      </c>
      <c r="E210" s="66"/>
      <c r="F210" s="64"/>
      <c r="G210" s="65"/>
      <c r="H210" s="1809"/>
      <c r="I210" s="81"/>
    </row>
    <row r="211" spans="1:9" s="79" customFormat="1" ht="48" hidden="1" customHeight="1" x14ac:dyDescent="0.2">
      <c r="A211" s="60" t="s">
        <v>324</v>
      </c>
      <c r="B211" s="61"/>
      <c r="C211" s="62"/>
      <c r="D211" s="63" t="s">
        <v>61</v>
      </c>
      <c r="E211" s="66"/>
      <c r="F211" s="64"/>
      <c r="G211" s="65"/>
      <c r="H211" s="1809"/>
      <c r="I211" s="81"/>
    </row>
    <row r="212" spans="1:9" s="79" customFormat="1" ht="33" hidden="1" customHeight="1" x14ac:dyDescent="0.2">
      <c r="A212" s="60" t="s">
        <v>325</v>
      </c>
      <c r="B212" s="61"/>
      <c r="C212" s="62"/>
      <c r="D212" s="63" t="s">
        <v>61</v>
      </c>
      <c r="E212" s="66"/>
      <c r="F212" s="64"/>
      <c r="G212" s="65"/>
      <c r="H212" s="1809"/>
      <c r="I212" s="81"/>
    </row>
    <row r="213" spans="1:9" s="79" customFormat="1" ht="66.75" hidden="1" customHeight="1" x14ac:dyDescent="0.2">
      <c r="A213" s="60" t="s">
        <v>326</v>
      </c>
      <c r="B213" s="61"/>
      <c r="C213" s="62"/>
      <c r="D213" s="63" t="s">
        <v>61</v>
      </c>
      <c r="E213" s="66"/>
      <c r="F213" s="64"/>
      <c r="G213" s="65"/>
      <c r="H213" s="1809"/>
      <c r="I213" s="81"/>
    </row>
    <row r="214" spans="1:9" s="79" customFormat="1" ht="64.5" hidden="1" customHeight="1" x14ac:dyDescent="0.2">
      <c r="A214" s="60" t="s">
        <v>327</v>
      </c>
      <c r="B214" s="61"/>
      <c r="C214" s="62"/>
      <c r="D214" s="63" t="s">
        <v>61</v>
      </c>
      <c r="E214" s="66"/>
      <c r="F214" s="64"/>
      <c r="G214" s="65"/>
      <c r="H214" s="1809"/>
      <c r="I214" s="81"/>
    </row>
    <row r="215" spans="1:9" s="59" customFormat="1" ht="21.75" hidden="1" customHeight="1" x14ac:dyDescent="0.2">
      <c r="A215" s="60" t="s">
        <v>328</v>
      </c>
      <c r="B215" s="61"/>
      <c r="C215" s="62"/>
      <c r="D215" s="63" t="s">
        <v>61</v>
      </c>
      <c r="E215" s="66"/>
      <c r="F215" s="64"/>
      <c r="G215" s="65"/>
      <c r="H215" s="1809"/>
      <c r="I215" s="81"/>
    </row>
    <row r="216" spans="1:9" s="59" customFormat="1" ht="18.75" hidden="1" customHeight="1" x14ac:dyDescent="0.2">
      <c r="A216" s="60" t="s">
        <v>329</v>
      </c>
      <c r="B216" s="61"/>
      <c r="C216" s="62"/>
      <c r="D216" s="63" t="s">
        <v>61</v>
      </c>
      <c r="E216" s="66"/>
      <c r="F216" s="64"/>
      <c r="G216" s="65"/>
      <c r="H216" s="1809"/>
      <c r="I216" s="81"/>
    </row>
    <row r="217" spans="1:9" s="59" customFormat="1" ht="18.75" hidden="1" customHeight="1" x14ac:dyDescent="0.2">
      <c r="A217" s="60" t="s">
        <v>330</v>
      </c>
      <c r="B217" s="61"/>
      <c r="C217" s="62"/>
      <c r="D217" s="63" t="s">
        <v>61</v>
      </c>
      <c r="E217" s="66"/>
      <c r="F217" s="64"/>
      <c r="G217" s="65"/>
      <c r="H217" s="1809"/>
      <c r="I217" s="81"/>
    </row>
    <row r="218" spans="1:9" s="59" customFormat="1" ht="18.75" hidden="1" customHeight="1" x14ac:dyDescent="0.2">
      <c r="A218" s="60" t="s">
        <v>331</v>
      </c>
      <c r="B218" s="61"/>
      <c r="C218" s="62"/>
      <c r="D218" s="63" t="s">
        <v>61</v>
      </c>
      <c r="E218" s="66"/>
      <c r="F218" s="64"/>
      <c r="G218" s="65"/>
      <c r="H218" s="1809"/>
      <c r="I218" s="81"/>
    </row>
    <row r="219" spans="1:9" s="59" customFormat="1" ht="18.75" hidden="1" customHeight="1" x14ac:dyDescent="0.2">
      <c r="A219" s="60" t="s">
        <v>332</v>
      </c>
      <c r="B219" s="61"/>
      <c r="C219" s="62"/>
      <c r="D219" s="63" t="s">
        <v>61</v>
      </c>
      <c r="E219" s="66"/>
      <c r="F219" s="64"/>
      <c r="G219" s="65"/>
      <c r="H219" s="1809"/>
      <c r="I219" s="81"/>
    </row>
    <row r="220" spans="1:9" s="59" customFormat="1" ht="18.75" hidden="1" customHeight="1" x14ac:dyDescent="0.2">
      <c r="A220" s="60" t="s">
        <v>333</v>
      </c>
      <c r="B220" s="61"/>
      <c r="C220" s="62"/>
      <c r="D220" s="63" t="s">
        <v>61</v>
      </c>
      <c r="E220" s="66"/>
      <c r="F220" s="64"/>
      <c r="G220" s="65"/>
      <c r="H220" s="1809"/>
      <c r="I220" s="81"/>
    </row>
    <row r="221" spans="1:9" s="59" customFormat="1" ht="18.75" hidden="1" customHeight="1" x14ac:dyDescent="0.2">
      <c r="A221" s="60" t="s">
        <v>334</v>
      </c>
      <c r="B221" s="61"/>
      <c r="C221" s="62"/>
      <c r="D221" s="63" t="s">
        <v>61</v>
      </c>
      <c r="E221" s="66"/>
      <c r="F221" s="64"/>
      <c r="G221" s="65"/>
      <c r="H221" s="1809"/>
      <c r="I221" s="81"/>
    </row>
    <row r="222" spans="1:9" s="81" customFormat="1" ht="21" hidden="1" customHeight="1" x14ac:dyDescent="0.2">
      <c r="A222" s="60" t="s">
        <v>335</v>
      </c>
      <c r="B222" s="128"/>
      <c r="C222" s="129"/>
      <c r="D222" s="63" t="s">
        <v>61</v>
      </c>
      <c r="E222" s="66"/>
      <c r="F222" s="64"/>
      <c r="G222" s="65"/>
      <c r="H222" s="1809"/>
    </row>
    <row r="223" spans="1:9" ht="99.75" customHeight="1" x14ac:dyDescent="0.2">
      <c r="A223" s="1808" t="s">
        <v>519</v>
      </c>
      <c r="B223" s="118" t="s">
        <v>646</v>
      </c>
      <c r="C223" s="119"/>
      <c r="D223" s="127" t="s">
        <v>61</v>
      </c>
      <c r="E223" s="122"/>
      <c r="F223" s="121"/>
      <c r="G223" s="1812"/>
      <c r="H223" s="1334"/>
      <c r="I223" s="79"/>
    </row>
    <row r="224" spans="1:9" ht="69.75" customHeight="1" x14ac:dyDescent="0.2">
      <c r="A224" s="1808" t="s">
        <v>521</v>
      </c>
      <c r="B224" s="118" t="s">
        <v>1040</v>
      </c>
      <c r="C224" s="119"/>
      <c r="D224" s="127" t="s">
        <v>61</v>
      </c>
      <c r="E224" s="122"/>
      <c r="F224" s="121"/>
      <c r="G224" s="1812"/>
      <c r="H224" s="1334">
        <v>30000</v>
      </c>
      <c r="I224" s="79"/>
    </row>
    <row r="225" spans="1:9" s="79" customFormat="1" ht="32.25" customHeight="1" x14ac:dyDescent="0.2">
      <c r="A225" s="2261" t="s">
        <v>1827</v>
      </c>
      <c r="B225" s="2262"/>
      <c r="C225" s="740"/>
      <c r="D225" s="741"/>
      <c r="E225" s="743"/>
      <c r="F225" s="742"/>
      <c r="G225" s="744"/>
      <c r="H225" s="745">
        <f>SUM(H226:H226)</f>
        <v>108000</v>
      </c>
    </row>
    <row r="226" spans="1:9" s="81" customFormat="1" ht="86.25" customHeight="1" x14ac:dyDescent="0.2">
      <c r="A226" s="733" t="s">
        <v>486</v>
      </c>
      <c r="B226" s="746" t="s">
        <v>715</v>
      </c>
      <c r="C226" s="130"/>
      <c r="D226" s="747" t="s">
        <v>61</v>
      </c>
      <c r="E226" s="407">
        <v>12</v>
      </c>
      <c r="F226" s="408">
        <v>9000</v>
      </c>
      <c r="G226" s="1815"/>
      <c r="H226" s="1816">
        <f>E226*F226</f>
        <v>108000</v>
      </c>
      <c r="I226" s="79"/>
    </row>
    <row r="227" spans="1:9" s="81" customFormat="1" ht="34.5" customHeight="1" x14ac:dyDescent="0.2">
      <c r="A227" s="2261" t="s">
        <v>1828</v>
      </c>
      <c r="B227" s="2262"/>
      <c r="C227" s="748"/>
      <c r="D227" s="749" t="s">
        <v>61</v>
      </c>
      <c r="E227" s="750"/>
      <c r="F227" s="744"/>
      <c r="G227" s="744"/>
      <c r="H227" s="751">
        <f>SUM(H228:H232)</f>
        <v>0</v>
      </c>
      <c r="I227" s="79"/>
    </row>
    <row r="228" spans="1:9" s="81" customFormat="1" ht="33.75" customHeight="1" x14ac:dyDescent="0.2">
      <c r="A228" s="733" t="s">
        <v>486</v>
      </c>
      <c r="B228" s="752" t="s">
        <v>1041</v>
      </c>
      <c r="C228" s="119"/>
      <c r="D228" s="747" t="s">
        <v>61</v>
      </c>
      <c r="E228" s="753"/>
      <c r="F228" s="405"/>
      <c r="G228" s="405"/>
      <c r="H228" s="404"/>
      <c r="I228" s="79"/>
    </row>
    <row r="229" spans="1:9" s="79" customFormat="1" ht="50.25" customHeight="1" x14ac:dyDescent="0.2">
      <c r="A229" s="733" t="s">
        <v>516</v>
      </c>
      <c r="B229" s="118" t="s">
        <v>1042</v>
      </c>
      <c r="C229" s="119"/>
      <c r="D229" s="747" t="s">
        <v>61</v>
      </c>
      <c r="E229" s="753"/>
      <c r="F229" s="405"/>
      <c r="G229" s="405"/>
      <c r="H229" s="404"/>
    </row>
    <row r="230" spans="1:9" s="81" customFormat="1" ht="33.75" customHeight="1" x14ac:dyDescent="0.2">
      <c r="A230" s="733" t="s">
        <v>517</v>
      </c>
      <c r="B230" s="118" t="s">
        <v>1043</v>
      </c>
      <c r="C230" s="754"/>
      <c r="D230" s="755" t="s">
        <v>61</v>
      </c>
      <c r="E230" s="756"/>
      <c r="F230" s="757"/>
      <c r="G230" s="757"/>
      <c r="H230" s="758"/>
      <c r="I230" s="79"/>
    </row>
    <row r="231" spans="1:9" s="81" customFormat="1" ht="69.75" customHeight="1" x14ac:dyDescent="0.2">
      <c r="A231" s="733" t="s">
        <v>519</v>
      </c>
      <c r="B231" s="118" t="s">
        <v>1044</v>
      </c>
      <c r="C231" s="119"/>
      <c r="D231" s="755" t="s">
        <v>61</v>
      </c>
      <c r="E231" s="753"/>
      <c r="F231" s="405"/>
      <c r="G231" s="405"/>
      <c r="H231" s="404"/>
      <c r="I231" s="79"/>
    </row>
    <row r="232" spans="1:9" s="81" customFormat="1" ht="82.5" customHeight="1" thickBot="1" x14ac:dyDescent="0.25">
      <c r="A232" s="759" t="s">
        <v>521</v>
      </c>
      <c r="B232" s="1336" t="s">
        <v>1630</v>
      </c>
      <c r="C232" s="760"/>
      <c r="D232" s="761" t="s">
        <v>61</v>
      </c>
      <c r="E232" s="1817"/>
      <c r="F232" s="406"/>
      <c r="G232" s="406"/>
      <c r="H232" s="1337"/>
      <c r="I232" s="79"/>
    </row>
    <row r="233" spans="1:9" s="81" customFormat="1" ht="18.75" customHeight="1" x14ac:dyDescent="0.25">
      <c r="A233" s="2263" t="s">
        <v>337</v>
      </c>
      <c r="B233" s="2264"/>
      <c r="C233" s="762"/>
      <c r="D233" s="1818"/>
      <c r="E233" s="1819"/>
      <c r="F233" s="1820"/>
      <c r="G233" s="1820"/>
      <c r="H233" s="1821">
        <f>SUM(H123,H225,H227)</f>
        <v>404100</v>
      </c>
      <c r="I233" s="59"/>
    </row>
    <row r="234" spans="1:9" s="81" customFormat="1" ht="18" customHeight="1" x14ac:dyDescent="0.25">
      <c r="A234" s="2265" t="s">
        <v>1045</v>
      </c>
      <c r="B234" s="2266"/>
      <c r="C234" s="763"/>
      <c r="D234" s="1822"/>
      <c r="E234" s="1823"/>
      <c r="F234" s="1824"/>
      <c r="G234" s="1824"/>
      <c r="H234" s="1825">
        <f>H123</f>
        <v>296100</v>
      </c>
      <c r="I234" s="59"/>
    </row>
    <row r="235" spans="1:9" s="81" customFormat="1" ht="18" customHeight="1" x14ac:dyDescent="0.25">
      <c r="A235" s="2267" t="s">
        <v>1829</v>
      </c>
      <c r="B235" s="2268"/>
      <c r="C235" s="764"/>
      <c r="D235" s="1826"/>
      <c r="E235" s="1827"/>
      <c r="F235" s="1828"/>
      <c r="G235" s="1829"/>
      <c r="H235" s="1830">
        <f>H225</f>
        <v>108000</v>
      </c>
      <c r="I235" s="59"/>
    </row>
    <row r="236" spans="1:9" s="81" customFormat="1" ht="18" customHeight="1" thickBot="1" x14ac:dyDescent="0.3">
      <c r="A236" s="2252" t="s">
        <v>1830</v>
      </c>
      <c r="B236" s="2253"/>
      <c r="C236" s="765"/>
      <c r="D236" s="1831"/>
      <c r="E236" s="1832"/>
      <c r="F236" s="1833"/>
      <c r="G236" s="1834"/>
      <c r="H236" s="1835">
        <f>H227</f>
        <v>0</v>
      </c>
      <c r="I236" s="59"/>
    </row>
    <row r="237" spans="1:9" s="81" customFormat="1" ht="18" customHeight="1" x14ac:dyDescent="0.25">
      <c r="A237" s="113"/>
      <c r="B237" s="113"/>
      <c r="C237" s="113"/>
      <c r="D237" s="410" t="s">
        <v>338</v>
      </c>
      <c r="E237" s="403"/>
      <c r="F237" s="409"/>
      <c r="G237" s="410"/>
      <c r="H237" s="1836">
        <v>296100</v>
      </c>
      <c r="I237" s="1329">
        <f>H234-H237</f>
        <v>0</v>
      </c>
    </row>
    <row r="238" spans="1:9" s="81" customFormat="1" ht="18" customHeight="1" x14ac:dyDescent="0.25">
      <c r="A238" s="113"/>
      <c r="B238" s="113"/>
      <c r="C238" s="113"/>
      <c r="D238" s="410"/>
      <c r="E238" s="403"/>
      <c r="F238" s="409"/>
      <c r="G238" s="410"/>
      <c r="H238" s="1836">
        <v>108000</v>
      </c>
      <c r="I238" s="1329">
        <f>H235-H238</f>
        <v>0</v>
      </c>
    </row>
    <row r="239" spans="1:9" s="81" customFormat="1" ht="18" customHeight="1" x14ac:dyDescent="0.25">
      <c r="A239" s="113"/>
      <c r="B239" s="113"/>
      <c r="C239" s="113"/>
      <c r="D239" s="410"/>
      <c r="E239" s="403"/>
      <c r="F239" s="409"/>
      <c r="G239" s="410"/>
      <c r="H239" s="1836">
        <v>0</v>
      </c>
      <c r="I239" s="1329">
        <f>H236-H239</f>
        <v>0</v>
      </c>
    </row>
    <row r="240" spans="1:9" s="81" customFormat="1" ht="18" customHeight="1" thickBot="1" x14ac:dyDescent="0.25">
      <c r="A240" s="131"/>
      <c r="B240" s="132"/>
      <c r="C240" s="132"/>
      <c r="D240" s="133"/>
      <c r="E240" s="134"/>
      <c r="F240" s="135"/>
      <c r="G240" s="135"/>
      <c r="H240" s="1837"/>
    </row>
    <row r="241" spans="1:9" s="81" customFormat="1" ht="18" customHeight="1" x14ac:dyDescent="0.2">
      <c r="A241" s="766" t="s">
        <v>1046</v>
      </c>
      <c r="B241" s="767"/>
      <c r="C241" s="136"/>
      <c r="D241" s="137"/>
      <c r="E241" s="139"/>
      <c r="F241" s="138"/>
      <c r="G241" s="138"/>
      <c r="H241" s="1338"/>
      <c r="I241" s="47"/>
    </row>
    <row r="242" spans="1:9" s="81" customFormat="1" ht="18" customHeight="1" x14ac:dyDescent="0.2">
      <c r="A242" s="2254" t="s">
        <v>1023</v>
      </c>
      <c r="B242" s="2255"/>
      <c r="C242" s="768"/>
      <c r="D242" s="769"/>
      <c r="E242" s="1339"/>
      <c r="F242" s="1340"/>
      <c r="G242" s="1340"/>
      <c r="H242" s="1341">
        <f>SUM(H247,H243,H280,H292,H297,H298,H299,H300,H301,H302,H308,H338,H339,H340,H342,H343,H341,H344)</f>
        <v>310600</v>
      </c>
      <c r="I242" s="47"/>
    </row>
    <row r="243" spans="1:9" s="81" customFormat="1" ht="50.25" customHeight="1" x14ac:dyDescent="0.2">
      <c r="A243" s="140" t="s">
        <v>486</v>
      </c>
      <c r="B243" s="141" t="s">
        <v>339</v>
      </c>
      <c r="C243" s="142"/>
      <c r="D243" s="143"/>
      <c r="E243" s="1838"/>
      <c r="F243" s="1839"/>
      <c r="G243" s="1840"/>
      <c r="H243" s="1342">
        <f>CEILING(SUM(H244:H246),100)</f>
        <v>121000</v>
      </c>
      <c r="I243" s="79"/>
    </row>
    <row r="244" spans="1:9" s="81" customFormat="1" ht="18" customHeight="1" x14ac:dyDescent="0.2">
      <c r="A244" s="60" t="s">
        <v>133</v>
      </c>
      <c r="B244" s="61" t="s">
        <v>340</v>
      </c>
      <c r="C244" s="62"/>
      <c r="D244" s="63" t="s">
        <v>341</v>
      </c>
      <c r="E244" s="66">
        <v>11</v>
      </c>
      <c r="F244" s="64">
        <v>3930.36</v>
      </c>
      <c r="G244" s="65"/>
      <c r="H244" s="1345">
        <f>E244*F244*F246*1.2</f>
        <v>97017.006240000002</v>
      </c>
    </row>
    <row r="245" spans="1:9" s="81" customFormat="1" ht="18" customHeight="1" x14ac:dyDescent="0.2">
      <c r="A245" s="60" t="s">
        <v>135</v>
      </c>
      <c r="B245" s="61" t="s">
        <v>342</v>
      </c>
      <c r="C245" s="62"/>
      <c r="D245" s="63" t="s">
        <v>341</v>
      </c>
      <c r="E245" s="66">
        <v>1</v>
      </c>
      <c r="F245" s="64">
        <v>10663.61</v>
      </c>
      <c r="G245" s="65"/>
      <c r="H245" s="1345">
        <f>E245*F245*F246*1.2</f>
        <v>23929.14084</v>
      </c>
    </row>
    <row r="246" spans="1:9" s="81" customFormat="1" ht="18" customHeight="1" x14ac:dyDescent="0.2">
      <c r="A246" s="60" t="s">
        <v>137</v>
      </c>
      <c r="B246" s="61" t="s">
        <v>268</v>
      </c>
      <c r="C246" s="62"/>
      <c r="D246" s="63" t="s">
        <v>264</v>
      </c>
      <c r="E246" s="66"/>
      <c r="F246" s="64">
        <v>1.87</v>
      </c>
      <c r="G246" s="65"/>
      <c r="H246" s="1345"/>
    </row>
    <row r="247" spans="1:9" s="81" customFormat="1" ht="24" customHeight="1" x14ac:dyDescent="0.2">
      <c r="A247" s="140" t="s">
        <v>516</v>
      </c>
      <c r="B247" s="141" t="s">
        <v>343</v>
      </c>
      <c r="C247" s="142"/>
      <c r="D247" s="143"/>
      <c r="E247" s="1838">
        <f>SUM(E264:E279)</f>
        <v>2</v>
      </c>
      <c r="F247" s="1839"/>
      <c r="G247" s="1840"/>
      <c r="H247" s="1342">
        <f>CEILING(SUM(H248:H279),100)</f>
        <v>2600</v>
      </c>
      <c r="I247" s="79"/>
    </row>
    <row r="248" spans="1:9" s="81" customFormat="1" ht="18" customHeight="1" x14ac:dyDescent="0.2">
      <c r="A248" s="60" t="s">
        <v>148</v>
      </c>
      <c r="B248" s="61" t="s">
        <v>344</v>
      </c>
      <c r="C248" s="62"/>
      <c r="D248" s="63" t="s">
        <v>271</v>
      </c>
      <c r="E248" s="66"/>
      <c r="F248" s="64">
        <v>146</v>
      </c>
      <c r="G248" s="65"/>
      <c r="H248" s="1345"/>
    </row>
    <row r="249" spans="1:9" s="81" customFormat="1" ht="18" customHeight="1" x14ac:dyDescent="0.2">
      <c r="A249" s="60" t="s">
        <v>157</v>
      </c>
      <c r="B249" s="61" t="s">
        <v>345</v>
      </c>
      <c r="C249" s="62"/>
      <c r="D249" s="63" t="s">
        <v>271</v>
      </c>
      <c r="E249" s="66"/>
      <c r="F249" s="64">
        <v>148</v>
      </c>
      <c r="G249" s="65"/>
      <c r="H249" s="1345"/>
    </row>
    <row r="250" spans="1:9" s="81" customFormat="1" ht="18" customHeight="1" x14ac:dyDescent="0.2">
      <c r="A250" s="60" t="s">
        <v>160</v>
      </c>
      <c r="B250" s="61" t="s">
        <v>346</v>
      </c>
      <c r="C250" s="62"/>
      <c r="D250" s="63" t="s">
        <v>271</v>
      </c>
      <c r="E250" s="66"/>
      <c r="F250" s="64">
        <v>271</v>
      </c>
      <c r="G250" s="65"/>
      <c r="H250" s="1345"/>
    </row>
    <row r="251" spans="1:9" s="81" customFormat="1" ht="18" customHeight="1" x14ac:dyDescent="0.2">
      <c r="A251" s="60" t="s">
        <v>163</v>
      </c>
      <c r="B251" s="61" t="s">
        <v>347</v>
      </c>
      <c r="C251" s="62"/>
      <c r="D251" s="63" t="s">
        <v>271</v>
      </c>
      <c r="E251" s="66"/>
      <c r="F251" s="64">
        <v>333</v>
      </c>
      <c r="G251" s="65"/>
      <c r="H251" s="1345"/>
    </row>
    <row r="252" spans="1:9" s="81" customFormat="1" ht="18" customHeight="1" x14ac:dyDescent="0.2">
      <c r="A252" s="60" t="s">
        <v>164</v>
      </c>
      <c r="B252" s="61" t="s">
        <v>348</v>
      </c>
      <c r="C252" s="62"/>
      <c r="D252" s="63" t="s">
        <v>271</v>
      </c>
      <c r="E252" s="66"/>
      <c r="F252" s="64">
        <v>554</v>
      </c>
      <c r="G252" s="65"/>
      <c r="H252" s="1345"/>
    </row>
    <row r="253" spans="1:9" s="81" customFormat="1" ht="18" customHeight="1" x14ac:dyDescent="0.2">
      <c r="A253" s="60" t="s">
        <v>166</v>
      </c>
      <c r="B253" s="61" t="s">
        <v>349</v>
      </c>
      <c r="C253" s="62"/>
      <c r="D253" s="63" t="s">
        <v>271</v>
      </c>
      <c r="E253" s="66"/>
      <c r="F253" s="64">
        <v>361</v>
      </c>
      <c r="G253" s="65"/>
      <c r="H253" s="1345"/>
    </row>
    <row r="254" spans="1:9" s="81" customFormat="1" ht="18" customHeight="1" x14ac:dyDescent="0.2">
      <c r="A254" s="60" t="s">
        <v>169</v>
      </c>
      <c r="B254" s="61" t="s">
        <v>350</v>
      </c>
      <c r="C254" s="62"/>
      <c r="D254" s="63" t="s">
        <v>271</v>
      </c>
      <c r="E254" s="66"/>
      <c r="F254" s="64">
        <v>508</v>
      </c>
      <c r="G254" s="65"/>
      <c r="H254" s="1345"/>
    </row>
    <row r="255" spans="1:9" s="81" customFormat="1" ht="18" customHeight="1" x14ac:dyDescent="0.2">
      <c r="A255" s="60" t="s">
        <v>273</v>
      </c>
      <c r="B255" s="61" t="s">
        <v>351</v>
      </c>
      <c r="C255" s="62"/>
      <c r="D255" s="63" t="s">
        <v>271</v>
      </c>
      <c r="E255" s="66"/>
      <c r="F255" s="64">
        <v>775</v>
      </c>
      <c r="G255" s="65"/>
      <c r="H255" s="1345"/>
    </row>
    <row r="256" spans="1:9" s="81" customFormat="1" ht="18" customHeight="1" x14ac:dyDescent="0.2">
      <c r="A256" s="60" t="s">
        <v>274</v>
      </c>
      <c r="B256" s="61" t="s">
        <v>352</v>
      </c>
      <c r="C256" s="62"/>
      <c r="D256" s="63" t="s">
        <v>271</v>
      </c>
      <c r="E256" s="66"/>
      <c r="F256" s="64">
        <v>583</v>
      </c>
      <c r="G256" s="65"/>
      <c r="H256" s="1345"/>
    </row>
    <row r="257" spans="1:9" s="81" customFormat="1" ht="18" customHeight="1" x14ac:dyDescent="0.2">
      <c r="A257" s="60" t="s">
        <v>275</v>
      </c>
      <c r="B257" s="61" t="s">
        <v>353</v>
      </c>
      <c r="C257" s="62"/>
      <c r="D257" s="63" t="s">
        <v>271</v>
      </c>
      <c r="E257" s="66"/>
      <c r="F257" s="64">
        <v>685</v>
      </c>
      <c r="G257" s="65"/>
      <c r="H257" s="1345"/>
    </row>
    <row r="258" spans="1:9" s="81" customFormat="1" ht="18" customHeight="1" x14ac:dyDescent="0.2">
      <c r="A258" s="60" t="s">
        <v>276</v>
      </c>
      <c r="B258" s="61" t="s">
        <v>354</v>
      </c>
      <c r="C258" s="62"/>
      <c r="D258" s="63" t="s">
        <v>271</v>
      </c>
      <c r="E258" s="66"/>
      <c r="F258" s="64">
        <v>814</v>
      </c>
      <c r="G258" s="65"/>
      <c r="H258" s="1345"/>
    </row>
    <row r="259" spans="1:9" s="81" customFormat="1" ht="18" customHeight="1" x14ac:dyDescent="0.2">
      <c r="A259" s="60" t="s">
        <v>277</v>
      </c>
      <c r="B259" s="61" t="s">
        <v>355</v>
      </c>
      <c r="C259" s="62"/>
      <c r="D259" s="63" t="s">
        <v>271</v>
      </c>
      <c r="E259" s="66"/>
      <c r="F259" s="64">
        <v>869</v>
      </c>
      <c r="G259" s="65"/>
      <c r="H259" s="1345"/>
    </row>
    <row r="260" spans="1:9" s="81" customFormat="1" ht="18" customHeight="1" x14ac:dyDescent="0.2">
      <c r="A260" s="60" t="s">
        <v>278</v>
      </c>
      <c r="B260" s="61" t="s">
        <v>1047</v>
      </c>
      <c r="C260" s="62"/>
      <c r="D260" s="63" t="s">
        <v>271</v>
      </c>
      <c r="E260" s="66"/>
      <c r="F260" s="64">
        <v>1012</v>
      </c>
      <c r="G260" s="65"/>
      <c r="H260" s="1345"/>
    </row>
    <row r="261" spans="1:9" s="81" customFormat="1" ht="18" customHeight="1" x14ac:dyDescent="0.2">
      <c r="A261" s="60" t="s">
        <v>276</v>
      </c>
      <c r="B261" s="61" t="s">
        <v>1048</v>
      </c>
      <c r="C261" s="62"/>
      <c r="D261" s="63" t="s">
        <v>271</v>
      </c>
      <c r="E261" s="66"/>
      <c r="F261" s="64">
        <v>1142</v>
      </c>
      <c r="G261" s="65"/>
      <c r="H261" s="1345"/>
    </row>
    <row r="262" spans="1:9" s="79" customFormat="1" ht="33.75" customHeight="1" x14ac:dyDescent="0.2">
      <c r="A262" s="60" t="s">
        <v>277</v>
      </c>
      <c r="B262" s="61" t="s">
        <v>1049</v>
      </c>
      <c r="C262" s="62"/>
      <c r="D262" s="63" t="s">
        <v>271</v>
      </c>
      <c r="E262" s="66"/>
      <c r="F262" s="64">
        <v>1242</v>
      </c>
      <c r="G262" s="65"/>
      <c r="H262" s="1345"/>
      <c r="I262" s="81"/>
    </row>
    <row r="263" spans="1:9" s="81" customFormat="1" ht="20.25" customHeight="1" x14ac:dyDescent="0.2">
      <c r="A263" s="60" t="s">
        <v>278</v>
      </c>
      <c r="B263" s="61" t="s">
        <v>356</v>
      </c>
      <c r="C263" s="62"/>
      <c r="D263" s="63" t="s">
        <v>271</v>
      </c>
      <c r="E263" s="66"/>
      <c r="F263" s="64">
        <v>1442</v>
      </c>
      <c r="G263" s="65"/>
      <c r="H263" s="1345"/>
    </row>
    <row r="264" spans="1:9" s="81" customFormat="1" ht="18.75" customHeight="1" x14ac:dyDescent="0.2">
      <c r="A264" s="60" t="s">
        <v>279</v>
      </c>
      <c r="B264" s="80" t="s">
        <v>1050</v>
      </c>
      <c r="C264" s="144"/>
      <c r="D264" s="63" t="s">
        <v>61</v>
      </c>
      <c r="E264" s="66"/>
      <c r="F264" s="64"/>
      <c r="G264" s="65"/>
      <c r="H264" s="1345">
        <f>E264*F248+E264*F249+E264*F253</f>
        <v>0</v>
      </c>
    </row>
    <row r="265" spans="1:9" s="81" customFormat="1" ht="18.75" customHeight="1" x14ac:dyDescent="0.2">
      <c r="A265" s="60" t="s">
        <v>280</v>
      </c>
      <c r="B265" s="80" t="s">
        <v>1051</v>
      </c>
      <c r="C265" s="144"/>
      <c r="D265" s="63" t="s">
        <v>61</v>
      </c>
      <c r="E265" s="66">
        <v>1</v>
      </c>
      <c r="F265" s="64"/>
      <c r="G265" s="65"/>
      <c r="H265" s="1345">
        <f>E265*F248+E265*F250+E265*F254</f>
        <v>925</v>
      </c>
    </row>
    <row r="266" spans="1:9" s="81" customFormat="1" ht="18.75" customHeight="1" x14ac:dyDescent="0.2">
      <c r="A266" s="60" t="s">
        <v>281</v>
      </c>
      <c r="B266" s="80" t="s">
        <v>1052</v>
      </c>
      <c r="C266" s="144"/>
      <c r="D266" s="63" t="s">
        <v>61</v>
      </c>
      <c r="E266" s="66"/>
      <c r="F266" s="64"/>
      <c r="G266" s="65"/>
      <c r="H266" s="1345">
        <f>E266*F248+E266*F251+E266*F254</f>
        <v>0</v>
      </c>
    </row>
    <row r="267" spans="1:9" s="81" customFormat="1" ht="18.75" customHeight="1" x14ac:dyDescent="0.2">
      <c r="A267" s="60" t="s">
        <v>282</v>
      </c>
      <c r="B267" s="80" t="s">
        <v>1053</v>
      </c>
      <c r="C267" s="144"/>
      <c r="D267" s="63" t="s">
        <v>61</v>
      </c>
      <c r="E267" s="66"/>
      <c r="F267" s="64"/>
      <c r="G267" s="65"/>
      <c r="H267" s="1345">
        <f>E267*F248+E267*F252+E267*F255</f>
        <v>0</v>
      </c>
    </row>
    <row r="268" spans="1:9" s="81" customFormat="1" ht="18.75" customHeight="1" x14ac:dyDescent="0.2">
      <c r="A268" s="60" t="s">
        <v>283</v>
      </c>
      <c r="B268" s="80" t="s">
        <v>1054</v>
      </c>
      <c r="C268" s="144"/>
      <c r="D268" s="63" t="s">
        <v>61</v>
      </c>
      <c r="E268" s="66"/>
      <c r="F268" s="64"/>
      <c r="G268" s="65"/>
      <c r="H268" s="1345">
        <f>E268*F248+E268*F251+E268*F254</f>
        <v>0</v>
      </c>
    </row>
    <row r="269" spans="1:9" s="81" customFormat="1" ht="18.75" customHeight="1" x14ac:dyDescent="0.2">
      <c r="A269" s="60" t="s">
        <v>284</v>
      </c>
      <c r="B269" s="80" t="s">
        <v>1055</v>
      </c>
      <c r="C269" s="89"/>
      <c r="D269" s="63" t="s">
        <v>61</v>
      </c>
      <c r="E269" s="66"/>
      <c r="F269" s="64"/>
      <c r="G269" s="65"/>
      <c r="H269" s="1345">
        <f>E269*F248+E269*F256</f>
        <v>0</v>
      </c>
    </row>
    <row r="270" spans="1:9" s="81" customFormat="1" ht="18.75" customHeight="1" x14ac:dyDescent="0.2">
      <c r="A270" s="60" t="s">
        <v>285</v>
      </c>
      <c r="B270" s="80" t="s">
        <v>1056</v>
      </c>
      <c r="C270" s="89"/>
      <c r="D270" s="63" t="s">
        <v>61</v>
      </c>
      <c r="E270" s="66"/>
      <c r="F270" s="64"/>
      <c r="G270" s="65"/>
      <c r="H270" s="1345">
        <f>E270*F248+E270*F257</f>
        <v>0</v>
      </c>
    </row>
    <row r="271" spans="1:9" s="81" customFormat="1" ht="18.75" customHeight="1" x14ac:dyDescent="0.2">
      <c r="A271" s="60" t="s">
        <v>286</v>
      </c>
      <c r="B271" s="80" t="s">
        <v>1057</v>
      </c>
      <c r="C271" s="89"/>
      <c r="D271" s="63" t="s">
        <v>61</v>
      </c>
      <c r="E271" s="66"/>
      <c r="F271" s="64"/>
      <c r="G271" s="65"/>
      <c r="H271" s="1345">
        <f>E271*F248+E271*F258</f>
        <v>0</v>
      </c>
    </row>
    <row r="272" spans="1:9" s="79" customFormat="1" ht="18.75" customHeight="1" x14ac:dyDescent="0.2">
      <c r="A272" s="60" t="s">
        <v>287</v>
      </c>
      <c r="B272" s="80" t="s">
        <v>1058</v>
      </c>
      <c r="C272" s="89"/>
      <c r="D272" s="63" t="s">
        <v>61</v>
      </c>
      <c r="E272" s="66"/>
      <c r="F272" s="64"/>
      <c r="G272" s="65"/>
      <c r="H272" s="1345">
        <f>E272*F248+E272*F259</f>
        <v>0</v>
      </c>
      <c r="I272" s="81"/>
    </row>
    <row r="273" spans="1:9" s="81" customFormat="1" ht="18.75" customHeight="1" x14ac:dyDescent="0.2">
      <c r="A273" s="60" t="s">
        <v>288</v>
      </c>
      <c r="B273" s="80" t="s">
        <v>1059</v>
      </c>
      <c r="C273" s="89"/>
      <c r="D273" s="63" t="s">
        <v>61</v>
      </c>
      <c r="E273" s="66"/>
      <c r="F273" s="64"/>
      <c r="G273" s="65"/>
      <c r="H273" s="1345">
        <f>E273*F248+E273*F260</f>
        <v>0</v>
      </c>
    </row>
    <row r="274" spans="1:9" s="81" customFormat="1" ht="18.75" customHeight="1" x14ac:dyDescent="0.2">
      <c r="A274" s="60" t="s">
        <v>290</v>
      </c>
      <c r="B274" s="80" t="s">
        <v>1060</v>
      </c>
      <c r="C274" s="89"/>
      <c r="D274" s="63" t="s">
        <v>61</v>
      </c>
      <c r="E274" s="66"/>
      <c r="F274" s="64"/>
      <c r="G274" s="65"/>
      <c r="H274" s="1345">
        <f>E274*F248+E274*F261</f>
        <v>0</v>
      </c>
    </row>
    <row r="275" spans="1:9" s="81" customFormat="1" ht="18.75" customHeight="1" x14ac:dyDescent="0.2">
      <c r="A275" s="60" t="s">
        <v>291</v>
      </c>
      <c r="B275" s="80" t="s">
        <v>1061</v>
      </c>
      <c r="C275" s="89"/>
      <c r="D275" s="63" t="s">
        <v>61</v>
      </c>
      <c r="E275" s="66"/>
      <c r="F275" s="64"/>
      <c r="G275" s="65"/>
      <c r="H275" s="1345">
        <f>E275*F248+E275*F262</f>
        <v>0</v>
      </c>
    </row>
    <row r="276" spans="1:9" s="81" customFormat="1" ht="18.75" customHeight="1" x14ac:dyDescent="0.2">
      <c r="A276" s="60" t="s">
        <v>292</v>
      </c>
      <c r="B276" s="80" t="s">
        <v>1062</v>
      </c>
      <c r="C276" s="89"/>
      <c r="D276" s="63" t="s">
        <v>61</v>
      </c>
      <c r="E276" s="66">
        <v>1</v>
      </c>
      <c r="F276" s="64"/>
      <c r="G276" s="65"/>
      <c r="H276" s="1345">
        <f>E276*F248+E276*F263</f>
        <v>1588</v>
      </c>
    </row>
    <row r="277" spans="1:9" s="79" customFormat="1" ht="18.75" hidden="1" customHeight="1" outlineLevel="1" x14ac:dyDescent="0.2">
      <c r="A277" s="60" t="s">
        <v>293</v>
      </c>
      <c r="B277" s="80"/>
      <c r="C277" s="89"/>
      <c r="D277" s="63" t="s">
        <v>61</v>
      </c>
      <c r="E277" s="66"/>
      <c r="F277" s="64"/>
      <c r="G277" s="65"/>
      <c r="H277" s="1345"/>
      <c r="I277" s="81"/>
    </row>
    <row r="278" spans="1:9" s="79" customFormat="1" ht="18.75" hidden="1" customHeight="1" outlineLevel="1" x14ac:dyDescent="0.2">
      <c r="A278" s="60" t="s">
        <v>294</v>
      </c>
      <c r="B278" s="80"/>
      <c r="C278" s="89"/>
      <c r="D278" s="63" t="s">
        <v>61</v>
      </c>
      <c r="E278" s="66"/>
      <c r="F278" s="64"/>
      <c r="G278" s="65"/>
      <c r="H278" s="1345"/>
      <c r="I278" s="81"/>
    </row>
    <row r="279" spans="1:9" s="79" customFormat="1" ht="18.75" hidden="1" customHeight="1" outlineLevel="1" x14ac:dyDescent="0.2">
      <c r="A279" s="60" t="s">
        <v>295</v>
      </c>
      <c r="B279" s="80"/>
      <c r="C279" s="89"/>
      <c r="D279" s="63" t="s">
        <v>61</v>
      </c>
      <c r="E279" s="66"/>
      <c r="F279" s="64"/>
      <c r="G279" s="65"/>
      <c r="H279" s="1345"/>
      <c r="I279" s="81"/>
    </row>
    <row r="280" spans="1:9" s="79" customFormat="1" ht="35.25" customHeight="1" collapsed="1" x14ac:dyDescent="0.2">
      <c r="A280" s="140" t="s">
        <v>517</v>
      </c>
      <c r="B280" s="141" t="s">
        <v>357</v>
      </c>
      <c r="C280" s="142"/>
      <c r="D280" s="143"/>
      <c r="E280" s="1838"/>
      <c r="F280" s="1839"/>
      <c r="G280" s="1840"/>
      <c r="H280" s="1342">
        <f>CEILING(SUM(H281:H291),100)</f>
        <v>0</v>
      </c>
    </row>
    <row r="281" spans="1:9" s="79" customFormat="1" ht="22.5" customHeight="1" x14ac:dyDescent="0.2">
      <c r="A281" s="60" t="s">
        <v>184</v>
      </c>
      <c r="B281" s="123" t="s">
        <v>358</v>
      </c>
      <c r="C281" s="145"/>
      <c r="D281" s="63"/>
      <c r="E281" s="66"/>
      <c r="F281" s="64"/>
      <c r="G281" s="65"/>
      <c r="H281" s="1345"/>
      <c r="I281" s="81"/>
    </row>
    <row r="282" spans="1:9" s="79" customFormat="1" ht="34.5" customHeight="1" x14ac:dyDescent="0.2">
      <c r="A282" s="60" t="s">
        <v>187</v>
      </c>
      <c r="B282" s="61" t="s">
        <v>1631</v>
      </c>
      <c r="C282" s="62"/>
      <c r="D282" s="63" t="s">
        <v>61</v>
      </c>
      <c r="E282" s="66"/>
      <c r="F282" s="64">
        <v>106</v>
      </c>
      <c r="G282" s="65"/>
      <c r="H282" s="1345">
        <f>E282*F282*E291</f>
        <v>0</v>
      </c>
      <c r="I282" s="81"/>
    </row>
    <row r="283" spans="1:9" s="81" customFormat="1" ht="54" customHeight="1" x14ac:dyDescent="0.2">
      <c r="A283" s="60" t="s">
        <v>189</v>
      </c>
      <c r="B283" s="61" t="s">
        <v>359</v>
      </c>
      <c r="C283" s="62"/>
      <c r="D283" s="63" t="s">
        <v>61</v>
      </c>
      <c r="E283" s="66"/>
      <c r="F283" s="64">
        <v>250</v>
      </c>
      <c r="G283" s="65"/>
      <c r="H283" s="1345">
        <f>E283*F283*E291</f>
        <v>0</v>
      </c>
    </row>
    <row r="284" spans="1:9" s="81" customFormat="1" ht="51.75" customHeight="1" x14ac:dyDescent="0.2">
      <c r="A284" s="60" t="s">
        <v>191</v>
      </c>
      <c r="B284" s="61" t="s">
        <v>1632</v>
      </c>
      <c r="C284" s="62"/>
      <c r="D284" s="63" t="s">
        <v>61</v>
      </c>
      <c r="E284" s="66"/>
      <c r="F284" s="64">
        <v>350</v>
      </c>
      <c r="G284" s="65"/>
      <c r="H284" s="1345">
        <f>E284*F284*E291</f>
        <v>0</v>
      </c>
    </row>
    <row r="285" spans="1:9" s="81" customFormat="1" ht="19.5" customHeight="1" x14ac:dyDescent="0.2">
      <c r="A285" s="60" t="s">
        <v>305</v>
      </c>
      <c r="B285" s="123" t="s">
        <v>360</v>
      </c>
      <c r="C285" s="145"/>
      <c r="D285" s="63"/>
      <c r="E285" s="66"/>
      <c r="F285" s="64"/>
      <c r="G285" s="65"/>
      <c r="H285" s="1345"/>
    </row>
    <row r="286" spans="1:9" s="81" customFormat="1" ht="36" customHeight="1" x14ac:dyDescent="0.2">
      <c r="A286" s="60" t="s">
        <v>306</v>
      </c>
      <c r="B286" s="61" t="s">
        <v>1633</v>
      </c>
      <c r="C286" s="62"/>
      <c r="D286" s="63" t="s">
        <v>362</v>
      </c>
      <c r="E286" s="146"/>
      <c r="F286" s="64">
        <v>4000</v>
      </c>
      <c r="G286" s="65"/>
      <c r="H286" s="1345">
        <f>E286*F286*E291</f>
        <v>0</v>
      </c>
    </row>
    <row r="287" spans="1:9" s="81" customFormat="1" ht="19.5" customHeight="1" x14ac:dyDescent="0.2">
      <c r="A287" s="60" t="s">
        <v>307</v>
      </c>
      <c r="B287" s="61" t="s">
        <v>363</v>
      </c>
      <c r="C287" s="62"/>
      <c r="D287" s="63" t="s">
        <v>364</v>
      </c>
      <c r="E287" s="66"/>
      <c r="F287" s="64">
        <v>252</v>
      </c>
      <c r="G287" s="65"/>
      <c r="H287" s="1345">
        <f>E287*F287*E291</f>
        <v>0</v>
      </c>
    </row>
    <row r="288" spans="1:9" s="79" customFormat="1" ht="47.25" customHeight="1" x14ac:dyDescent="0.2">
      <c r="A288" s="60" t="s">
        <v>308</v>
      </c>
      <c r="B288" s="61" t="s">
        <v>365</v>
      </c>
      <c r="C288" s="62"/>
      <c r="D288" s="63" t="s">
        <v>366</v>
      </c>
      <c r="E288" s="66"/>
      <c r="F288" s="64">
        <v>104</v>
      </c>
      <c r="G288" s="65"/>
      <c r="H288" s="1345">
        <f>E288*F288*E291</f>
        <v>0</v>
      </c>
      <c r="I288" s="81"/>
    </row>
    <row r="289" spans="1:9" s="81" customFormat="1" ht="33" customHeight="1" x14ac:dyDescent="0.2">
      <c r="A289" s="60" t="s">
        <v>309</v>
      </c>
      <c r="B289" s="61" t="s">
        <v>367</v>
      </c>
      <c r="C289" s="62"/>
      <c r="D289" s="63" t="s">
        <v>61</v>
      </c>
      <c r="E289" s="66"/>
      <c r="F289" s="64">
        <v>250</v>
      </c>
      <c r="G289" s="65"/>
      <c r="H289" s="1345">
        <f>E289*F289*E291</f>
        <v>0</v>
      </c>
    </row>
    <row r="290" spans="1:9" s="81" customFormat="1" ht="33" customHeight="1" x14ac:dyDescent="0.2">
      <c r="A290" s="60" t="s">
        <v>310</v>
      </c>
      <c r="B290" s="61" t="s">
        <v>1634</v>
      </c>
      <c r="C290" s="62"/>
      <c r="D290" s="63" t="s">
        <v>61</v>
      </c>
      <c r="E290" s="66"/>
      <c r="F290" s="64">
        <v>5000</v>
      </c>
      <c r="G290" s="65"/>
      <c r="H290" s="1345">
        <f>E290*F290*E291</f>
        <v>0</v>
      </c>
    </row>
    <row r="291" spans="1:9" s="81" customFormat="1" ht="21.75" customHeight="1" x14ac:dyDescent="0.2">
      <c r="A291" s="60" t="s">
        <v>311</v>
      </c>
      <c r="B291" s="61" t="s">
        <v>368</v>
      </c>
      <c r="C291" s="62"/>
      <c r="D291" s="63" t="s">
        <v>264</v>
      </c>
      <c r="E291" s="107">
        <v>1.2</v>
      </c>
      <c r="F291" s="147"/>
      <c r="G291" s="770"/>
      <c r="H291" s="1345">
        <f t="shared" ref="H291" si="3">E291*F291*E299</f>
        <v>0</v>
      </c>
    </row>
    <row r="292" spans="1:9" s="81" customFormat="1" ht="33.75" customHeight="1" x14ac:dyDescent="0.2">
      <c r="A292" s="140" t="s">
        <v>519</v>
      </c>
      <c r="B292" s="141" t="s">
        <v>369</v>
      </c>
      <c r="C292" s="142"/>
      <c r="D292" s="148"/>
      <c r="E292" s="1838"/>
      <c r="F292" s="1839"/>
      <c r="G292" s="1840"/>
      <c r="H292" s="1342">
        <f>CEILING(SUM(H293:H296),100)</f>
        <v>6800</v>
      </c>
      <c r="I292" s="79"/>
    </row>
    <row r="293" spans="1:9" s="81" customFormat="1" ht="18.75" customHeight="1" x14ac:dyDescent="0.2">
      <c r="A293" s="60" t="s">
        <v>195</v>
      </c>
      <c r="B293" s="123" t="s">
        <v>360</v>
      </c>
      <c r="C293" s="145"/>
      <c r="D293" s="63"/>
      <c r="E293" s="66"/>
      <c r="F293" s="64"/>
      <c r="G293" s="65"/>
      <c r="H293" s="1345"/>
    </row>
    <row r="294" spans="1:9" s="81" customFormat="1" ht="31.5" customHeight="1" x14ac:dyDescent="0.2">
      <c r="A294" s="60" t="s">
        <v>197</v>
      </c>
      <c r="B294" s="61" t="s">
        <v>361</v>
      </c>
      <c r="C294" s="62"/>
      <c r="D294" s="63" t="s">
        <v>362</v>
      </c>
      <c r="E294" s="146">
        <v>0.64</v>
      </c>
      <c r="F294" s="64">
        <v>2000</v>
      </c>
      <c r="G294" s="65"/>
      <c r="H294" s="1345">
        <f>E294*F294*E296</f>
        <v>1536</v>
      </c>
    </row>
    <row r="295" spans="1:9" s="81" customFormat="1" ht="48.75" customHeight="1" x14ac:dyDescent="0.2">
      <c r="A295" s="60" t="s">
        <v>199</v>
      </c>
      <c r="B295" s="61" t="s">
        <v>365</v>
      </c>
      <c r="C295" s="62"/>
      <c r="D295" s="63" t="s">
        <v>366</v>
      </c>
      <c r="E295" s="66">
        <v>83</v>
      </c>
      <c r="F295" s="64">
        <v>52</v>
      </c>
      <c r="G295" s="65"/>
      <c r="H295" s="1345">
        <f>E295*F295*E296</f>
        <v>5179.2</v>
      </c>
    </row>
    <row r="296" spans="1:9" s="81" customFormat="1" ht="18.75" customHeight="1" x14ac:dyDescent="0.2">
      <c r="A296" s="60" t="s">
        <v>370</v>
      </c>
      <c r="B296" s="61" t="s">
        <v>368</v>
      </c>
      <c r="C296" s="62"/>
      <c r="D296" s="63" t="s">
        <v>264</v>
      </c>
      <c r="E296" s="107">
        <v>1.2</v>
      </c>
      <c r="F296" s="147"/>
      <c r="G296" s="147"/>
      <c r="H296" s="1345"/>
    </row>
    <row r="297" spans="1:9" s="81" customFormat="1" ht="33.75" customHeight="1" x14ac:dyDescent="0.2">
      <c r="A297" s="140" t="s">
        <v>521</v>
      </c>
      <c r="B297" s="141" t="s">
        <v>371</v>
      </c>
      <c r="C297" s="142"/>
      <c r="D297" s="148" t="s">
        <v>250</v>
      </c>
      <c r="E297" s="1838">
        <v>1</v>
      </c>
      <c r="F297" s="1839"/>
      <c r="G297" s="1839"/>
      <c r="H297" s="1342">
        <v>2500</v>
      </c>
      <c r="I297" s="79"/>
    </row>
    <row r="298" spans="1:9" s="81" customFormat="1" ht="21" customHeight="1" x14ac:dyDescent="0.2">
      <c r="A298" s="140" t="s">
        <v>523</v>
      </c>
      <c r="B298" s="149" t="s">
        <v>372</v>
      </c>
      <c r="C298" s="150"/>
      <c r="D298" s="148" t="s">
        <v>250</v>
      </c>
      <c r="E298" s="1841"/>
      <c r="F298" s="151"/>
      <c r="G298" s="771"/>
      <c r="H298" s="1343">
        <v>5000</v>
      </c>
      <c r="I298" s="79"/>
    </row>
    <row r="299" spans="1:9" s="81" customFormat="1" ht="33.75" customHeight="1" x14ac:dyDescent="0.2">
      <c r="A299" s="140" t="s">
        <v>525</v>
      </c>
      <c r="B299" s="149" t="s">
        <v>82</v>
      </c>
      <c r="C299" s="150"/>
      <c r="D299" s="152" t="s">
        <v>373</v>
      </c>
      <c r="E299" s="1842">
        <v>5</v>
      </c>
      <c r="F299" s="151">
        <v>16486</v>
      </c>
      <c r="G299" s="771"/>
      <c r="H299" s="1343">
        <f>CEILING(E299*F299,100)</f>
        <v>82500</v>
      </c>
      <c r="I299" s="79"/>
    </row>
    <row r="300" spans="1:9" s="81" customFormat="1" ht="33.75" customHeight="1" x14ac:dyDescent="0.2">
      <c r="A300" s="140" t="s">
        <v>534</v>
      </c>
      <c r="B300" s="149" t="s">
        <v>375</v>
      </c>
      <c r="C300" s="150"/>
      <c r="D300" s="152" t="s">
        <v>61</v>
      </c>
      <c r="E300" s="1842">
        <v>4</v>
      </c>
      <c r="F300" s="151">
        <v>650</v>
      </c>
      <c r="G300" s="771"/>
      <c r="H300" s="1343">
        <f>CEILING(E300*F300,100)</f>
        <v>2600</v>
      </c>
      <c r="I300" s="79"/>
    </row>
    <row r="301" spans="1:9" s="81" customFormat="1" ht="20.25" customHeight="1" x14ac:dyDescent="0.2">
      <c r="A301" s="140" t="s">
        <v>536</v>
      </c>
      <c r="B301" s="149" t="s">
        <v>376</v>
      </c>
      <c r="C301" s="150"/>
      <c r="D301" s="153" t="s">
        <v>377</v>
      </c>
      <c r="E301" s="154">
        <v>80</v>
      </c>
      <c r="F301" s="1843">
        <v>488.52</v>
      </c>
      <c r="G301" s="1844"/>
      <c r="H301" s="1343">
        <f>CEILING(F301*E301,100)</f>
        <v>39100</v>
      </c>
      <c r="I301" s="79"/>
    </row>
    <row r="302" spans="1:9" s="81" customFormat="1" ht="20.25" customHeight="1" x14ac:dyDescent="0.2">
      <c r="A302" s="140" t="s">
        <v>718</v>
      </c>
      <c r="B302" s="149" t="s">
        <v>1635</v>
      </c>
      <c r="C302" s="150"/>
      <c r="D302" s="152"/>
      <c r="E302" s="1845"/>
      <c r="F302" s="1843"/>
      <c r="G302" s="1844"/>
      <c r="H302" s="1343">
        <f>SUM(H303:H307)</f>
        <v>21500</v>
      </c>
      <c r="I302" s="79"/>
    </row>
    <row r="303" spans="1:9" s="81" customFormat="1" ht="18.75" customHeight="1" x14ac:dyDescent="0.2">
      <c r="A303" s="60" t="s">
        <v>243</v>
      </c>
      <c r="B303" s="61" t="s">
        <v>378</v>
      </c>
      <c r="C303" s="62"/>
      <c r="D303" s="63" t="s">
        <v>379</v>
      </c>
      <c r="E303" s="66"/>
      <c r="F303" s="64">
        <v>153</v>
      </c>
      <c r="G303" s="65"/>
      <c r="H303" s="1345">
        <f>CEILING(F303*E303,100)</f>
        <v>0</v>
      </c>
    </row>
    <row r="304" spans="1:9" s="81" customFormat="1" ht="18.75" customHeight="1" x14ac:dyDescent="0.2">
      <c r="A304" s="60" t="s">
        <v>245</v>
      </c>
      <c r="B304" s="61" t="s">
        <v>380</v>
      </c>
      <c r="C304" s="62"/>
      <c r="D304" s="63" t="s">
        <v>379</v>
      </c>
      <c r="E304" s="66"/>
      <c r="F304" s="64">
        <v>156</v>
      </c>
      <c r="G304" s="65"/>
      <c r="H304" s="1345">
        <f>CEILING(F304*E304,100)</f>
        <v>0</v>
      </c>
    </row>
    <row r="305" spans="1:9" s="81" customFormat="1" ht="18.75" customHeight="1" x14ac:dyDescent="0.2">
      <c r="A305" s="60" t="s">
        <v>247</v>
      </c>
      <c r="B305" s="61" t="s">
        <v>381</v>
      </c>
      <c r="C305" s="62"/>
      <c r="D305" s="63" t="s">
        <v>186</v>
      </c>
      <c r="E305" s="66">
        <v>130</v>
      </c>
      <c r="F305" s="64">
        <v>165</v>
      </c>
      <c r="G305" s="65"/>
      <c r="H305" s="1345">
        <f>CEILING(F305*E305,100)</f>
        <v>21500</v>
      </c>
    </row>
    <row r="306" spans="1:9" s="81" customFormat="1" ht="18.75" customHeight="1" x14ac:dyDescent="0.2">
      <c r="A306" s="60" t="s">
        <v>249</v>
      </c>
      <c r="B306" s="61" t="s">
        <v>1063</v>
      </c>
      <c r="C306" s="62"/>
      <c r="D306" s="63" t="s">
        <v>379</v>
      </c>
      <c r="E306" s="66"/>
      <c r="F306" s="64">
        <v>481</v>
      </c>
      <c r="G306" s="65"/>
      <c r="H306" s="1345">
        <f>CEILING(F306*E306,100)</f>
        <v>0</v>
      </c>
    </row>
    <row r="307" spans="1:9" s="81" customFormat="1" ht="18.75" customHeight="1" x14ac:dyDescent="0.2">
      <c r="A307" s="60" t="s">
        <v>1064</v>
      </c>
      <c r="B307" s="61" t="s">
        <v>1065</v>
      </c>
      <c r="C307" s="62"/>
      <c r="D307" s="63" t="s">
        <v>379</v>
      </c>
      <c r="E307" s="66"/>
      <c r="F307" s="64">
        <v>363</v>
      </c>
      <c r="G307" s="65"/>
      <c r="H307" s="1345">
        <f t="shared" ref="H307" si="4">CEILING(F307*E307,100)</f>
        <v>0</v>
      </c>
    </row>
    <row r="308" spans="1:9" s="81" customFormat="1" ht="33.75" customHeight="1" x14ac:dyDescent="0.2">
      <c r="A308" s="140" t="s">
        <v>719</v>
      </c>
      <c r="B308" s="149" t="s">
        <v>1636</v>
      </c>
      <c r="C308" s="150"/>
      <c r="D308" s="152" t="s">
        <v>61</v>
      </c>
      <c r="E308" s="1842">
        <f>SUM(E309:E337)</f>
        <v>53</v>
      </c>
      <c r="F308" s="1846"/>
      <c r="G308" s="1846"/>
      <c r="H308" s="1342">
        <v>27000</v>
      </c>
      <c r="I308" s="79"/>
    </row>
    <row r="309" spans="1:9" s="81" customFormat="1" ht="18.75" customHeight="1" x14ac:dyDescent="0.2">
      <c r="A309" s="60" t="s">
        <v>251</v>
      </c>
      <c r="B309" s="80" t="s">
        <v>1066</v>
      </c>
      <c r="C309" s="89"/>
      <c r="D309" s="63" t="s">
        <v>61</v>
      </c>
      <c r="E309" s="66">
        <v>2</v>
      </c>
      <c r="F309" s="64">
        <f>1505*1.08</f>
        <v>1625.4</v>
      </c>
      <c r="G309" s="65"/>
      <c r="H309" s="1345"/>
    </row>
    <row r="310" spans="1:9" s="81" customFormat="1" ht="18.75" customHeight="1" x14ac:dyDescent="0.2">
      <c r="A310" s="60" t="s">
        <v>206</v>
      </c>
      <c r="B310" s="80" t="s">
        <v>1067</v>
      </c>
      <c r="C310" s="89"/>
      <c r="D310" s="63" t="s">
        <v>61</v>
      </c>
      <c r="E310" s="66"/>
      <c r="F310" s="64">
        <f>296*1.08</f>
        <v>319.68</v>
      </c>
      <c r="G310" s="65"/>
      <c r="H310" s="1345"/>
    </row>
    <row r="311" spans="1:9" s="81" customFormat="1" ht="18.75" customHeight="1" x14ac:dyDescent="0.2">
      <c r="A311" s="60" t="s">
        <v>254</v>
      </c>
      <c r="B311" s="80" t="s">
        <v>1068</v>
      </c>
      <c r="C311" s="89"/>
      <c r="D311" s="63" t="s">
        <v>61</v>
      </c>
      <c r="E311" s="66"/>
      <c r="F311" s="64">
        <f>1126*1.08</f>
        <v>1216.0800000000002</v>
      </c>
      <c r="G311" s="65"/>
      <c r="H311" s="1345"/>
    </row>
    <row r="312" spans="1:9" s="81" customFormat="1" ht="18.75" customHeight="1" x14ac:dyDescent="0.2">
      <c r="A312" s="60" t="s">
        <v>256</v>
      </c>
      <c r="B312" s="80" t="s">
        <v>1069</v>
      </c>
      <c r="C312" s="89"/>
      <c r="D312" s="63" t="s">
        <v>61</v>
      </c>
      <c r="E312" s="66">
        <v>4</v>
      </c>
      <c r="F312" s="64">
        <f>588*1.08</f>
        <v>635.04000000000008</v>
      </c>
      <c r="G312" s="65"/>
      <c r="H312" s="1345"/>
    </row>
    <row r="313" spans="1:9" s="81" customFormat="1" ht="18.75" customHeight="1" x14ac:dyDescent="0.2">
      <c r="A313" s="60" t="s">
        <v>258</v>
      </c>
      <c r="B313" s="80" t="s">
        <v>1070</v>
      </c>
      <c r="C313" s="89"/>
      <c r="D313" s="63" t="s">
        <v>61</v>
      </c>
      <c r="E313" s="66"/>
      <c r="F313" s="64">
        <f>998*1.08</f>
        <v>1077.8400000000001</v>
      </c>
      <c r="G313" s="65"/>
      <c r="H313" s="1345"/>
    </row>
    <row r="314" spans="1:9" s="81" customFormat="1" ht="30.75" customHeight="1" x14ac:dyDescent="0.2">
      <c r="A314" s="60" t="s">
        <v>259</v>
      </c>
      <c r="B314" s="80" t="s">
        <v>1071</v>
      </c>
      <c r="C314" s="89"/>
      <c r="D314" s="63" t="s">
        <v>61</v>
      </c>
      <c r="E314" s="66"/>
      <c r="F314" s="64">
        <f>2474.09*1.08</f>
        <v>2672.0172000000002</v>
      </c>
      <c r="G314" s="65"/>
      <c r="H314" s="1345"/>
    </row>
    <row r="315" spans="1:9" s="81" customFormat="1" ht="18.75" customHeight="1" x14ac:dyDescent="0.2">
      <c r="A315" s="60" t="s">
        <v>1072</v>
      </c>
      <c r="B315" s="80" t="s">
        <v>1073</v>
      </c>
      <c r="C315" s="89"/>
      <c r="D315" s="63" t="s">
        <v>61</v>
      </c>
      <c r="E315" s="66">
        <v>1</v>
      </c>
      <c r="F315" s="64">
        <f>2494*1.08</f>
        <v>2693.52</v>
      </c>
      <c r="G315" s="65"/>
      <c r="H315" s="1345"/>
    </row>
    <row r="316" spans="1:9" s="81" customFormat="1" ht="18.75" customHeight="1" x14ac:dyDescent="0.2">
      <c r="A316" s="60" t="s">
        <v>1074</v>
      </c>
      <c r="B316" s="80" t="s">
        <v>1075</v>
      </c>
      <c r="C316" s="89"/>
      <c r="D316" s="63" t="s">
        <v>61</v>
      </c>
      <c r="E316" s="66"/>
      <c r="F316" s="64">
        <f>865*1.08</f>
        <v>934.2</v>
      </c>
      <c r="G316" s="65"/>
      <c r="H316" s="1345"/>
    </row>
    <row r="317" spans="1:9" s="81" customFormat="1" ht="18.75" customHeight="1" x14ac:dyDescent="0.2">
      <c r="A317" s="60" t="s">
        <v>1076</v>
      </c>
      <c r="B317" s="80" t="s">
        <v>1077</v>
      </c>
      <c r="C317" s="89"/>
      <c r="D317" s="63" t="s">
        <v>61</v>
      </c>
      <c r="E317" s="66">
        <v>30</v>
      </c>
      <c r="F317" s="64">
        <f>256*1.08</f>
        <v>276.48</v>
      </c>
      <c r="G317" s="65"/>
      <c r="H317" s="1345"/>
    </row>
    <row r="318" spans="1:9" s="81" customFormat="1" ht="18.75" customHeight="1" x14ac:dyDescent="0.2">
      <c r="A318" s="60" t="s">
        <v>1078</v>
      </c>
      <c r="B318" s="80" t="s">
        <v>1079</v>
      </c>
      <c r="C318" s="89"/>
      <c r="D318" s="63" t="s">
        <v>61</v>
      </c>
      <c r="E318" s="66">
        <v>2</v>
      </c>
      <c r="F318" s="64">
        <f>865*1.08</f>
        <v>934.2</v>
      </c>
      <c r="G318" s="65"/>
      <c r="H318" s="1345"/>
    </row>
    <row r="319" spans="1:9" s="79" customFormat="1" ht="17.25" customHeight="1" x14ac:dyDescent="0.2">
      <c r="A319" s="60" t="s">
        <v>1080</v>
      </c>
      <c r="B319" s="80" t="s">
        <v>1081</v>
      </c>
      <c r="C319" s="89"/>
      <c r="D319" s="63" t="s">
        <v>61</v>
      </c>
      <c r="E319" s="66">
        <v>12</v>
      </c>
      <c r="F319" s="64">
        <f>117*1.08</f>
        <v>126.36000000000001</v>
      </c>
      <c r="G319" s="65"/>
      <c r="H319" s="1345"/>
      <c r="I319" s="81"/>
    </row>
    <row r="320" spans="1:9" s="79" customFormat="1" ht="17.25" customHeight="1" x14ac:dyDescent="0.2">
      <c r="A320" s="60" t="s">
        <v>1082</v>
      </c>
      <c r="B320" s="80" t="s">
        <v>1083</v>
      </c>
      <c r="C320" s="89"/>
      <c r="D320" s="63" t="s">
        <v>61</v>
      </c>
      <c r="E320" s="66"/>
      <c r="F320" s="64">
        <f>898*1.08</f>
        <v>969.84</v>
      </c>
      <c r="G320" s="65"/>
      <c r="H320" s="1345"/>
      <c r="I320" s="81"/>
    </row>
    <row r="321" spans="1:9" s="79" customFormat="1" ht="17.25" customHeight="1" x14ac:dyDescent="0.2">
      <c r="A321" s="60" t="s">
        <v>1084</v>
      </c>
      <c r="B321" s="80" t="s">
        <v>1085</v>
      </c>
      <c r="C321" s="89"/>
      <c r="D321" s="63" t="s">
        <v>61</v>
      </c>
      <c r="E321" s="66"/>
      <c r="F321" s="64">
        <f>284*1.08</f>
        <v>306.72000000000003</v>
      </c>
      <c r="G321" s="65"/>
      <c r="H321" s="1345"/>
      <c r="I321" s="81"/>
    </row>
    <row r="322" spans="1:9" s="79" customFormat="1" ht="17.25" customHeight="1" x14ac:dyDescent="0.2">
      <c r="A322" s="60" t="s">
        <v>1086</v>
      </c>
      <c r="B322" s="80" t="s">
        <v>1087</v>
      </c>
      <c r="C322" s="89"/>
      <c r="D322" s="63" t="s">
        <v>61</v>
      </c>
      <c r="E322" s="66"/>
      <c r="F322" s="64">
        <f>2885*1.08</f>
        <v>3115.8</v>
      </c>
      <c r="G322" s="65"/>
      <c r="H322" s="1345"/>
      <c r="I322" s="81"/>
    </row>
    <row r="323" spans="1:9" s="79" customFormat="1" ht="17.25" customHeight="1" x14ac:dyDescent="0.2">
      <c r="A323" s="60" t="s">
        <v>1088</v>
      </c>
      <c r="B323" s="125" t="s">
        <v>1090</v>
      </c>
      <c r="C323" s="126"/>
      <c r="D323" s="63" t="s">
        <v>61</v>
      </c>
      <c r="E323" s="157"/>
      <c r="F323" s="155">
        <f>1706*1.08</f>
        <v>1842.48</v>
      </c>
      <c r="G323" s="156"/>
      <c r="H323" s="1345"/>
      <c r="I323" s="81"/>
    </row>
    <row r="324" spans="1:9" s="79" customFormat="1" ht="17.25" customHeight="1" x14ac:dyDescent="0.2">
      <c r="A324" s="60" t="s">
        <v>1089</v>
      </c>
      <c r="B324" s="125" t="s">
        <v>1092</v>
      </c>
      <c r="C324" s="126"/>
      <c r="D324" s="63" t="s">
        <v>61</v>
      </c>
      <c r="E324" s="157"/>
      <c r="F324" s="155">
        <f>239*1.08</f>
        <v>258.12</v>
      </c>
      <c r="G324" s="156"/>
      <c r="H324" s="1345"/>
      <c r="I324" s="81"/>
    </row>
    <row r="325" spans="1:9" s="79" customFormat="1" ht="17.25" customHeight="1" x14ac:dyDescent="0.2">
      <c r="A325" s="60" t="s">
        <v>1091</v>
      </c>
      <c r="B325" s="125" t="s">
        <v>1094</v>
      </c>
      <c r="C325" s="126"/>
      <c r="D325" s="63" t="s">
        <v>61</v>
      </c>
      <c r="E325" s="157"/>
      <c r="F325" s="155">
        <f>239*1.08</f>
        <v>258.12</v>
      </c>
      <c r="G325" s="156"/>
      <c r="H325" s="1345"/>
      <c r="I325" s="81"/>
    </row>
    <row r="326" spans="1:9" s="79" customFormat="1" ht="17.25" customHeight="1" x14ac:dyDescent="0.2">
      <c r="A326" s="60" t="s">
        <v>1093</v>
      </c>
      <c r="B326" s="125" t="s">
        <v>1096</v>
      </c>
      <c r="C326" s="126"/>
      <c r="D326" s="63" t="s">
        <v>61</v>
      </c>
      <c r="E326" s="157">
        <v>2</v>
      </c>
      <c r="F326" s="155">
        <f>358*1.08</f>
        <v>386.64000000000004</v>
      </c>
      <c r="G326" s="156"/>
      <c r="H326" s="1345"/>
      <c r="I326" s="81"/>
    </row>
    <row r="327" spans="1:9" s="79" customFormat="1" ht="17.25" customHeight="1" x14ac:dyDescent="0.2">
      <c r="A327" s="60" t="s">
        <v>1095</v>
      </c>
      <c r="B327" s="125" t="s">
        <v>1098</v>
      </c>
      <c r="C327" s="126"/>
      <c r="D327" s="63" t="s">
        <v>61</v>
      </c>
      <c r="E327" s="157"/>
      <c r="F327" s="155">
        <f>313*1.08</f>
        <v>338.04</v>
      </c>
      <c r="G327" s="156"/>
      <c r="H327" s="1345"/>
      <c r="I327" s="81"/>
    </row>
    <row r="328" spans="1:9" s="79" customFormat="1" ht="17.25" customHeight="1" x14ac:dyDescent="0.2">
      <c r="A328" s="60" t="s">
        <v>1097</v>
      </c>
      <c r="B328" s="125" t="s">
        <v>1100</v>
      </c>
      <c r="C328" s="126"/>
      <c r="D328" s="63" t="s">
        <v>61</v>
      </c>
      <c r="E328" s="157"/>
      <c r="F328" s="155">
        <f>763*1.08</f>
        <v>824.04000000000008</v>
      </c>
      <c r="G328" s="156"/>
      <c r="H328" s="1345"/>
      <c r="I328" s="81"/>
    </row>
    <row r="329" spans="1:9" s="59" customFormat="1" ht="17.25" customHeight="1" x14ac:dyDescent="0.2">
      <c r="A329" s="60" t="s">
        <v>1099</v>
      </c>
      <c r="B329" s="125" t="s">
        <v>1102</v>
      </c>
      <c r="C329" s="126"/>
      <c r="D329" s="63" t="s">
        <v>61</v>
      </c>
      <c r="E329" s="157"/>
      <c r="F329" s="155">
        <f>737.03*1.08</f>
        <v>795.99239999999998</v>
      </c>
      <c r="G329" s="156"/>
      <c r="H329" s="1345"/>
      <c r="I329" s="81"/>
    </row>
    <row r="330" spans="1:9" s="59" customFormat="1" ht="17.25" hidden="1" customHeight="1" outlineLevel="1" x14ac:dyDescent="0.2">
      <c r="A330" s="60" t="s">
        <v>1101</v>
      </c>
      <c r="B330" s="125"/>
      <c r="C330" s="126"/>
      <c r="D330" s="63" t="s">
        <v>61</v>
      </c>
      <c r="E330" s="157"/>
      <c r="F330" s="155"/>
      <c r="G330" s="156"/>
      <c r="H330" s="1345"/>
      <c r="I330" s="81"/>
    </row>
    <row r="331" spans="1:9" s="59" customFormat="1" ht="17.25" hidden="1" customHeight="1" outlineLevel="1" x14ac:dyDescent="0.2">
      <c r="A331" s="60" t="s">
        <v>1103</v>
      </c>
      <c r="B331" s="125"/>
      <c r="C331" s="126"/>
      <c r="D331" s="63" t="s">
        <v>61</v>
      </c>
      <c r="E331" s="157"/>
      <c r="F331" s="155"/>
      <c r="G331" s="156"/>
      <c r="H331" s="1345"/>
      <c r="I331" s="81"/>
    </row>
    <row r="332" spans="1:9" s="59" customFormat="1" ht="17.25" hidden="1" customHeight="1" outlineLevel="1" x14ac:dyDescent="0.2">
      <c r="A332" s="60" t="s">
        <v>1104</v>
      </c>
      <c r="B332" s="125"/>
      <c r="C332" s="126"/>
      <c r="D332" s="63" t="s">
        <v>61</v>
      </c>
      <c r="E332" s="157"/>
      <c r="F332" s="155"/>
      <c r="G332" s="156"/>
      <c r="H332" s="1345"/>
      <c r="I332" s="81"/>
    </row>
    <row r="333" spans="1:9" s="59" customFormat="1" ht="17.25" hidden="1" customHeight="1" outlineLevel="1" x14ac:dyDescent="0.2">
      <c r="A333" s="60" t="s">
        <v>1105</v>
      </c>
      <c r="B333" s="125"/>
      <c r="C333" s="126"/>
      <c r="D333" s="63" t="s">
        <v>61</v>
      </c>
      <c r="E333" s="157"/>
      <c r="F333" s="155"/>
      <c r="G333" s="156"/>
      <c r="H333" s="1345"/>
      <c r="I333" s="81"/>
    </row>
    <row r="334" spans="1:9" s="59" customFormat="1" ht="19.5" hidden="1" customHeight="1" outlineLevel="1" x14ac:dyDescent="0.2">
      <c r="A334" s="60" t="s">
        <v>1106</v>
      </c>
      <c r="B334" s="125"/>
      <c r="C334" s="126"/>
      <c r="D334" s="63" t="s">
        <v>61</v>
      </c>
      <c r="E334" s="157"/>
      <c r="F334" s="155"/>
      <c r="G334" s="156"/>
      <c r="H334" s="1345"/>
      <c r="I334" s="81"/>
    </row>
    <row r="335" spans="1:9" ht="15.75" hidden="1" customHeight="1" outlineLevel="1" x14ac:dyDescent="0.2">
      <c r="A335" s="60" t="s">
        <v>1107</v>
      </c>
      <c r="B335" s="125"/>
      <c r="C335" s="126"/>
      <c r="D335" s="63" t="s">
        <v>61</v>
      </c>
      <c r="E335" s="157"/>
      <c r="F335" s="155"/>
      <c r="G335" s="156"/>
      <c r="H335" s="1345"/>
      <c r="I335" s="81"/>
    </row>
    <row r="336" spans="1:9" ht="15.75" hidden="1" customHeight="1" outlineLevel="1" x14ac:dyDescent="0.2">
      <c r="A336" s="60" t="s">
        <v>1108</v>
      </c>
      <c r="B336" s="125"/>
      <c r="C336" s="126"/>
      <c r="D336" s="63" t="s">
        <v>61</v>
      </c>
      <c r="E336" s="157"/>
      <c r="F336" s="155"/>
      <c r="G336" s="156"/>
      <c r="H336" s="1345"/>
      <c r="I336" s="81"/>
    </row>
    <row r="337" spans="1:9" ht="24" hidden="1" customHeight="1" outlineLevel="1" x14ac:dyDescent="0.2">
      <c r="A337" s="60" t="s">
        <v>1109</v>
      </c>
      <c r="B337" s="125"/>
      <c r="C337" s="126"/>
      <c r="D337" s="63" t="s">
        <v>61</v>
      </c>
      <c r="E337" s="157"/>
      <c r="F337" s="155"/>
      <c r="G337" s="156"/>
      <c r="H337" s="1345"/>
      <c r="I337" s="81"/>
    </row>
    <row r="338" spans="1:9" ht="49.5" customHeight="1" collapsed="1" x14ac:dyDescent="0.2">
      <c r="A338" s="140" t="s">
        <v>720</v>
      </c>
      <c r="B338" s="1847" t="s">
        <v>383</v>
      </c>
      <c r="C338" s="1848"/>
      <c r="D338" s="148" t="s">
        <v>250</v>
      </c>
      <c r="E338" s="1849"/>
      <c r="F338" s="1846"/>
      <c r="G338" s="1850"/>
      <c r="H338" s="1851"/>
      <c r="I338" s="79"/>
    </row>
    <row r="339" spans="1:9" ht="63" x14ac:dyDescent="0.2">
      <c r="A339" s="140" t="s">
        <v>721</v>
      </c>
      <c r="B339" s="1847" t="s">
        <v>647</v>
      </c>
      <c r="C339" s="1848"/>
      <c r="D339" s="152" t="s">
        <v>61</v>
      </c>
      <c r="E339" s="1841"/>
      <c r="F339" s="1846"/>
      <c r="G339" s="1850"/>
      <c r="H339" s="1851"/>
      <c r="I339" s="79"/>
    </row>
    <row r="340" spans="1:9" ht="63" x14ac:dyDescent="0.2">
      <c r="A340" s="140" t="s">
        <v>722</v>
      </c>
      <c r="B340" s="772" t="s">
        <v>827</v>
      </c>
      <c r="C340" s="1848"/>
      <c r="D340" s="148" t="s">
        <v>250</v>
      </c>
      <c r="E340" s="154">
        <v>1</v>
      </c>
      <c r="F340" s="1846"/>
      <c r="G340" s="1850"/>
      <c r="H340" s="1343"/>
      <c r="I340" s="79"/>
    </row>
    <row r="341" spans="1:9" ht="33.75" customHeight="1" x14ac:dyDescent="0.2">
      <c r="A341" s="140" t="s">
        <v>723</v>
      </c>
      <c r="B341" s="1852" t="s">
        <v>385</v>
      </c>
      <c r="C341" s="1848"/>
      <c r="D341" s="152" t="s">
        <v>61</v>
      </c>
      <c r="E341" s="154"/>
      <c r="F341" s="1846"/>
      <c r="G341" s="1850"/>
      <c r="H341" s="1343">
        <f>CEILING(E341*F341,100)</f>
        <v>0</v>
      </c>
      <c r="I341" s="79"/>
    </row>
    <row r="342" spans="1:9" ht="31.5" x14ac:dyDescent="0.2">
      <c r="A342" s="140" t="s">
        <v>724</v>
      </c>
      <c r="B342" s="1847" t="s">
        <v>1110</v>
      </c>
      <c r="C342" s="1848"/>
      <c r="D342" s="148" t="s">
        <v>250</v>
      </c>
      <c r="E342" s="158"/>
      <c r="F342" s="1846"/>
      <c r="G342" s="1850"/>
      <c r="H342" s="1343"/>
      <c r="I342" s="79"/>
    </row>
    <row r="343" spans="1:9" ht="63" customHeight="1" x14ac:dyDescent="0.2">
      <c r="A343" s="140" t="s">
        <v>1111</v>
      </c>
      <c r="B343" s="1852" t="s">
        <v>1831</v>
      </c>
      <c r="C343" s="1848"/>
      <c r="D343" s="148" t="s">
        <v>250</v>
      </c>
      <c r="E343" s="154"/>
      <c r="F343" s="1846"/>
      <c r="G343" s="1850"/>
      <c r="H343" s="1343">
        <f>CEILING(E343*F343,100)</f>
        <v>0</v>
      </c>
      <c r="I343" s="79"/>
    </row>
    <row r="344" spans="1:9" ht="94.5" x14ac:dyDescent="0.2">
      <c r="A344" s="140" t="s">
        <v>1637</v>
      </c>
      <c r="B344" s="1852" t="s">
        <v>1832</v>
      </c>
      <c r="C344" s="1848"/>
      <c r="D344" s="148" t="s">
        <v>250</v>
      </c>
      <c r="E344" s="154"/>
      <c r="F344" s="1344"/>
      <c r="G344" s="1850"/>
      <c r="H344" s="1343">
        <f>CEILING(E344*F344,100)</f>
        <v>0</v>
      </c>
      <c r="I344" s="79"/>
    </row>
    <row r="345" spans="1:9" ht="31.5" customHeight="1" x14ac:dyDescent="0.2">
      <c r="A345" s="2256" t="s">
        <v>1827</v>
      </c>
      <c r="B345" s="2257"/>
      <c r="C345" s="1853"/>
      <c r="D345" s="1854"/>
      <c r="E345" s="1855"/>
      <c r="F345" s="1856"/>
      <c r="G345" s="1857"/>
      <c r="H345" s="1858">
        <f>SUM(H346)</f>
        <v>0</v>
      </c>
      <c r="I345" s="79"/>
    </row>
    <row r="346" spans="1:9" ht="63" x14ac:dyDescent="0.2">
      <c r="A346" s="140" t="s">
        <v>486</v>
      </c>
      <c r="B346" s="1847" t="s">
        <v>1112</v>
      </c>
      <c r="C346" s="1848"/>
      <c r="D346" s="152" t="s">
        <v>61</v>
      </c>
      <c r="E346" s="158"/>
      <c r="F346" s="151"/>
      <c r="G346" s="771"/>
      <c r="H346" s="1859"/>
      <c r="I346" s="79"/>
    </row>
    <row r="347" spans="1:9" ht="32.25" customHeight="1" x14ac:dyDescent="0.2">
      <c r="A347" s="2258" t="s">
        <v>1828</v>
      </c>
      <c r="B347" s="2257"/>
      <c r="C347" s="1860"/>
      <c r="D347" s="1861"/>
      <c r="E347" s="1862"/>
      <c r="F347" s="1863"/>
      <c r="G347" s="1864"/>
      <c r="H347" s="1865">
        <f>SUM(H348)</f>
        <v>20000</v>
      </c>
      <c r="I347" s="79"/>
    </row>
    <row r="348" spans="1:9" ht="63.75" thickBot="1" x14ac:dyDescent="0.25">
      <c r="A348" s="1866" t="s">
        <v>486</v>
      </c>
      <c r="B348" s="1847" t="s">
        <v>1113</v>
      </c>
      <c r="C348" s="1867"/>
      <c r="D348" s="152" t="s">
        <v>61</v>
      </c>
      <c r="E348" s="774"/>
      <c r="F348" s="773"/>
      <c r="G348" s="775"/>
      <c r="H348" s="1868">
        <v>20000</v>
      </c>
      <c r="I348" s="79"/>
    </row>
    <row r="349" spans="1:9" ht="18" customHeight="1" x14ac:dyDescent="0.25">
      <c r="A349" s="2259" t="s">
        <v>386</v>
      </c>
      <c r="B349" s="2260"/>
      <c r="C349" s="776"/>
      <c r="D349" s="1869"/>
      <c r="E349" s="1870"/>
      <c r="F349" s="1871"/>
      <c r="G349" s="1871"/>
      <c r="H349" s="1872">
        <f>SUM(H242,H345,H347)</f>
        <v>330600</v>
      </c>
      <c r="I349" s="59"/>
    </row>
    <row r="350" spans="1:9" ht="18" customHeight="1" x14ac:dyDescent="0.25">
      <c r="A350" s="2243" t="s">
        <v>1045</v>
      </c>
      <c r="B350" s="2244"/>
      <c r="C350" s="777"/>
      <c r="D350" s="1873"/>
      <c r="E350" s="1874"/>
      <c r="F350" s="1875"/>
      <c r="G350" s="1875"/>
      <c r="H350" s="1876">
        <f>H242</f>
        <v>310600</v>
      </c>
      <c r="I350" s="59"/>
    </row>
    <row r="351" spans="1:9" ht="18" customHeight="1" x14ac:dyDescent="0.25">
      <c r="A351" s="2243" t="s">
        <v>1829</v>
      </c>
      <c r="B351" s="2244"/>
      <c r="C351" s="778"/>
      <c r="D351" s="1877"/>
      <c r="E351" s="1878"/>
      <c r="F351" s="1879"/>
      <c r="G351" s="1879"/>
      <c r="H351" s="1880">
        <f>H345</f>
        <v>0</v>
      </c>
      <c r="I351" s="59"/>
    </row>
    <row r="352" spans="1:9" ht="18" customHeight="1" thickBot="1" x14ac:dyDescent="0.3">
      <c r="A352" s="2245" t="s">
        <v>1830</v>
      </c>
      <c r="B352" s="2246"/>
      <c r="C352" s="779"/>
      <c r="D352" s="1881"/>
      <c r="E352" s="1882"/>
      <c r="F352" s="1883"/>
      <c r="G352" s="1883"/>
      <c r="H352" s="1884">
        <f>H347</f>
        <v>20000</v>
      </c>
      <c r="I352" s="59"/>
    </row>
    <row r="353" spans="1:9" ht="15.75" x14ac:dyDescent="0.25">
      <c r="A353" s="159"/>
      <c r="B353" s="160"/>
      <c r="C353" s="160"/>
      <c r="D353" s="410" t="s">
        <v>338</v>
      </c>
      <c r="E353" s="1885"/>
      <c r="F353" s="1886"/>
      <c r="G353" s="411"/>
      <c r="H353" s="161">
        <v>310600</v>
      </c>
      <c r="I353" s="1329">
        <f>H350-H353</f>
        <v>0</v>
      </c>
    </row>
    <row r="354" spans="1:9" ht="15.75" x14ac:dyDescent="0.25">
      <c r="A354" s="159"/>
      <c r="B354" s="160"/>
      <c r="C354" s="160"/>
      <c r="D354" s="410"/>
      <c r="E354" s="1885"/>
      <c r="F354" s="1886"/>
      <c r="G354" s="411"/>
      <c r="H354" s="161">
        <v>0</v>
      </c>
      <c r="I354" s="1329">
        <f>H351-H354</f>
        <v>0</v>
      </c>
    </row>
    <row r="355" spans="1:9" ht="15.75" x14ac:dyDescent="0.25">
      <c r="A355" s="163"/>
      <c r="B355" s="162"/>
      <c r="C355" s="162"/>
      <c r="D355" s="162"/>
      <c r="E355" s="162"/>
      <c r="F355" s="162"/>
      <c r="G355" s="411"/>
      <c r="H355" s="780">
        <v>20000</v>
      </c>
      <c r="I355" s="1346">
        <f>H352-H355</f>
        <v>0</v>
      </c>
    </row>
    <row r="356" spans="1:9" ht="16.5" thickBot="1" x14ac:dyDescent="0.3">
      <c r="A356" s="163"/>
      <c r="B356" s="162"/>
      <c r="C356" s="162"/>
      <c r="D356" s="162"/>
      <c r="E356" s="162"/>
      <c r="F356" s="162"/>
      <c r="G356" s="411"/>
      <c r="H356" s="780"/>
    </row>
    <row r="357" spans="1:9" ht="21" customHeight="1" x14ac:dyDescent="0.2">
      <c r="A357" s="1347" t="s">
        <v>1638</v>
      </c>
      <c r="B357" s="1348"/>
      <c r="C357" s="1349"/>
      <c r="D357" s="1350"/>
      <c r="E357" s="1351"/>
      <c r="F357" s="1352"/>
      <c r="G357" s="1352"/>
      <c r="H357" s="1353"/>
    </row>
    <row r="358" spans="1:9" ht="81.75" customHeight="1" x14ac:dyDescent="0.2">
      <c r="A358" s="1354" t="s">
        <v>486</v>
      </c>
      <c r="B358" s="1355" t="s">
        <v>1639</v>
      </c>
      <c r="C358" s="1356"/>
      <c r="D358" s="63" t="s">
        <v>61</v>
      </c>
      <c r="E358" s="66"/>
      <c r="F358" s="1357"/>
      <c r="G358" s="716"/>
      <c r="H358" s="1358">
        <f>CEILING(E358*F358,100)</f>
        <v>0</v>
      </c>
      <c r="I358" s="79"/>
    </row>
    <row r="359" spans="1:9" ht="34.5" customHeight="1" x14ac:dyDescent="0.2">
      <c r="A359" s="2247" t="s">
        <v>1640</v>
      </c>
      <c r="B359" s="2248"/>
      <c r="C359" s="2248"/>
      <c r="D359" s="2248"/>
      <c r="E359" s="2248"/>
      <c r="F359" s="2248"/>
      <c r="G359" s="2248"/>
      <c r="H359" s="2249"/>
    </row>
    <row r="360" spans="1:9" ht="51" customHeight="1" thickBot="1" x14ac:dyDescent="0.25">
      <c r="A360" s="1354" t="s">
        <v>486</v>
      </c>
      <c r="B360" s="1359" t="s">
        <v>1641</v>
      </c>
      <c r="C360" s="1356"/>
      <c r="D360" s="63"/>
      <c r="E360" s="66"/>
      <c r="F360" s="1357"/>
      <c r="G360" s="716"/>
      <c r="H360" s="1358">
        <f>CEILING(E360*F360,100)</f>
        <v>0</v>
      </c>
      <c r="I360" s="79"/>
    </row>
    <row r="361" spans="1:9" ht="18" customHeight="1" x14ac:dyDescent="0.25">
      <c r="A361" s="2250" t="s">
        <v>1642</v>
      </c>
      <c r="B361" s="2251"/>
      <c r="C361" s="1360"/>
      <c r="D361" s="1361"/>
      <c r="E361" s="1362"/>
      <c r="F361" s="1363"/>
      <c r="G361" s="1363"/>
      <c r="H361" s="1364">
        <f>H358</f>
        <v>0</v>
      </c>
      <c r="I361" s="59"/>
    </row>
    <row r="362" spans="1:9" ht="18" customHeight="1" thickBot="1" x14ac:dyDescent="0.3">
      <c r="A362" s="2239" t="s">
        <v>1643</v>
      </c>
      <c r="B362" s="2240"/>
      <c r="C362" s="1365"/>
      <c r="D362" s="1366"/>
      <c r="E362" s="1367"/>
      <c r="F362" s="1368"/>
      <c r="G362" s="1368"/>
      <c r="H362" s="1369">
        <f>H360</f>
        <v>0</v>
      </c>
      <c r="I362" s="59"/>
    </row>
    <row r="363" spans="1:9" ht="15.75" x14ac:dyDescent="0.25">
      <c r="A363" s="163"/>
      <c r="B363" s="162"/>
      <c r="C363" s="162"/>
      <c r="D363" s="162"/>
      <c r="E363" s="162"/>
      <c r="F363" s="162"/>
      <c r="G363" s="411"/>
      <c r="H363" s="780">
        <v>0</v>
      </c>
      <c r="I363" s="1346">
        <f>H362-H363</f>
        <v>0</v>
      </c>
    </row>
    <row r="364" spans="1:9" ht="15.75" x14ac:dyDescent="0.25">
      <c r="A364" s="163"/>
      <c r="B364" s="162"/>
      <c r="C364" s="162"/>
      <c r="D364" s="162"/>
      <c r="E364" s="162"/>
      <c r="F364" s="162"/>
      <c r="G364" s="411"/>
      <c r="H364" s="780"/>
    </row>
    <row r="365" spans="1:9" ht="32.25" customHeight="1" x14ac:dyDescent="0.3">
      <c r="A365" s="1370" t="s">
        <v>1644</v>
      </c>
      <c r="B365" s="1371"/>
      <c r="C365" s="1371"/>
      <c r="D365" s="1372"/>
      <c r="E365" s="1372"/>
      <c r="F365" s="1371"/>
      <c r="G365" s="1887"/>
      <c r="H365" s="1373" t="s">
        <v>1645</v>
      </c>
    </row>
    <row r="366" spans="1:9" ht="15.75" x14ac:dyDescent="0.25">
      <c r="A366" s="163"/>
      <c r="B366" s="162"/>
      <c r="C366" s="162"/>
      <c r="D366" s="162"/>
      <c r="E366" s="162"/>
      <c r="F366" s="162"/>
      <c r="G366" s="411"/>
      <c r="H366" s="1888"/>
    </row>
    <row r="367" spans="1:9" ht="15.75" x14ac:dyDescent="0.25">
      <c r="A367" s="164"/>
      <c r="B367" s="162"/>
      <c r="C367" s="162"/>
      <c r="D367" s="162"/>
      <c r="E367" s="162"/>
      <c r="F367" s="162"/>
      <c r="G367" s="162"/>
      <c r="H367" s="162"/>
    </row>
    <row r="368" spans="1:9" ht="18.75" x14ac:dyDescent="0.3">
      <c r="A368" s="165" t="s">
        <v>387</v>
      </c>
      <c r="B368" s="166"/>
      <c r="C368" s="162"/>
      <c r="D368" s="162"/>
      <c r="E368" s="162"/>
      <c r="F368" s="162"/>
      <c r="G368" s="162"/>
      <c r="H368" s="162"/>
    </row>
    <row r="369" spans="1:8" ht="18.75" customHeight="1" x14ac:dyDescent="0.3">
      <c r="A369" s="2241" t="s">
        <v>388</v>
      </c>
      <c r="B369" s="2242"/>
      <c r="C369" s="167"/>
      <c r="D369" s="167"/>
      <c r="E369" s="162"/>
      <c r="F369" s="162"/>
      <c r="G369" s="162"/>
      <c r="H369" s="162"/>
    </row>
  </sheetData>
  <customSheetViews>
    <customSheetView guid="{B72699BC-299D-42B7-A978-9B23F399AA23}" scale="70">
      <pane xSplit="4" ySplit="9" topLeftCell="E322" activePane="bottomRight" state="frozen"/>
      <selection pane="bottomRight" sqref="A1:O40"/>
      <pageMargins left="0.75" right="0.75" top="1" bottom="1" header="0.5" footer="0.5"/>
      <headerFooter alignWithMargins="0"/>
    </customSheetView>
    <customSheetView guid="{4DDEBF15-3C9F-44C3-B78F-AE382BE678C1}" scale="70">
      <pane xSplit="4" ySplit="9" topLeftCell="E322" activePane="bottomRight" state="frozen"/>
      <selection pane="bottomRight" activeCell="H211" sqref="H211"/>
      <pageMargins left="0.75" right="0.75" top="1" bottom="1" header="0.5" footer="0.5"/>
      <headerFooter alignWithMargins="0"/>
    </customSheetView>
    <customSheetView guid="{3811DC27-6C9C-4281-989A-478EAFEC2147}" scale="70">
      <pane xSplit="4" ySplit="9" topLeftCell="E322" activePane="bottomRight" state="frozen"/>
      <selection pane="bottomRight" activeCell="H211" sqref="H211"/>
      <pageMargins left="0.75" right="0.75" top="1" bottom="1" header="0.5" footer="0.5"/>
      <headerFooter alignWithMargins="0"/>
    </customSheetView>
  </customSheetViews>
  <mergeCells count="30">
    <mergeCell ref="A123:B123"/>
    <mergeCell ref="A7:A9"/>
    <mergeCell ref="B7:B9"/>
    <mergeCell ref="A1:B1"/>
    <mergeCell ref="A2:C2"/>
    <mergeCell ref="A3:C3"/>
    <mergeCell ref="A4:H4"/>
    <mergeCell ref="A5:H5"/>
    <mergeCell ref="C7:C9"/>
    <mergeCell ref="D7:D9"/>
    <mergeCell ref="E7:H8"/>
    <mergeCell ref="A12:B12"/>
    <mergeCell ref="A119:B119"/>
    <mergeCell ref="A225:B225"/>
    <mergeCell ref="A227:B227"/>
    <mergeCell ref="A233:B233"/>
    <mergeCell ref="A234:B234"/>
    <mergeCell ref="A235:B235"/>
    <mergeCell ref="A236:B236"/>
    <mergeCell ref="A242:B242"/>
    <mergeCell ref="A345:B345"/>
    <mergeCell ref="A347:B347"/>
    <mergeCell ref="A349:B349"/>
    <mergeCell ref="A362:B362"/>
    <mergeCell ref="A369:B369"/>
    <mergeCell ref="A350:B350"/>
    <mergeCell ref="A351:B351"/>
    <mergeCell ref="A352:B352"/>
    <mergeCell ref="A359:H359"/>
    <mergeCell ref="A361:B361"/>
  </mergeCells>
  <pageMargins left="0.75" right="0.75" top="1" bottom="1" header="0.5" footer="0.5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W22"/>
  <sheetViews>
    <sheetView topLeftCell="A8" zoomScale="80" zoomScaleNormal="80" workbookViewId="0">
      <selection activeCell="D16" sqref="D16"/>
    </sheetView>
  </sheetViews>
  <sheetFormatPr defaultRowHeight="15" outlineLevelCol="1" x14ac:dyDescent="0.25"/>
  <cols>
    <col min="1" max="1" width="7.7109375" style="982" customWidth="1"/>
    <col min="2" max="2" width="56.42578125" style="171" customWidth="1"/>
    <col min="3" max="3" width="11.140625" style="172" customWidth="1"/>
    <col min="4" max="4" width="11.42578125" style="173" customWidth="1"/>
    <col min="5" max="5" width="11" style="174" customWidth="1"/>
    <col min="6" max="6" width="10.5703125" style="983" customWidth="1"/>
    <col min="7" max="7" width="22.5703125" style="174" customWidth="1"/>
    <col min="8" max="10" width="14.42578125" style="174" hidden="1" customWidth="1" outlineLevel="1"/>
    <col min="11" max="19" width="9.140625" style="47" hidden="1" customWidth="1" outlineLevel="1"/>
    <col min="20" max="22" width="10.5703125" style="47" hidden="1" customWidth="1" outlineLevel="1"/>
    <col min="23" max="23" width="9.140625" style="47" collapsed="1"/>
    <col min="24" max="242" width="9.140625" style="47"/>
    <col min="243" max="243" width="7.7109375" style="47" customWidth="1"/>
    <col min="244" max="244" width="56.42578125" style="47" customWidth="1"/>
    <col min="245" max="245" width="8.28515625" style="47" customWidth="1"/>
    <col min="246" max="256" width="9.140625" style="47" customWidth="1"/>
    <col min="257" max="257" width="11.42578125" style="47" customWidth="1"/>
    <col min="258" max="258" width="17.28515625" style="47" customWidth="1"/>
    <col min="259" max="260" width="17.7109375" style="47" customWidth="1"/>
    <col min="261" max="261" width="11.42578125" style="47" customWidth="1"/>
    <col min="262" max="262" width="17.28515625" style="47" customWidth="1"/>
    <col min="263" max="263" width="17.7109375" style="47" customWidth="1"/>
    <col min="264" max="264" width="11.42578125" style="47" customWidth="1"/>
    <col min="265" max="265" width="17.28515625" style="47" customWidth="1"/>
    <col min="266" max="266" width="17.7109375" style="47" customWidth="1"/>
    <col min="267" max="498" width="9.140625" style="47"/>
    <col min="499" max="499" width="7.7109375" style="47" customWidth="1"/>
    <col min="500" max="500" width="56.42578125" style="47" customWidth="1"/>
    <col min="501" max="501" width="8.28515625" style="47" customWidth="1"/>
    <col min="502" max="512" width="9.140625" style="47" customWidth="1"/>
    <col min="513" max="513" width="11.42578125" style="47" customWidth="1"/>
    <col min="514" max="514" width="17.28515625" style="47" customWidth="1"/>
    <col min="515" max="516" width="17.7109375" style="47" customWidth="1"/>
    <col min="517" max="517" width="11.42578125" style="47" customWidth="1"/>
    <col min="518" max="518" width="17.28515625" style="47" customWidth="1"/>
    <col min="519" max="519" width="17.7109375" style="47" customWidth="1"/>
    <col min="520" max="520" width="11.42578125" style="47" customWidth="1"/>
    <col min="521" max="521" width="17.28515625" style="47" customWidth="1"/>
    <col min="522" max="522" width="17.7109375" style="47" customWidth="1"/>
    <col min="523" max="754" width="9.140625" style="47"/>
    <col min="755" max="755" width="7.7109375" style="47" customWidth="1"/>
    <col min="756" max="756" width="56.42578125" style="47" customWidth="1"/>
    <col min="757" max="757" width="8.28515625" style="47" customWidth="1"/>
    <col min="758" max="768" width="9.140625" style="47" customWidth="1"/>
    <col min="769" max="769" width="11.42578125" style="47" customWidth="1"/>
    <col min="770" max="770" width="17.28515625" style="47" customWidth="1"/>
    <col min="771" max="772" width="17.7109375" style="47" customWidth="1"/>
    <col min="773" max="773" width="11.42578125" style="47" customWidth="1"/>
    <col min="774" max="774" width="17.28515625" style="47" customWidth="1"/>
    <col min="775" max="775" width="17.7109375" style="47" customWidth="1"/>
    <col min="776" max="776" width="11.42578125" style="47" customWidth="1"/>
    <col min="777" max="777" width="17.28515625" style="47" customWidth="1"/>
    <col min="778" max="778" width="17.7109375" style="47" customWidth="1"/>
    <col min="779" max="1010" width="9.140625" style="47"/>
    <col min="1011" max="1011" width="7.7109375" style="47" customWidth="1"/>
    <col min="1012" max="1012" width="56.42578125" style="47" customWidth="1"/>
    <col min="1013" max="1013" width="8.28515625" style="47" customWidth="1"/>
    <col min="1014" max="1024" width="9.140625" style="47" customWidth="1"/>
    <col min="1025" max="1025" width="11.42578125" style="47" customWidth="1"/>
    <col min="1026" max="1026" width="17.28515625" style="47" customWidth="1"/>
    <col min="1027" max="1028" width="17.7109375" style="47" customWidth="1"/>
    <col min="1029" max="1029" width="11.42578125" style="47" customWidth="1"/>
    <col min="1030" max="1030" width="17.28515625" style="47" customWidth="1"/>
    <col min="1031" max="1031" width="17.7109375" style="47" customWidth="1"/>
    <col min="1032" max="1032" width="11.42578125" style="47" customWidth="1"/>
    <col min="1033" max="1033" width="17.28515625" style="47" customWidth="1"/>
    <col min="1034" max="1034" width="17.7109375" style="47" customWidth="1"/>
    <col min="1035" max="1266" width="9.140625" style="47"/>
    <col min="1267" max="1267" width="7.7109375" style="47" customWidth="1"/>
    <col min="1268" max="1268" width="56.42578125" style="47" customWidth="1"/>
    <col min="1269" max="1269" width="8.28515625" style="47" customWidth="1"/>
    <col min="1270" max="1280" width="9.140625" style="47" customWidth="1"/>
    <col min="1281" max="1281" width="11.42578125" style="47" customWidth="1"/>
    <col min="1282" max="1282" width="17.28515625" style="47" customWidth="1"/>
    <col min="1283" max="1284" width="17.7109375" style="47" customWidth="1"/>
    <col min="1285" max="1285" width="11.42578125" style="47" customWidth="1"/>
    <col min="1286" max="1286" width="17.28515625" style="47" customWidth="1"/>
    <col min="1287" max="1287" width="17.7109375" style="47" customWidth="1"/>
    <col min="1288" max="1288" width="11.42578125" style="47" customWidth="1"/>
    <col min="1289" max="1289" width="17.28515625" style="47" customWidth="1"/>
    <col min="1290" max="1290" width="17.7109375" style="47" customWidth="1"/>
    <col min="1291" max="1522" width="9.140625" style="47"/>
    <col min="1523" max="1523" width="7.7109375" style="47" customWidth="1"/>
    <col min="1524" max="1524" width="56.42578125" style="47" customWidth="1"/>
    <col min="1525" max="1525" width="8.28515625" style="47" customWidth="1"/>
    <col min="1526" max="1536" width="9.140625" style="47" customWidth="1"/>
    <col min="1537" max="1537" width="11.42578125" style="47" customWidth="1"/>
    <col min="1538" max="1538" width="17.28515625" style="47" customWidth="1"/>
    <col min="1539" max="1540" width="17.7109375" style="47" customWidth="1"/>
    <col min="1541" max="1541" width="11.42578125" style="47" customWidth="1"/>
    <col min="1542" max="1542" width="17.28515625" style="47" customWidth="1"/>
    <col min="1543" max="1543" width="17.7109375" style="47" customWidth="1"/>
    <col min="1544" max="1544" width="11.42578125" style="47" customWidth="1"/>
    <col min="1545" max="1545" width="17.28515625" style="47" customWidth="1"/>
    <col min="1546" max="1546" width="17.7109375" style="47" customWidth="1"/>
    <col min="1547" max="1778" width="9.140625" style="47"/>
    <col min="1779" max="1779" width="7.7109375" style="47" customWidth="1"/>
    <col min="1780" max="1780" width="56.42578125" style="47" customWidth="1"/>
    <col min="1781" max="1781" width="8.28515625" style="47" customWidth="1"/>
    <col min="1782" max="1792" width="9.140625" style="47" customWidth="1"/>
    <col min="1793" max="1793" width="11.42578125" style="47" customWidth="1"/>
    <col min="1794" max="1794" width="17.28515625" style="47" customWidth="1"/>
    <col min="1795" max="1796" width="17.7109375" style="47" customWidth="1"/>
    <col min="1797" max="1797" width="11.42578125" style="47" customWidth="1"/>
    <col min="1798" max="1798" width="17.28515625" style="47" customWidth="1"/>
    <col min="1799" max="1799" width="17.7109375" style="47" customWidth="1"/>
    <col min="1800" max="1800" width="11.42578125" style="47" customWidth="1"/>
    <col min="1801" max="1801" width="17.28515625" style="47" customWidth="1"/>
    <col min="1802" max="1802" width="17.7109375" style="47" customWidth="1"/>
    <col min="1803" max="2034" width="9.140625" style="47"/>
    <col min="2035" max="2035" width="7.7109375" style="47" customWidth="1"/>
    <col min="2036" max="2036" width="56.42578125" style="47" customWidth="1"/>
    <col min="2037" max="2037" width="8.28515625" style="47" customWidth="1"/>
    <col min="2038" max="2048" width="9.140625" style="47" customWidth="1"/>
    <col min="2049" max="2049" width="11.42578125" style="47" customWidth="1"/>
    <col min="2050" max="2050" width="17.28515625" style="47" customWidth="1"/>
    <col min="2051" max="2052" width="17.7109375" style="47" customWidth="1"/>
    <col min="2053" max="2053" width="11.42578125" style="47" customWidth="1"/>
    <col min="2054" max="2054" width="17.28515625" style="47" customWidth="1"/>
    <col min="2055" max="2055" width="17.7109375" style="47" customWidth="1"/>
    <col min="2056" max="2056" width="11.42578125" style="47" customWidth="1"/>
    <col min="2057" max="2057" width="17.28515625" style="47" customWidth="1"/>
    <col min="2058" max="2058" width="17.7109375" style="47" customWidth="1"/>
    <col min="2059" max="2290" width="9.140625" style="47"/>
    <col min="2291" max="2291" width="7.7109375" style="47" customWidth="1"/>
    <col min="2292" max="2292" width="56.42578125" style="47" customWidth="1"/>
    <col min="2293" max="2293" width="8.28515625" style="47" customWidth="1"/>
    <col min="2294" max="2304" width="9.140625" style="47" customWidth="1"/>
    <col min="2305" max="2305" width="11.42578125" style="47" customWidth="1"/>
    <col min="2306" max="2306" width="17.28515625" style="47" customWidth="1"/>
    <col min="2307" max="2308" width="17.7109375" style="47" customWidth="1"/>
    <col min="2309" max="2309" width="11.42578125" style="47" customWidth="1"/>
    <col min="2310" max="2310" width="17.28515625" style="47" customWidth="1"/>
    <col min="2311" max="2311" width="17.7109375" style="47" customWidth="1"/>
    <col min="2312" max="2312" width="11.42578125" style="47" customWidth="1"/>
    <col min="2313" max="2313" width="17.28515625" style="47" customWidth="1"/>
    <col min="2314" max="2314" width="17.7109375" style="47" customWidth="1"/>
    <col min="2315" max="2546" width="9.140625" style="47"/>
    <col min="2547" max="2547" width="7.7109375" style="47" customWidth="1"/>
    <col min="2548" max="2548" width="56.42578125" style="47" customWidth="1"/>
    <col min="2549" max="2549" width="8.28515625" style="47" customWidth="1"/>
    <col min="2550" max="2560" width="9.140625" style="47" customWidth="1"/>
    <col min="2561" max="2561" width="11.42578125" style="47" customWidth="1"/>
    <col min="2562" max="2562" width="17.28515625" style="47" customWidth="1"/>
    <col min="2563" max="2564" width="17.7109375" style="47" customWidth="1"/>
    <col min="2565" max="2565" width="11.42578125" style="47" customWidth="1"/>
    <col min="2566" max="2566" width="17.28515625" style="47" customWidth="1"/>
    <col min="2567" max="2567" width="17.7109375" style="47" customWidth="1"/>
    <col min="2568" max="2568" width="11.42578125" style="47" customWidth="1"/>
    <col min="2569" max="2569" width="17.28515625" style="47" customWidth="1"/>
    <col min="2570" max="2570" width="17.7109375" style="47" customWidth="1"/>
    <col min="2571" max="2802" width="9.140625" style="47"/>
    <col min="2803" max="2803" width="7.7109375" style="47" customWidth="1"/>
    <col min="2804" max="2804" width="56.42578125" style="47" customWidth="1"/>
    <col min="2805" max="2805" width="8.28515625" style="47" customWidth="1"/>
    <col min="2806" max="2816" width="9.140625" style="47" customWidth="1"/>
    <col min="2817" max="2817" width="11.42578125" style="47" customWidth="1"/>
    <col min="2818" max="2818" width="17.28515625" style="47" customWidth="1"/>
    <col min="2819" max="2820" width="17.7109375" style="47" customWidth="1"/>
    <col min="2821" max="2821" width="11.42578125" style="47" customWidth="1"/>
    <col min="2822" max="2822" width="17.28515625" style="47" customWidth="1"/>
    <col min="2823" max="2823" width="17.7109375" style="47" customWidth="1"/>
    <col min="2824" max="2824" width="11.42578125" style="47" customWidth="1"/>
    <col min="2825" max="2825" width="17.28515625" style="47" customWidth="1"/>
    <col min="2826" max="2826" width="17.7109375" style="47" customWidth="1"/>
    <col min="2827" max="3058" width="9.140625" style="47"/>
    <col min="3059" max="3059" width="7.7109375" style="47" customWidth="1"/>
    <col min="3060" max="3060" width="56.42578125" style="47" customWidth="1"/>
    <col min="3061" max="3061" width="8.28515625" style="47" customWidth="1"/>
    <col min="3062" max="3072" width="9.140625" style="47" customWidth="1"/>
    <col min="3073" max="3073" width="11.42578125" style="47" customWidth="1"/>
    <col min="3074" max="3074" width="17.28515625" style="47" customWidth="1"/>
    <col min="3075" max="3076" width="17.7109375" style="47" customWidth="1"/>
    <col min="3077" max="3077" width="11.42578125" style="47" customWidth="1"/>
    <col min="3078" max="3078" width="17.28515625" style="47" customWidth="1"/>
    <col min="3079" max="3079" width="17.7109375" style="47" customWidth="1"/>
    <col min="3080" max="3080" width="11.42578125" style="47" customWidth="1"/>
    <col min="3081" max="3081" width="17.28515625" style="47" customWidth="1"/>
    <col min="3082" max="3082" width="17.7109375" style="47" customWidth="1"/>
    <col min="3083" max="3314" width="9.140625" style="47"/>
    <col min="3315" max="3315" width="7.7109375" style="47" customWidth="1"/>
    <col min="3316" max="3316" width="56.42578125" style="47" customWidth="1"/>
    <col min="3317" max="3317" width="8.28515625" style="47" customWidth="1"/>
    <col min="3318" max="3328" width="9.140625" style="47" customWidth="1"/>
    <col min="3329" max="3329" width="11.42578125" style="47" customWidth="1"/>
    <col min="3330" max="3330" width="17.28515625" style="47" customWidth="1"/>
    <col min="3331" max="3332" width="17.7109375" style="47" customWidth="1"/>
    <col min="3333" max="3333" width="11.42578125" style="47" customWidth="1"/>
    <col min="3334" max="3334" width="17.28515625" style="47" customWidth="1"/>
    <col min="3335" max="3335" width="17.7109375" style="47" customWidth="1"/>
    <col min="3336" max="3336" width="11.42578125" style="47" customWidth="1"/>
    <col min="3337" max="3337" width="17.28515625" style="47" customWidth="1"/>
    <col min="3338" max="3338" width="17.7109375" style="47" customWidth="1"/>
    <col min="3339" max="3570" width="9.140625" style="47"/>
    <col min="3571" max="3571" width="7.7109375" style="47" customWidth="1"/>
    <col min="3572" max="3572" width="56.42578125" style="47" customWidth="1"/>
    <col min="3573" max="3573" width="8.28515625" style="47" customWidth="1"/>
    <col min="3574" max="3584" width="9.140625" style="47" customWidth="1"/>
    <col min="3585" max="3585" width="11.42578125" style="47" customWidth="1"/>
    <col min="3586" max="3586" width="17.28515625" style="47" customWidth="1"/>
    <col min="3587" max="3588" width="17.7109375" style="47" customWidth="1"/>
    <col min="3589" max="3589" width="11.42578125" style="47" customWidth="1"/>
    <col min="3590" max="3590" width="17.28515625" style="47" customWidth="1"/>
    <col min="3591" max="3591" width="17.7109375" style="47" customWidth="1"/>
    <col min="3592" max="3592" width="11.42578125" style="47" customWidth="1"/>
    <col min="3593" max="3593" width="17.28515625" style="47" customWidth="1"/>
    <col min="3594" max="3594" width="17.7109375" style="47" customWidth="1"/>
    <col min="3595" max="3826" width="9.140625" style="47"/>
    <col min="3827" max="3827" width="7.7109375" style="47" customWidth="1"/>
    <col min="3828" max="3828" width="56.42578125" style="47" customWidth="1"/>
    <col min="3829" max="3829" width="8.28515625" style="47" customWidth="1"/>
    <col min="3830" max="3840" width="9.140625" style="47" customWidth="1"/>
    <col min="3841" max="3841" width="11.42578125" style="47" customWidth="1"/>
    <col min="3842" max="3842" width="17.28515625" style="47" customWidth="1"/>
    <col min="3843" max="3844" width="17.7109375" style="47" customWidth="1"/>
    <col min="3845" max="3845" width="11.42578125" style="47" customWidth="1"/>
    <col min="3846" max="3846" width="17.28515625" style="47" customWidth="1"/>
    <col min="3847" max="3847" width="17.7109375" style="47" customWidth="1"/>
    <col min="3848" max="3848" width="11.42578125" style="47" customWidth="1"/>
    <col min="3849" max="3849" width="17.28515625" style="47" customWidth="1"/>
    <col min="3850" max="3850" width="17.7109375" style="47" customWidth="1"/>
    <col min="3851" max="4082" width="9.140625" style="47"/>
    <col min="4083" max="4083" width="7.7109375" style="47" customWidth="1"/>
    <col min="4084" max="4084" width="56.42578125" style="47" customWidth="1"/>
    <col min="4085" max="4085" width="8.28515625" style="47" customWidth="1"/>
    <col min="4086" max="4096" width="9.140625" style="47" customWidth="1"/>
    <col min="4097" max="4097" width="11.42578125" style="47" customWidth="1"/>
    <col min="4098" max="4098" width="17.28515625" style="47" customWidth="1"/>
    <col min="4099" max="4100" width="17.7109375" style="47" customWidth="1"/>
    <col min="4101" max="4101" width="11.42578125" style="47" customWidth="1"/>
    <col min="4102" max="4102" width="17.28515625" style="47" customWidth="1"/>
    <col min="4103" max="4103" width="17.7109375" style="47" customWidth="1"/>
    <col min="4104" max="4104" width="11.42578125" style="47" customWidth="1"/>
    <col min="4105" max="4105" width="17.28515625" style="47" customWidth="1"/>
    <col min="4106" max="4106" width="17.7109375" style="47" customWidth="1"/>
    <col min="4107" max="4338" width="9.140625" style="47"/>
    <col min="4339" max="4339" width="7.7109375" style="47" customWidth="1"/>
    <col min="4340" max="4340" width="56.42578125" style="47" customWidth="1"/>
    <col min="4341" max="4341" width="8.28515625" style="47" customWidth="1"/>
    <col min="4342" max="4352" width="9.140625" style="47" customWidth="1"/>
    <col min="4353" max="4353" width="11.42578125" style="47" customWidth="1"/>
    <col min="4354" max="4354" width="17.28515625" style="47" customWidth="1"/>
    <col min="4355" max="4356" width="17.7109375" style="47" customWidth="1"/>
    <col min="4357" max="4357" width="11.42578125" style="47" customWidth="1"/>
    <col min="4358" max="4358" width="17.28515625" style="47" customWidth="1"/>
    <col min="4359" max="4359" width="17.7109375" style="47" customWidth="1"/>
    <col min="4360" max="4360" width="11.42578125" style="47" customWidth="1"/>
    <col min="4361" max="4361" width="17.28515625" style="47" customWidth="1"/>
    <col min="4362" max="4362" width="17.7109375" style="47" customWidth="1"/>
    <col min="4363" max="4594" width="9.140625" style="47"/>
    <col min="4595" max="4595" width="7.7109375" style="47" customWidth="1"/>
    <col min="4596" max="4596" width="56.42578125" style="47" customWidth="1"/>
    <col min="4597" max="4597" width="8.28515625" style="47" customWidth="1"/>
    <col min="4598" max="4608" width="9.140625" style="47" customWidth="1"/>
    <col min="4609" max="4609" width="11.42578125" style="47" customWidth="1"/>
    <col min="4610" max="4610" width="17.28515625" style="47" customWidth="1"/>
    <col min="4611" max="4612" width="17.7109375" style="47" customWidth="1"/>
    <col min="4613" max="4613" width="11.42578125" style="47" customWidth="1"/>
    <col min="4614" max="4614" width="17.28515625" style="47" customWidth="1"/>
    <col min="4615" max="4615" width="17.7109375" style="47" customWidth="1"/>
    <col min="4616" max="4616" width="11.42578125" style="47" customWidth="1"/>
    <col min="4617" max="4617" width="17.28515625" style="47" customWidth="1"/>
    <col min="4618" max="4618" width="17.7109375" style="47" customWidth="1"/>
    <col min="4619" max="4850" width="9.140625" style="47"/>
    <col min="4851" max="4851" width="7.7109375" style="47" customWidth="1"/>
    <col min="4852" max="4852" width="56.42578125" style="47" customWidth="1"/>
    <col min="4853" max="4853" width="8.28515625" style="47" customWidth="1"/>
    <col min="4854" max="4864" width="9.140625" style="47" customWidth="1"/>
    <col min="4865" max="4865" width="11.42578125" style="47" customWidth="1"/>
    <col min="4866" max="4866" width="17.28515625" style="47" customWidth="1"/>
    <col min="4867" max="4868" width="17.7109375" style="47" customWidth="1"/>
    <col min="4869" max="4869" width="11.42578125" style="47" customWidth="1"/>
    <col min="4870" max="4870" width="17.28515625" style="47" customWidth="1"/>
    <col min="4871" max="4871" width="17.7109375" style="47" customWidth="1"/>
    <col min="4872" max="4872" width="11.42578125" style="47" customWidth="1"/>
    <col min="4873" max="4873" width="17.28515625" style="47" customWidth="1"/>
    <col min="4874" max="4874" width="17.7109375" style="47" customWidth="1"/>
    <col min="4875" max="5106" width="9.140625" style="47"/>
    <col min="5107" max="5107" width="7.7109375" style="47" customWidth="1"/>
    <col min="5108" max="5108" width="56.42578125" style="47" customWidth="1"/>
    <col min="5109" max="5109" width="8.28515625" style="47" customWidth="1"/>
    <col min="5110" max="5120" width="9.140625" style="47" customWidth="1"/>
    <col min="5121" max="5121" width="11.42578125" style="47" customWidth="1"/>
    <col min="5122" max="5122" width="17.28515625" style="47" customWidth="1"/>
    <col min="5123" max="5124" width="17.7109375" style="47" customWidth="1"/>
    <col min="5125" max="5125" width="11.42578125" style="47" customWidth="1"/>
    <col min="5126" max="5126" width="17.28515625" style="47" customWidth="1"/>
    <col min="5127" max="5127" width="17.7109375" style="47" customWidth="1"/>
    <col min="5128" max="5128" width="11.42578125" style="47" customWidth="1"/>
    <col min="5129" max="5129" width="17.28515625" style="47" customWidth="1"/>
    <col min="5130" max="5130" width="17.7109375" style="47" customWidth="1"/>
    <col min="5131" max="5362" width="9.140625" style="47"/>
    <col min="5363" max="5363" width="7.7109375" style="47" customWidth="1"/>
    <col min="5364" max="5364" width="56.42578125" style="47" customWidth="1"/>
    <col min="5365" max="5365" width="8.28515625" style="47" customWidth="1"/>
    <col min="5366" max="5376" width="9.140625" style="47" customWidth="1"/>
    <col min="5377" max="5377" width="11.42578125" style="47" customWidth="1"/>
    <col min="5378" max="5378" width="17.28515625" style="47" customWidth="1"/>
    <col min="5379" max="5380" width="17.7109375" style="47" customWidth="1"/>
    <col min="5381" max="5381" width="11.42578125" style="47" customWidth="1"/>
    <col min="5382" max="5382" width="17.28515625" style="47" customWidth="1"/>
    <col min="5383" max="5383" width="17.7109375" style="47" customWidth="1"/>
    <col min="5384" max="5384" width="11.42578125" style="47" customWidth="1"/>
    <col min="5385" max="5385" width="17.28515625" style="47" customWidth="1"/>
    <col min="5386" max="5386" width="17.7109375" style="47" customWidth="1"/>
    <col min="5387" max="5618" width="9.140625" style="47"/>
    <col min="5619" max="5619" width="7.7109375" style="47" customWidth="1"/>
    <col min="5620" max="5620" width="56.42578125" style="47" customWidth="1"/>
    <col min="5621" max="5621" width="8.28515625" style="47" customWidth="1"/>
    <col min="5622" max="5632" width="9.140625" style="47" customWidth="1"/>
    <col min="5633" max="5633" width="11.42578125" style="47" customWidth="1"/>
    <col min="5634" max="5634" width="17.28515625" style="47" customWidth="1"/>
    <col min="5635" max="5636" width="17.7109375" style="47" customWidth="1"/>
    <col min="5637" max="5637" width="11.42578125" style="47" customWidth="1"/>
    <col min="5638" max="5638" width="17.28515625" style="47" customWidth="1"/>
    <col min="5639" max="5639" width="17.7109375" style="47" customWidth="1"/>
    <col min="5640" max="5640" width="11.42578125" style="47" customWidth="1"/>
    <col min="5641" max="5641" width="17.28515625" style="47" customWidth="1"/>
    <col min="5642" max="5642" width="17.7109375" style="47" customWidth="1"/>
    <col min="5643" max="5874" width="9.140625" style="47"/>
    <col min="5875" max="5875" width="7.7109375" style="47" customWidth="1"/>
    <col min="5876" max="5876" width="56.42578125" style="47" customWidth="1"/>
    <col min="5877" max="5877" width="8.28515625" style="47" customWidth="1"/>
    <col min="5878" max="5888" width="9.140625" style="47" customWidth="1"/>
    <col min="5889" max="5889" width="11.42578125" style="47" customWidth="1"/>
    <col min="5890" max="5890" width="17.28515625" style="47" customWidth="1"/>
    <col min="5891" max="5892" width="17.7109375" style="47" customWidth="1"/>
    <col min="5893" max="5893" width="11.42578125" style="47" customWidth="1"/>
    <col min="5894" max="5894" width="17.28515625" style="47" customWidth="1"/>
    <col min="5895" max="5895" width="17.7109375" style="47" customWidth="1"/>
    <col min="5896" max="5896" width="11.42578125" style="47" customWidth="1"/>
    <col min="5897" max="5897" width="17.28515625" style="47" customWidth="1"/>
    <col min="5898" max="5898" width="17.7109375" style="47" customWidth="1"/>
    <col min="5899" max="6130" width="9.140625" style="47"/>
    <col min="6131" max="6131" width="7.7109375" style="47" customWidth="1"/>
    <col min="6132" max="6132" width="56.42578125" style="47" customWidth="1"/>
    <col min="6133" max="6133" width="8.28515625" style="47" customWidth="1"/>
    <col min="6134" max="6144" width="9.140625" style="47" customWidth="1"/>
    <col min="6145" max="6145" width="11.42578125" style="47" customWidth="1"/>
    <col min="6146" max="6146" width="17.28515625" style="47" customWidth="1"/>
    <col min="6147" max="6148" width="17.7109375" style="47" customWidth="1"/>
    <col min="6149" max="6149" width="11.42578125" style="47" customWidth="1"/>
    <col min="6150" max="6150" width="17.28515625" style="47" customWidth="1"/>
    <col min="6151" max="6151" width="17.7109375" style="47" customWidth="1"/>
    <col min="6152" max="6152" width="11.42578125" style="47" customWidth="1"/>
    <col min="6153" max="6153" width="17.28515625" style="47" customWidth="1"/>
    <col min="6154" max="6154" width="17.7109375" style="47" customWidth="1"/>
    <col min="6155" max="6386" width="9.140625" style="47"/>
    <col min="6387" max="6387" width="7.7109375" style="47" customWidth="1"/>
    <col min="6388" max="6388" width="56.42578125" style="47" customWidth="1"/>
    <col min="6389" max="6389" width="8.28515625" style="47" customWidth="1"/>
    <col min="6390" max="6400" width="9.140625" style="47" customWidth="1"/>
    <col min="6401" max="6401" width="11.42578125" style="47" customWidth="1"/>
    <col min="6402" max="6402" width="17.28515625" style="47" customWidth="1"/>
    <col min="6403" max="6404" width="17.7109375" style="47" customWidth="1"/>
    <col min="6405" max="6405" width="11.42578125" style="47" customWidth="1"/>
    <col min="6406" max="6406" width="17.28515625" style="47" customWidth="1"/>
    <col min="6407" max="6407" width="17.7109375" style="47" customWidth="1"/>
    <col min="6408" max="6408" width="11.42578125" style="47" customWidth="1"/>
    <col min="6409" max="6409" width="17.28515625" style="47" customWidth="1"/>
    <col min="6410" max="6410" width="17.7109375" style="47" customWidth="1"/>
    <col min="6411" max="6642" width="9.140625" style="47"/>
    <col min="6643" max="6643" width="7.7109375" style="47" customWidth="1"/>
    <col min="6644" max="6644" width="56.42578125" style="47" customWidth="1"/>
    <col min="6645" max="6645" width="8.28515625" style="47" customWidth="1"/>
    <col min="6646" max="6656" width="9.140625" style="47" customWidth="1"/>
    <col min="6657" max="6657" width="11.42578125" style="47" customWidth="1"/>
    <col min="6658" max="6658" width="17.28515625" style="47" customWidth="1"/>
    <col min="6659" max="6660" width="17.7109375" style="47" customWidth="1"/>
    <col min="6661" max="6661" width="11.42578125" style="47" customWidth="1"/>
    <col min="6662" max="6662" width="17.28515625" style="47" customWidth="1"/>
    <col min="6663" max="6663" width="17.7109375" style="47" customWidth="1"/>
    <col min="6664" max="6664" width="11.42578125" style="47" customWidth="1"/>
    <col min="6665" max="6665" width="17.28515625" style="47" customWidth="1"/>
    <col min="6666" max="6666" width="17.7109375" style="47" customWidth="1"/>
    <col min="6667" max="6898" width="9.140625" style="47"/>
    <col min="6899" max="6899" width="7.7109375" style="47" customWidth="1"/>
    <col min="6900" max="6900" width="56.42578125" style="47" customWidth="1"/>
    <col min="6901" max="6901" width="8.28515625" style="47" customWidth="1"/>
    <col min="6902" max="6912" width="9.140625" style="47" customWidth="1"/>
    <col min="6913" max="6913" width="11.42578125" style="47" customWidth="1"/>
    <col min="6914" max="6914" width="17.28515625" style="47" customWidth="1"/>
    <col min="6915" max="6916" width="17.7109375" style="47" customWidth="1"/>
    <col min="6917" max="6917" width="11.42578125" style="47" customWidth="1"/>
    <col min="6918" max="6918" width="17.28515625" style="47" customWidth="1"/>
    <col min="6919" max="6919" width="17.7109375" style="47" customWidth="1"/>
    <col min="6920" max="6920" width="11.42578125" style="47" customWidth="1"/>
    <col min="6921" max="6921" width="17.28515625" style="47" customWidth="1"/>
    <col min="6922" max="6922" width="17.7109375" style="47" customWidth="1"/>
    <col min="6923" max="7154" width="9.140625" style="47"/>
    <col min="7155" max="7155" width="7.7109375" style="47" customWidth="1"/>
    <col min="7156" max="7156" width="56.42578125" style="47" customWidth="1"/>
    <col min="7157" max="7157" width="8.28515625" style="47" customWidth="1"/>
    <col min="7158" max="7168" width="9.140625" style="47" customWidth="1"/>
    <col min="7169" max="7169" width="11.42578125" style="47" customWidth="1"/>
    <col min="7170" max="7170" width="17.28515625" style="47" customWidth="1"/>
    <col min="7171" max="7172" width="17.7109375" style="47" customWidth="1"/>
    <col min="7173" max="7173" width="11.42578125" style="47" customWidth="1"/>
    <col min="7174" max="7174" width="17.28515625" style="47" customWidth="1"/>
    <col min="7175" max="7175" width="17.7109375" style="47" customWidth="1"/>
    <col min="7176" max="7176" width="11.42578125" style="47" customWidth="1"/>
    <col min="7177" max="7177" width="17.28515625" style="47" customWidth="1"/>
    <col min="7178" max="7178" width="17.7109375" style="47" customWidth="1"/>
    <col min="7179" max="7410" width="9.140625" style="47"/>
    <col min="7411" max="7411" width="7.7109375" style="47" customWidth="1"/>
    <col min="7412" max="7412" width="56.42578125" style="47" customWidth="1"/>
    <col min="7413" max="7413" width="8.28515625" style="47" customWidth="1"/>
    <col min="7414" max="7424" width="9.140625" style="47" customWidth="1"/>
    <col min="7425" max="7425" width="11.42578125" style="47" customWidth="1"/>
    <col min="7426" max="7426" width="17.28515625" style="47" customWidth="1"/>
    <col min="7427" max="7428" width="17.7109375" style="47" customWidth="1"/>
    <col min="7429" max="7429" width="11.42578125" style="47" customWidth="1"/>
    <col min="7430" max="7430" width="17.28515625" style="47" customWidth="1"/>
    <col min="7431" max="7431" width="17.7109375" style="47" customWidth="1"/>
    <col min="7432" max="7432" width="11.42578125" style="47" customWidth="1"/>
    <col min="7433" max="7433" width="17.28515625" style="47" customWidth="1"/>
    <col min="7434" max="7434" width="17.7109375" style="47" customWidth="1"/>
    <col min="7435" max="7666" width="9.140625" style="47"/>
    <col min="7667" max="7667" width="7.7109375" style="47" customWidth="1"/>
    <col min="7668" max="7668" width="56.42578125" style="47" customWidth="1"/>
    <col min="7669" max="7669" width="8.28515625" style="47" customWidth="1"/>
    <col min="7670" max="7680" width="9.140625" style="47" customWidth="1"/>
    <col min="7681" max="7681" width="11.42578125" style="47" customWidth="1"/>
    <col min="7682" max="7682" width="17.28515625" style="47" customWidth="1"/>
    <col min="7683" max="7684" width="17.7109375" style="47" customWidth="1"/>
    <col min="7685" max="7685" width="11.42578125" style="47" customWidth="1"/>
    <col min="7686" max="7686" width="17.28515625" style="47" customWidth="1"/>
    <col min="7687" max="7687" width="17.7109375" style="47" customWidth="1"/>
    <col min="7688" max="7688" width="11.42578125" style="47" customWidth="1"/>
    <col min="7689" max="7689" width="17.28515625" style="47" customWidth="1"/>
    <col min="7690" max="7690" width="17.7109375" style="47" customWidth="1"/>
    <col min="7691" max="7922" width="9.140625" style="47"/>
    <col min="7923" max="7923" width="7.7109375" style="47" customWidth="1"/>
    <col min="7924" max="7924" width="56.42578125" style="47" customWidth="1"/>
    <col min="7925" max="7925" width="8.28515625" style="47" customWidth="1"/>
    <col min="7926" max="7936" width="9.140625" style="47" customWidth="1"/>
    <col min="7937" max="7937" width="11.42578125" style="47" customWidth="1"/>
    <col min="7938" max="7938" width="17.28515625" style="47" customWidth="1"/>
    <col min="7939" max="7940" width="17.7109375" style="47" customWidth="1"/>
    <col min="7941" max="7941" width="11.42578125" style="47" customWidth="1"/>
    <col min="7942" max="7942" width="17.28515625" style="47" customWidth="1"/>
    <col min="7943" max="7943" width="17.7109375" style="47" customWidth="1"/>
    <col min="7944" max="7944" width="11.42578125" style="47" customWidth="1"/>
    <col min="7945" max="7945" width="17.28515625" style="47" customWidth="1"/>
    <col min="7946" max="7946" width="17.7109375" style="47" customWidth="1"/>
    <col min="7947" max="8178" width="9.140625" style="47"/>
    <col min="8179" max="8179" width="7.7109375" style="47" customWidth="1"/>
    <col min="8180" max="8180" width="56.42578125" style="47" customWidth="1"/>
    <col min="8181" max="8181" width="8.28515625" style="47" customWidth="1"/>
    <col min="8182" max="8192" width="9.140625" style="47" customWidth="1"/>
    <col min="8193" max="8193" width="11.42578125" style="47" customWidth="1"/>
    <col min="8194" max="8194" width="17.28515625" style="47" customWidth="1"/>
    <col min="8195" max="8196" width="17.7109375" style="47" customWidth="1"/>
    <col min="8197" max="8197" width="11.42578125" style="47" customWidth="1"/>
    <col min="8198" max="8198" width="17.28515625" style="47" customWidth="1"/>
    <col min="8199" max="8199" width="17.7109375" style="47" customWidth="1"/>
    <col min="8200" max="8200" width="11.42578125" style="47" customWidth="1"/>
    <col min="8201" max="8201" width="17.28515625" style="47" customWidth="1"/>
    <col min="8202" max="8202" width="17.7109375" style="47" customWidth="1"/>
    <col min="8203" max="8434" width="9.140625" style="47"/>
    <col min="8435" max="8435" width="7.7109375" style="47" customWidth="1"/>
    <col min="8436" max="8436" width="56.42578125" style="47" customWidth="1"/>
    <col min="8437" max="8437" width="8.28515625" style="47" customWidth="1"/>
    <col min="8438" max="8448" width="9.140625" style="47" customWidth="1"/>
    <col min="8449" max="8449" width="11.42578125" style="47" customWidth="1"/>
    <col min="8450" max="8450" width="17.28515625" style="47" customWidth="1"/>
    <col min="8451" max="8452" width="17.7109375" style="47" customWidth="1"/>
    <col min="8453" max="8453" width="11.42578125" style="47" customWidth="1"/>
    <col min="8454" max="8454" width="17.28515625" style="47" customWidth="1"/>
    <col min="8455" max="8455" width="17.7109375" style="47" customWidth="1"/>
    <col min="8456" max="8456" width="11.42578125" style="47" customWidth="1"/>
    <col min="8457" max="8457" width="17.28515625" style="47" customWidth="1"/>
    <col min="8458" max="8458" width="17.7109375" style="47" customWidth="1"/>
    <col min="8459" max="8690" width="9.140625" style="47"/>
    <col min="8691" max="8691" width="7.7109375" style="47" customWidth="1"/>
    <col min="8692" max="8692" width="56.42578125" style="47" customWidth="1"/>
    <col min="8693" max="8693" width="8.28515625" style="47" customWidth="1"/>
    <col min="8694" max="8704" width="9.140625" style="47" customWidth="1"/>
    <col min="8705" max="8705" width="11.42578125" style="47" customWidth="1"/>
    <col min="8706" max="8706" width="17.28515625" style="47" customWidth="1"/>
    <col min="8707" max="8708" width="17.7109375" style="47" customWidth="1"/>
    <col min="8709" max="8709" width="11.42578125" style="47" customWidth="1"/>
    <col min="8710" max="8710" width="17.28515625" style="47" customWidth="1"/>
    <col min="8711" max="8711" width="17.7109375" style="47" customWidth="1"/>
    <col min="8712" max="8712" width="11.42578125" style="47" customWidth="1"/>
    <col min="8713" max="8713" width="17.28515625" style="47" customWidth="1"/>
    <col min="8714" max="8714" width="17.7109375" style="47" customWidth="1"/>
    <col min="8715" max="8946" width="9.140625" style="47"/>
    <col min="8947" max="8947" width="7.7109375" style="47" customWidth="1"/>
    <col min="8948" max="8948" width="56.42578125" style="47" customWidth="1"/>
    <col min="8949" max="8949" width="8.28515625" style="47" customWidth="1"/>
    <col min="8950" max="8960" width="9.140625" style="47" customWidth="1"/>
    <col min="8961" max="8961" width="11.42578125" style="47" customWidth="1"/>
    <col min="8962" max="8962" width="17.28515625" style="47" customWidth="1"/>
    <col min="8963" max="8964" width="17.7109375" style="47" customWidth="1"/>
    <col min="8965" max="8965" width="11.42578125" style="47" customWidth="1"/>
    <col min="8966" max="8966" width="17.28515625" style="47" customWidth="1"/>
    <col min="8967" max="8967" width="17.7109375" style="47" customWidth="1"/>
    <col min="8968" max="8968" width="11.42578125" style="47" customWidth="1"/>
    <col min="8969" max="8969" width="17.28515625" style="47" customWidth="1"/>
    <col min="8970" max="8970" width="17.7109375" style="47" customWidth="1"/>
    <col min="8971" max="9202" width="9.140625" style="47"/>
    <col min="9203" max="9203" width="7.7109375" style="47" customWidth="1"/>
    <col min="9204" max="9204" width="56.42578125" style="47" customWidth="1"/>
    <col min="9205" max="9205" width="8.28515625" style="47" customWidth="1"/>
    <col min="9206" max="9216" width="9.140625" style="47" customWidth="1"/>
    <col min="9217" max="9217" width="11.42578125" style="47" customWidth="1"/>
    <col min="9218" max="9218" width="17.28515625" style="47" customWidth="1"/>
    <col min="9219" max="9220" width="17.7109375" style="47" customWidth="1"/>
    <col min="9221" max="9221" width="11.42578125" style="47" customWidth="1"/>
    <col min="9222" max="9222" width="17.28515625" style="47" customWidth="1"/>
    <col min="9223" max="9223" width="17.7109375" style="47" customWidth="1"/>
    <col min="9224" max="9224" width="11.42578125" style="47" customWidth="1"/>
    <col min="9225" max="9225" width="17.28515625" style="47" customWidth="1"/>
    <col min="9226" max="9226" width="17.7109375" style="47" customWidth="1"/>
    <col min="9227" max="9458" width="9.140625" style="47"/>
    <col min="9459" max="9459" width="7.7109375" style="47" customWidth="1"/>
    <col min="9460" max="9460" width="56.42578125" style="47" customWidth="1"/>
    <col min="9461" max="9461" width="8.28515625" style="47" customWidth="1"/>
    <col min="9462" max="9472" width="9.140625" style="47" customWidth="1"/>
    <col min="9473" max="9473" width="11.42578125" style="47" customWidth="1"/>
    <col min="9474" max="9474" width="17.28515625" style="47" customWidth="1"/>
    <col min="9475" max="9476" width="17.7109375" style="47" customWidth="1"/>
    <col min="9477" max="9477" width="11.42578125" style="47" customWidth="1"/>
    <col min="9478" max="9478" width="17.28515625" style="47" customWidth="1"/>
    <col min="9479" max="9479" width="17.7109375" style="47" customWidth="1"/>
    <col min="9480" max="9480" width="11.42578125" style="47" customWidth="1"/>
    <col min="9481" max="9481" width="17.28515625" style="47" customWidth="1"/>
    <col min="9482" max="9482" width="17.7109375" style="47" customWidth="1"/>
    <col min="9483" max="9714" width="9.140625" style="47"/>
    <col min="9715" max="9715" width="7.7109375" style="47" customWidth="1"/>
    <col min="9716" max="9716" width="56.42578125" style="47" customWidth="1"/>
    <col min="9717" max="9717" width="8.28515625" style="47" customWidth="1"/>
    <col min="9718" max="9728" width="9.140625" style="47" customWidth="1"/>
    <col min="9729" max="9729" width="11.42578125" style="47" customWidth="1"/>
    <col min="9730" max="9730" width="17.28515625" style="47" customWidth="1"/>
    <col min="9731" max="9732" width="17.7109375" style="47" customWidth="1"/>
    <col min="9733" max="9733" width="11.42578125" style="47" customWidth="1"/>
    <col min="9734" max="9734" width="17.28515625" style="47" customWidth="1"/>
    <col min="9735" max="9735" width="17.7109375" style="47" customWidth="1"/>
    <col min="9736" max="9736" width="11.42578125" style="47" customWidth="1"/>
    <col min="9737" max="9737" width="17.28515625" style="47" customWidth="1"/>
    <col min="9738" max="9738" width="17.7109375" style="47" customWidth="1"/>
    <col min="9739" max="9970" width="9.140625" style="47"/>
    <col min="9971" max="9971" width="7.7109375" style="47" customWidth="1"/>
    <col min="9972" max="9972" width="56.42578125" style="47" customWidth="1"/>
    <col min="9973" max="9973" width="8.28515625" style="47" customWidth="1"/>
    <col min="9974" max="9984" width="9.140625" style="47" customWidth="1"/>
    <col min="9985" max="9985" width="11.42578125" style="47" customWidth="1"/>
    <col min="9986" max="9986" width="17.28515625" style="47" customWidth="1"/>
    <col min="9987" max="9988" width="17.7109375" style="47" customWidth="1"/>
    <col min="9989" max="9989" width="11.42578125" style="47" customWidth="1"/>
    <col min="9990" max="9990" width="17.28515625" style="47" customWidth="1"/>
    <col min="9991" max="9991" width="17.7109375" style="47" customWidth="1"/>
    <col min="9992" max="9992" width="11.42578125" style="47" customWidth="1"/>
    <col min="9993" max="9993" width="17.28515625" style="47" customWidth="1"/>
    <col min="9994" max="9994" width="17.7109375" style="47" customWidth="1"/>
    <col min="9995" max="10226" width="9.140625" style="47"/>
    <col min="10227" max="10227" width="7.7109375" style="47" customWidth="1"/>
    <col min="10228" max="10228" width="56.42578125" style="47" customWidth="1"/>
    <col min="10229" max="10229" width="8.28515625" style="47" customWidth="1"/>
    <col min="10230" max="10240" width="9.140625" style="47" customWidth="1"/>
    <col min="10241" max="10241" width="11.42578125" style="47" customWidth="1"/>
    <col min="10242" max="10242" width="17.28515625" style="47" customWidth="1"/>
    <col min="10243" max="10244" width="17.7109375" style="47" customWidth="1"/>
    <col min="10245" max="10245" width="11.42578125" style="47" customWidth="1"/>
    <col min="10246" max="10246" width="17.28515625" style="47" customWidth="1"/>
    <col min="10247" max="10247" width="17.7109375" style="47" customWidth="1"/>
    <col min="10248" max="10248" width="11.42578125" style="47" customWidth="1"/>
    <col min="10249" max="10249" width="17.28515625" style="47" customWidth="1"/>
    <col min="10250" max="10250" width="17.7109375" style="47" customWidth="1"/>
    <col min="10251" max="10482" width="9.140625" style="47"/>
    <col min="10483" max="10483" width="7.7109375" style="47" customWidth="1"/>
    <col min="10484" max="10484" width="56.42578125" style="47" customWidth="1"/>
    <col min="10485" max="10485" width="8.28515625" style="47" customWidth="1"/>
    <col min="10486" max="10496" width="9.140625" style="47" customWidth="1"/>
    <col min="10497" max="10497" width="11.42578125" style="47" customWidth="1"/>
    <col min="10498" max="10498" width="17.28515625" style="47" customWidth="1"/>
    <col min="10499" max="10500" width="17.7109375" style="47" customWidth="1"/>
    <col min="10501" max="10501" width="11.42578125" style="47" customWidth="1"/>
    <col min="10502" max="10502" width="17.28515625" style="47" customWidth="1"/>
    <col min="10503" max="10503" width="17.7109375" style="47" customWidth="1"/>
    <col min="10504" max="10504" width="11.42578125" style="47" customWidth="1"/>
    <col min="10505" max="10505" width="17.28515625" style="47" customWidth="1"/>
    <col min="10506" max="10506" width="17.7109375" style="47" customWidth="1"/>
    <col min="10507" max="10738" width="9.140625" style="47"/>
    <col min="10739" max="10739" width="7.7109375" style="47" customWidth="1"/>
    <col min="10740" max="10740" width="56.42578125" style="47" customWidth="1"/>
    <col min="10741" max="10741" width="8.28515625" style="47" customWidth="1"/>
    <col min="10742" max="10752" width="9.140625" style="47" customWidth="1"/>
    <col min="10753" max="10753" width="11.42578125" style="47" customWidth="1"/>
    <col min="10754" max="10754" width="17.28515625" style="47" customWidth="1"/>
    <col min="10755" max="10756" width="17.7109375" style="47" customWidth="1"/>
    <col min="10757" max="10757" width="11.42578125" style="47" customWidth="1"/>
    <col min="10758" max="10758" width="17.28515625" style="47" customWidth="1"/>
    <col min="10759" max="10759" width="17.7109375" style="47" customWidth="1"/>
    <col min="10760" max="10760" width="11.42578125" style="47" customWidth="1"/>
    <col min="10761" max="10761" width="17.28515625" style="47" customWidth="1"/>
    <col min="10762" max="10762" width="17.7109375" style="47" customWidth="1"/>
    <col min="10763" max="10994" width="9.140625" style="47"/>
    <col min="10995" max="10995" width="7.7109375" style="47" customWidth="1"/>
    <col min="10996" max="10996" width="56.42578125" style="47" customWidth="1"/>
    <col min="10997" max="10997" width="8.28515625" style="47" customWidth="1"/>
    <col min="10998" max="11008" width="9.140625" style="47" customWidth="1"/>
    <col min="11009" max="11009" width="11.42578125" style="47" customWidth="1"/>
    <col min="11010" max="11010" width="17.28515625" style="47" customWidth="1"/>
    <col min="11011" max="11012" width="17.7109375" style="47" customWidth="1"/>
    <col min="11013" max="11013" width="11.42578125" style="47" customWidth="1"/>
    <col min="11014" max="11014" width="17.28515625" style="47" customWidth="1"/>
    <col min="11015" max="11015" width="17.7109375" style="47" customWidth="1"/>
    <col min="11016" max="11016" width="11.42578125" style="47" customWidth="1"/>
    <col min="11017" max="11017" width="17.28515625" style="47" customWidth="1"/>
    <col min="11018" max="11018" width="17.7109375" style="47" customWidth="1"/>
    <col min="11019" max="11250" width="9.140625" style="47"/>
    <col min="11251" max="11251" width="7.7109375" style="47" customWidth="1"/>
    <col min="11252" max="11252" width="56.42578125" style="47" customWidth="1"/>
    <col min="11253" max="11253" width="8.28515625" style="47" customWidth="1"/>
    <col min="11254" max="11264" width="9.140625" style="47" customWidth="1"/>
    <col min="11265" max="11265" width="11.42578125" style="47" customWidth="1"/>
    <col min="11266" max="11266" width="17.28515625" style="47" customWidth="1"/>
    <col min="11267" max="11268" width="17.7109375" style="47" customWidth="1"/>
    <col min="11269" max="11269" width="11.42578125" style="47" customWidth="1"/>
    <col min="11270" max="11270" width="17.28515625" style="47" customWidth="1"/>
    <col min="11271" max="11271" width="17.7109375" style="47" customWidth="1"/>
    <col min="11272" max="11272" width="11.42578125" style="47" customWidth="1"/>
    <col min="11273" max="11273" width="17.28515625" style="47" customWidth="1"/>
    <col min="11274" max="11274" width="17.7109375" style="47" customWidth="1"/>
    <col min="11275" max="11506" width="9.140625" style="47"/>
    <col min="11507" max="11507" width="7.7109375" style="47" customWidth="1"/>
    <col min="11508" max="11508" width="56.42578125" style="47" customWidth="1"/>
    <col min="11509" max="11509" width="8.28515625" style="47" customWidth="1"/>
    <col min="11510" max="11520" width="9.140625" style="47" customWidth="1"/>
    <col min="11521" max="11521" width="11.42578125" style="47" customWidth="1"/>
    <col min="11522" max="11522" width="17.28515625" style="47" customWidth="1"/>
    <col min="11523" max="11524" width="17.7109375" style="47" customWidth="1"/>
    <col min="11525" max="11525" width="11.42578125" style="47" customWidth="1"/>
    <col min="11526" max="11526" width="17.28515625" style="47" customWidth="1"/>
    <col min="11527" max="11527" width="17.7109375" style="47" customWidth="1"/>
    <col min="11528" max="11528" width="11.42578125" style="47" customWidth="1"/>
    <col min="11529" max="11529" width="17.28515625" style="47" customWidth="1"/>
    <col min="11530" max="11530" width="17.7109375" style="47" customWidth="1"/>
    <col min="11531" max="11762" width="9.140625" style="47"/>
    <col min="11763" max="11763" width="7.7109375" style="47" customWidth="1"/>
    <col min="11764" max="11764" width="56.42578125" style="47" customWidth="1"/>
    <col min="11765" max="11765" width="8.28515625" style="47" customWidth="1"/>
    <col min="11766" max="11776" width="9.140625" style="47" customWidth="1"/>
    <col min="11777" max="11777" width="11.42578125" style="47" customWidth="1"/>
    <col min="11778" max="11778" width="17.28515625" style="47" customWidth="1"/>
    <col min="11779" max="11780" width="17.7109375" style="47" customWidth="1"/>
    <col min="11781" max="11781" width="11.42578125" style="47" customWidth="1"/>
    <col min="11782" max="11782" width="17.28515625" style="47" customWidth="1"/>
    <col min="11783" max="11783" width="17.7109375" style="47" customWidth="1"/>
    <col min="11784" max="11784" width="11.42578125" style="47" customWidth="1"/>
    <col min="11785" max="11785" width="17.28515625" style="47" customWidth="1"/>
    <col min="11786" max="11786" width="17.7109375" style="47" customWidth="1"/>
    <col min="11787" max="12018" width="9.140625" style="47"/>
    <col min="12019" max="12019" width="7.7109375" style="47" customWidth="1"/>
    <col min="12020" max="12020" width="56.42578125" style="47" customWidth="1"/>
    <col min="12021" max="12021" width="8.28515625" style="47" customWidth="1"/>
    <col min="12022" max="12032" width="9.140625" style="47" customWidth="1"/>
    <col min="12033" max="12033" width="11.42578125" style="47" customWidth="1"/>
    <col min="12034" max="12034" width="17.28515625" style="47" customWidth="1"/>
    <col min="12035" max="12036" width="17.7109375" style="47" customWidth="1"/>
    <col min="12037" max="12037" width="11.42578125" style="47" customWidth="1"/>
    <col min="12038" max="12038" width="17.28515625" style="47" customWidth="1"/>
    <col min="12039" max="12039" width="17.7109375" style="47" customWidth="1"/>
    <col min="12040" max="12040" width="11.42578125" style="47" customWidth="1"/>
    <col min="12041" max="12041" width="17.28515625" style="47" customWidth="1"/>
    <col min="12042" max="12042" width="17.7109375" style="47" customWidth="1"/>
    <col min="12043" max="12274" width="9.140625" style="47"/>
    <col min="12275" max="12275" width="7.7109375" style="47" customWidth="1"/>
    <col min="12276" max="12276" width="56.42578125" style="47" customWidth="1"/>
    <col min="12277" max="12277" width="8.28515625" style="47" customWidth="1"/>
    <col min="12278" max="12288" width="9.140625" style="47" customWidth="1"/>
    <col min="12289" max="12289" width="11.42578125" style="47" customWidth="1"/>
    <col min="12290" max="12290" width="17.28515625" style="47" customWidth="1"/>
    <col min="12291" max="12292" width="17.7109375" style="47" customWidth="1"/>
    <col min="12293" max="12293" width="11.42578125" style="47" customWidth="1"/>
    <col min="12294" max="12294" width="17.28515625" style="47" customWidth="1"/>
    <col min="12295" max="12295" width="17.7109375" style="47" customWidth="1"/>
    <col min="12296" max="12296" width="11.42578125" style="47" customWidth="1"/>
    <col min="12297" max="12297" width="17.28515625" style="47" customWidth="1"/>
    <col min="12298" max="12298" width="17.7109375" style="47" customWidth="1"/>
    <col min="12299" max="12530" width="9.140625" style="47"/>
    <col min="12531" max="12531" width="7.7109375" style="47" customWidth="1"/>
    <col min="12532" max="12532" width="56.42578125" style="47" customWidth="1"/>
    <col min="12533" max="12533" width="8.28515625" style="47" customWidth="1"/>
    <col min="12534" max="12544" width="9.140625" style="47" customWidth="1"/>
    <col min="12545" max="12545" width="11.42578125" style="47" customWidth="1"/>
    <col min="12546" max="12546" width="17.28515625" style="47" customWidth="1"/>
    <col min="12547" max="12548" width="17.7109375" style="47" customWidth="1"/>
    <col min="12549" max="12549" width="11.42578125" style="47" customWidth="1"/>
    <col min="12550" max="12550" width="17.28515625" style="47" customWidth="1"/>
    <col min="12551" max="12551" width="17.7109375" style="47" customWidth="1"/>
    <col min="12552" max="12552" width="11.42578125" style="47" customWidth="1"/>
    <col min="12553" max="12553" width="17.28515625" style="47" customWidth="1"/>
    <col min="12554" max="12554" width="17.7109375" style="47" customWidth="1"/>
    <col min="12555" max="12786" width="9.140625" style="47"/>
    <col min="12787" max="12787" width="7.7109375" style="47" customWidth="1"/>
    <col min="12788" max="12788" width="56.42578125" style="47" customWidth="1"/>
    <col min="12789" max="12789" width="8.28515625" style="47" customWidth="1"/>
    <col min="12790" max="12800" width="9.140625" style="47" customWidth="1"/>
    <col min="12801" max="12801" width="11.42578125" style="47" customWidth="1"/>
    <col min="12802" max="12802" width="17.28515625" style="47" customWidth="1"/>
    <col min="12803" max="12804" width="17.7109375" style="47" customWidth="1"/>
    <col min="12805" max="12805" width="11.42578125" style="47" customWidth="1"/>
    <col min="12806" max="12806" width="17.28515625" style="47" customWidth="1"/>
    <col min="12807" max="12807" width="17.7109375" style="47" customWidth="1"/>
    <col min="12808" max="12808" width="11.42578125" style="47" customWidth="1"/>
    <col min="12809" max="12809" width="17.28515625" style="47" customWidth="1"/>
    <col min="12810" max="12810" width="17.7109375" style="47" customWidth="1"/>
    <col min="12811" max="13042" width="9.140625" style="47"/>
    <col min="13043" max="13043" width="7.7109375" style="47" customWidth="1"/>
    <col min="13044" max="13044" width="56.42578125" style="47" customWidth="1"/>
    <col min="13045" max="13045" width="8.28515625" style="47" customWidth="1"/>
    <col min="13046" max="13056" width="9.140625" style="47" customWidth="1"/>
    <col min="13057" max="13057" width="11.42578125" style="47" customWidth="1"/>
    <col min="13058" max="13058" width="17.28515625" style="47" customWidth="1"/>
    <col min="13059" max="13060" width="17.7109375" style="47" customWidth="1"/>
    <col min="13061" max="13061" width="11.42578125" style="47" customWidth="1"/>
    <col min="13062" max="13062" width="17.28515625" style="47" customWidth="1"/>
    <col min="13063" max="13063" width="17.7109375" style="47" customWidth="1"/>
    <col min="13064" max="13064" width="11.42578125" style="47" customWidth="1"/>
    <col min="13065" max="13065" width="17.28515625" style="47" customWidth="1"/>
    <col min="13066" max="13066" width="17.7109375" style="47" customWidth="1"/>
    <col min="13067" max="13298" width="9.140625" style="47"/>
    <col min="13299" max="13299" width="7.7109375" style="47" customWidth="1"/>
    <col min="13300" max="13300" width="56.42578125" style="47" customWidth="1"/>
    <col min="13301" max="13301" width="8.28515625" style="47" customWidth="1"/>
    <col min="13302" max="13312" width="9.140625" style="47" customWidth="1"/>
    <col min="13313" max="13313" width="11.42578125" style="47" customWidth="1"/>
    <col min="13314" max="13314" width="17.28515625" style="47" customWidth="1"/>
    <col min="13315" max="13316" width="17.7109375" style="47" customWidth="1"/>
    <col min="13317" max="13317" width="11.42578125" style="47" customWidth="1"/>
    <col min="13318" max="13318" width="17.28515625" style="47" customWidth="1"/>
    <col min="13319" max="13319" width="17.7109375" style="47" customWidth="1"/>
    <col min="13320" max="13320" width="11.42578125" style="47" customWidth="1"/>
    <col min="13321" max="13321" width="17.28515625" style="47" customWidth="1"/>
    <col min="13322" max="13322" width="17.7109375" style="47" customWidth="1"/>
    <col min="13323" max="13554" width="9.140625" style="47"/>
    <col min="13555" max="13555" width="7.7109375" style="47" customWidth="1"/>
    <col min="13556" max="13556" width="56.42578125" style="47" customWidth="1"/>
    <col min="13557" max="13557" width="8.28515625" style="47" customWidth="1"/>
    <col min="13558" max="13568" width="9.140625" style="47" customWidth="1"/>
    <col min="13569" max="13569" width="11.42578125" style="47" customWidth="1"/>
    <col min="13570" max="13570" width="17.28515625" style="47" customWidth="1"/>
    <col min="13571" max="13572" width="17.7109375" style="47" customWidth="1"/>
    <col min="13573" max="13573" width="11.42578125" style="47" customWidth="1"/>
    <col min="13574" max="13574" width="17.28515625" style="47" customWidth="1"/>
    <col min="13575" max="13575" width="17.7109375" style="47" customWidth="1"/>
    <col min="13576" max="13576" width="11.42578125" style="47" customWidth="1"/>
    <col min="13577" max="13577" width="17.28515625" style="47" customWidth="1"/>
    <col min="13578" max="13578" width="17.7109375" style="47" customWidth="1"/>
    <col min="13579" max="13810" width="9.140625" style="47"/>
    <col min="13811" max="13811" width="7.7109375" style="47" customWidth="1"/>
    <col min="13812" max="13812" width="56.42578125" style="47" customWidth="1"/>
    <col min="13813" max="13813" width="8.28515625" style="47" customWidth="1"/>
    <col min="13814" max="13824" width="9.140625" style="47" customWidth="1"/>
    <col min="13825" max="13825" width="11.42578125" style="47" customWidth="1"/>
    <col min="13826" max="13826" width="17.28515625" style="47" customWidth="1"/>
    <col min="13827" max="13828" width="17.7109375" style="47" customWidth="1"/>
    <col min="13829" max="13829" width="11.42578125" style="47" customWidth="1"/>
    <col min="13830" max="13830" width="17.28515625" style="47" customWidth="1"/>
    <col min="13831" max="13831" width="17.7109375" style="47" customWidth="1"/>
    <col min="13832" max="13832" width="11.42578125" style="47" customWidth="1"/>
    <col min="13833" max="13833" width="17.28515625" style="47" customWidth="1"/>
    <col min="13834" max="13834" width="17.7109375" style="47" customWidth="1"/>
    <col min="13835" max="14066" width="9.140625" style="47"/>
    <col min="14067" max="14067" width="7.7109375" style="47" customWidth="1"/>
    <col min="14068" max="14068" width="56.42578125" style="47" customWidth="1"/>
    <col min="14069" max="14069" width="8.28515625" style="47" customWidth="1"/>
    <col min="14070" max="14080" width="9.140625" style="47" customWidth="1"/>
    <col min="14081" max="14081" width="11.42578125" style="47" customWidth="1"/>
    <col min="14082" max="14082" width="17.28515625" style="47" customWidth="1"/>
    <col min="14083" max="14084" width="17.7109375" style="47" customWidth="1"/>
    <col min="14085" max="14085" width="11.42578125" style="47" customWidth="1"/>
    <col min="14086" max="14086" width="17.28515625" style="47" customWidth="1"/>
    <col min="14087" max="14087" width="17.7109375" style="47" customWidth="1"/>
    <col min="14088" max="14088" width="11.42578125" style="47" customWidth="1"/>
    <col min="14089" max="14089" width="17.28515625" style="47" customWidth="1"/>
    <col min="14090" max="14090" width="17.7109375" style="47" customWidth="1"/>
    <col min="14091" max="14322" width="9.140625" style="47"/>
    <col min="14323" max="14323" width="7.7109375" style="47" customWidth="1"/>
    <col min="14324" max="14324" width="56.42578125" style="47" customWidth="1"/>
    <col min="14325" max="14325" width="8.28515625" style="47" customWidth="1"/>
    <col min="14326" max="14336" width="9.140625" style="47" customWidth="1"/>
    <col min="14337" max="14337" width="11.42578125" style="47" customWidth="1"/>
    <col min="14338" max="14338" width="17.28515625" style="47" customWidth="1"/>
    <col min="14339" max="14340" width="17.7109375" style="47" customWidth="1"/>
    <col min="14341" max="14341" width="11.42578125" style="47" customWidth="1"/>
    <col min="14342" max="14342" width="17.28515625" style="47" customWidth="1"/>
    <col min="14343" max="14343" width="17.7109375" style="47" customWidth="1"/>
    <col min="14344" max="14344" width="11.42578125" style="47" customWidth="1"/>
    <col min="14345" max="14345" width="17.28515625" style="47" customWidth="1"/>
    <col min="14346" max="14346" width="17.7109375" style="47" customWidth="1"/>
    <col min="14347" max="14578" width="9.140625" style="47"/>
    <col min="14579" max="14579" width="7.7109375" style="47" customWidth="1"/>
    <col min="14580" max="14580" width="56.42578125" style="47" customWidth="1"/>
    <col min="14581" max="14581" width="8.28515625" style="47" customWidth="1"/>
    <col min="14582" max="14592" width="9.140625" style="47" customWidth="1"/>
    <col min="14593" max="14593" width="11.42578125" style="47" customWidth="1"/>
    <col min="14594" max="14594" width="17.28515625" style="47" customWidth="1"/>
    <col min="14595" max="14596" width="17.7109375" style="47" customWidth="1"/>
    <col min="14597" max="14597" width="11.42578125" style="47" customWidth="1"/>
    <col min="14598" max="14598" width="17.28515625" style="47" customWidth="1"/>
    <col min="14599" max="14599" width="17.7109375" style="47" customWidth="1"/>
    <col min="14600" max="14600" width="11.42578125" style="47" customWidth="1"/>
    <col min="14601" max="14601" width="17.28515625" style="47" customWidth="1"/>
    <col min="14602" max="14602" width="17.7109375" style="47" customWidth="1"/>
    <col min="14603" max="14834" width="9.140625" style="47"/>
    <col min="14835" max="14835" width="7.7109375" style="47" customWidth="1"/>
    <col min="14836" max="14836" width="56.42578125" style="47" customWidth="1"/>
    <col min="14837" max="14837" width="8.28515625" style="47" customWidth="1"/>
    <col min="14838" max="14848" width="9.140625" style="47" customWidth="1"/>
    <col min="14849" max="14849" width="11.42578125" style="47" customWidth="1"/>
    <col min="14850" max="14850" width="17.28515625" style="47" customWidth="1"/>
    <col min="14851" max="14852" width="17.7109375" style="47" customWidth="1"/>
    <col min="14853" max="14853" width="11.42578125" style="47" customWidth="1"/>
    <col min="14854" max="14854" width="17.28515625" style="47" customWidth="1"/>
    <col min="14855" max="14855" width="17.7109375" style="47" customWidth="1"/>
    <col min="14856" max="14856" width="11.42578125" style="47" customWidth="1"/>
    <col min="14857" max="14857" width="17.28515625" style="47" customWidth="1"/>
    <col min="14858" max="14858" width="17.7109375" style="47" customWidth="1"/>
    <col min="14859" max="15090" width="9.140625" style="47"/>
    <col min="15091" max="15091" width="7.7109375" style="47" customWidth="1"/>
    <col min="15092" max="15092" width="56.42578125" style="47" customWidth="1"/>
    <col min="15093" max="15093" width="8.28515625" style="47" customWidth="1"/>
    <col min="15094" max="15104" width="9.140625" style="47" customWidth="1"/>
    <col min="15105" max="15105" width="11.42578125" style="47" customWidth="1"/>
    <col min="15106" max="15106" width="17.28515625" style="47" customWidth="1"/>
    <col min="15107" max="15108" width="17.7109375" style="47" customWidth="1"/>
    <col min="15109" max="15109" width="11.42578125" style="47" customWidth="1"/>
    <col min="15110" max="15110" width="17.28515625" style="47" customWidth="1"/>
    <col min="15111" max="15111" width="17.7109375" style="47" customWidth="1"/>
    <col min="15112" max="15112" width="11.42578125" style="47" customWidth="1"/>
    <col min="15113" max="15113" width="17.28515625" style="47" customWidth="1"/>
    <col min="15114" max="15114" width="17.7109375" style="47" customWidth="1"/>
    <col min="15115" max="15346" width="9.140625" style="47"/>
    <col min="15347" max="15347" width="7.7109375" style="47" customWidth="1"/>
    <col min="15348" max="15348" width="56.42578125" style="47" customWidth="1"/>
    <col min="15349" max="15349" width="8.28515625" style="47" customWidth="1"/>
    <col min="15350" max="15360" width="9.140625" style="47" customWidth="1"/>
    <col min="15361" max="15361" width="11.42578125" style="47" customWidth="1"/>
    <col min="15362" max="15362" width="17.28515625" style="47" customWidth="1"/>
    <col min="15363" max="15364" width="17.7109375" style="47" customWidth="1"/>
    <col min="15365" max="15365" width="11.42578125" style="47" customWidth="1"/>
    <col min="15366" max="15366" width="17.28515625" style="47" customWidth="1"/>
    <col min="15367" max="15367" width="17.7109375" style="47" customWidth="1"/>
    <col min="15368" max="15368" width="11.42578125" style="47" customWidth="1"/>
    <col min="15369" max="15369" width="17.28515625" style="47" customWidth="1"/>
    <col min="15370" max="15370" width="17.7109375" style="47" customWidth="1"/>
    <col min="15371" max="15602" width="9.140625" style="47"/>
    <col min="15603" max="15603" width="7.7109375" style="47" customWidth="1"/>
    <col min="15604" max="15604" width="56.42578125" style="47" customWidth="1"/>
    <col min="15605" max="15605" width="8.28515625" style="47" customWidth="1"/>
    <col min="15606" max="15616" width="9.140625" style="47" customWidth="1"/>
    <col min="15617" max="15617" width="11.42578125" style="47" customWidth="1"/>
    <col min="15618" max="15618" width="17.28515625" style="47" customWidth="1"/>
    <col min="15619" max="15620" width="17.7109375" style="47" customWidth="1"/>
    <col min="15621" max="15621" width="11.42578125" style="47" customWidth="1"/>
    <col min="15622" max="15622" width="17.28515625" style="47" customWidth="1"/>
    <col min="15623" max="15623" width="17.7109375" style="47" customWidth="1"/>
    <col min="15624" max="15624" width="11.42578125" style="47" customWidth="1"/>
    <col min="15625" max="15625" width="17.28515625" style="47" customWidth="1"/>
    <col min="15626" max="15626" width="17.7109375" style="47" customWidth="1"/>
    <col min="15627" max="15858" width="9.140625" style="47"/>
    <col min="15859" max="15859" width="7.7109375" style="47" customWidth="1"/>
    <col min="15860" max="15860" width="56.42578125" style="47" customWidth="1"/>
    <col min="15861" max="15861" width="8.28515625" style="47" customWidth="1"/>
    <col min="15862" max="15872" width="9.140625" style="47" customWidth="1"/>
    <col min="15873" max="15873" width="11.42578125" style="47" customWidth="1"/>
    <col min="15874" max="15874" width="17.28515625" style="47" customWidth="1"/>
    <col min="15875" max="15876" width="17.7109375" style="47" customWidth="1"/>
    <col min="15877" max="15877" width="11.42578125" style="47" customWidth="1"/>
    <col min="15878" max="15878" width="17.28515625" style="47" customWidth="1"/>
    <col min="15879" max="15879" width="17.7109375" style="47" customWidth="1"/>
    <col min="15880" max="15880" width="11.42578125" style="47" customWidth="1"/>
    <col min="15881" max="15881" width="17.28515625" style="47" customWidth="1"/>
    <col min="15882" max="15882" width="17.7109375" style="47" customWidth="1"/>
    <col min="15883" max="16114" width="9.140625" style="47"/>
    <col min="16115" max="16115" width="7.7109375" style="47" customWidth="1"/>
    <col min="16116" max="16116" width="56.42578125" style="47" customWidth="1"/>
    <col min="16117" max="16117" width="8.28515625" style="47" customWidth="1"/>
    <col min="16118" max="16128" width="9.140625" style="47" customWidth="1"/>
    <col min="16129" max="16129" width="11.42578125" style="47" customWidth="1"/>
    <col min="16130" max="16130" width="17.28515625" style="47" customWidth="1"/>
    <col min="16131" max="16132" width="17.7109375" style="47" customWidth="1"/>
    <col min="16133" max="16133" width="11.42578125" style="47" customWidth="1"/>
    <col min="16134" max="16134" width="17.28515625" style="47" customWidth="1"/>
    <col min="16135" max="16135" width="17.7109375" style="47" customWidth="1"/>
    <col min="16136" max="16136" width="11.42578125" style="47" customWidth="1"/>
    <col min="16137" max="16137" width="17.28515625" style="47" customWidth="1"/>
    <col min="16138" max="16138" width="17.7109375" style="47" customWidth="1"/>
    <col min="16139" max="16384" width="9.140625" style="47"/>
  </cols>
  <sheetData>
    <row r="1" spans="1:22" s="169" customFormat="1" ht="15" hidden="1" customHeight="1" x14ac:dyDescent="0.25">
      <c r="D1" s="1064"/>
      <c r="F1" s="960"/>
      <c r="G1" s="170"/>
      <c r="T1" s="2226" t="s">
        <v>1251</v>
      </c>
      <c r="U1" s="2226"/>
      <c r="V1" s="2226"/>
    </row>
    <row r="2" spans="1:22" s="169" customFormat="1" ht="15" hidden="1" customHeight="1" x14ac:dyDescent="0.25">
      <c r="D2" s="1064"/>
      <c r="F2" s="960"/>
      <c r="G2" s="170"/>
      <c r="T2" s="2226" t="s">
        <v>853</v>
      </c>
      <c r="U2" s="2226"/>
      <c r="V2" s="2226"/>
    </row>
    <row r="3" spans="1:22" s="169" customFormat="1" ht="15" hidden="1" customHeight="1" x14ac:dyDescent="0.25">
      <c r="D3" s="1064"/>
      <c r="F3" s="960"/>
      <c r="G3" s="170"/>
      <c r="T3" s="2226" t="s">
        <v>854</v>
      </c>
      <c r="U3" s="2226"/>
      <c r="V3" s="2226"/>
    </row>
    <row r="4" spans="1:22" s="169" customFormat="1" ht="15" hidden="1" customHeight="1" x14ac:dyDescent="0.25">
      <c r="D4" s="1064"/>
      <c r="F4" s="960"/>
      <c r="G4" s="170"/>
      <c r="T4" s="2226" t="s">
        <v>855</v>
      </c>
      <c r="U4" s="2226"/>
      <c r="V4" s="2226"/>
    </row>
    <row r="5" spans="1:22" s="169" customFormat="1" ht="15" hidden="1" customHeight="1" x14ac:dyDescent="0.25">
      <c r="D5" s="1064"/>
      <c r="F5" s="960"/>
      <c r="G5" s="170"/>
      <c r="T5" s="2226" t="s">
        <v>856</v>
      </c>
      <c r="U5" s="2226"/>
      <c r="V5" s="2226"/>
    </row>
    <row r="6" spans="1:22" s="169" customFormat="1" ht="15" hidden="1" customHeight="1" x14ac:dyDescent="0.25">
      <c r="C6" s="961"/>
      <c r="D6" s="1064"/>
      <c r="F6" s="960"/>
      <c r="G6" s="170"/>
      <c r="T6" s="2226" t="s">
        <v>857</v>
      </c>
      <c r="U6" s="2226"/>
      <c r="V6" s="2226"/>
    </row>
    <row r="7" spans="1:22" s="169" customFormat="1" ht="15" hidden="1" customHeight="1" x14ac:dyDescent="0.2">
      <c r="A7" s="962"/>
      <c r="F7" s="960"/>
      <c r="G7" s="170"/>
      <c r="M7" s="170"/>
    </row>
    <row r="8" spans="1:22" s="169" customFormat="1" ht="15.75" customHeight="1" x14ac:dyDescent="0.2">
      <c r="A8" s="2297" t="s">
        <v>401</v>
      </c>
      <c r="B8" s="2297"/>
      <c r="C8" s="2297"/>
      <c r="D8" s="2297"/>
      <c r="E8" s="2297"/>
      <c r="F8" s="2297"/>
      <c r="G8" s="2297"/>
      <c r="M8" s="170"/>
    </row>
    <row r="9" spans="1:22" s="169" customFormat="1" ht="15.75" x14ac:dyDescent="0.2">
      <c r="A9" s="2298"/>
      <c r="B9" s="2298"/>
      <c r="C9" s="2298"/>
      <c r="D9" s="2298"/>
      <c r="E9" s="2298"/>
      <c r="F9" s="2298"/>
      <c r="G9" s="2298"/>
      <c r="M9" s="170"/>
    </row>
    <row r="10" spans="1:22" s="169" customFormat="1" ht="12.75" x14ac:dyDescent="0.2">
      <c r="A10" s="962"/>
      <c r="F10" s="960"/>
      <c r="G10" s="170"/>
      <c r="M10" s="170"/>
    </row>
    <row r="11" spans="1:22" s="963" customFormat="1" ht="29.25" customHeight="1" x14ac:dyDescent="0.2">
      <c r="A11" s="2299" t="s">
        <v>402</v>
      </c>
      <c r="B11" s="2300" t="s">
        <v>403</v>
      </c>
      <c r="C11" s="2301" t="s">
        <v>404</v>
      </c>
      <c r="D11" s="2302" t="s">
        <v>1252</v>
      </c>
      <c r="E11" s="2302"/>
      <c r="F11" s="2302"/>
      <c r="G11" s="2302"/>
      <c r="H11" s="2294" t="s">
        <v>1253</v>
      </c>
      <c r="I11" s="2294"/>
      <c r="J11" s="2295"/>
      <c r="K11" s="2296" t="s">
        <v>1254</v>
      </c>
      <c r="L11" s="2296"/>
      <c r="M11" s="2296"/>
      <c r="N11" s="2296"/>
      <c r="O11" s="2296"/>
      <c r="P11" s="2296"/>
      <c r="Q11" s="2296"/>
      <c r="R11" s="2296"/>
      <c r="S11" s="2296"/>
      <c r="T11" s="2296"/>
      <c r="U11" s="2296"/>
      <c r="V11" s="2296"/>
    </row>
    <row r="12" spans="1:22" s="963" customFormat="1" ht="104.25" customHeight="1" x14ac:dyDescent="0.2">
      <c r="A12" s="2299"/>
      <c r="B12" s="2300"/>
      <c r="C12" s="2301"/>
      <c r="D12" s="964" t="s">
        <v>129</v>
      </c>
      <c r="E12" s="964" t="s">
        <v>406</v>
      </c>
      <c r="F12" s="965" t="s">
        <v>407</v>
      </c>
      <c r="G12" s="966" t="s">
        <v>132</v>
      </c>
      <c r="H12" s="967" t="s">
        <v>129</v>
      </c>
      <c r="I12" s="967" t="s">
        <v>406</v>
      </c>
      <c r="J12" s="968" t="s">
        <v>407</v>
      </c>
      <c r="K12" s="936" t="s">
        <v>95</v>
      </c>
      <c r="L12" s="936" t="s">
        <v>96</v>
      </c>
      <c r="M12" s="936" t="s">
        <v>97</v>
      </c>
      <c r="N12" s="936" t="s">
        <v>98</v>
      </c>
      <c r="O12" s="936" t="s">
        <v>99</v>
      </c>
      <c r="P12" s="936" t="s">
        <v>100</v>
      </c>
      <c r="Q12" s="936" t="s">
        <v>101</v>
      </c>
      <c r="R12" s="936" t="s">
        <v>102</v>
      </c>
      <c r="S12" s="936" t="s">
        <v>103</v>
      </c>
      <c r="T12" s="936" t="s">
        <v>104</v>
      </c>
      <c r="U12" s="936" t="s">
        <v>105</v>
      </c>
      <c r="V12" s="936" t="s">
        <v>106</v>
      </c>
    </row>
    <row r="13" spans="1:22" s="973" customFormat="1" ht="15" customHeight="1" x14ac:dyDescent="0.2">
      <c r="A13" s="969">
        <v>1</v>
      </c>
      <c r="B13" s="1065">
        <v>2</v>
      </c>
      <c r="C13" s="969" t="s">
        <v>451</v>
      </c>
      <c r="D13" s="969" t="s">
        <v>1255</v>
      </c>
      <c r="E13" s="1065">
        <v>16</v>
      </c>
      <c r="F13" s="970" t="s">
        <v>1256</v>
      </c>
      <c r="G13" s="1065">
        <v>18</v>
      </c>
      <c r="H13" s="971">
        <v>20</v>
      </c>
      <c r="I13" s="972" t="s">
        <v>1257</v>
      </c>
      <c r="J13" s="971">
        <v>22</v>
      </c>
      <c r="K13" s="972" t="s">
        <v>1258</v>
      </c>
      <c r="L13" s="971">
        <v>24</v>
      </c>
      <c r="M13" s="972" t="s">
        <v>1259</v>
      </c>
      <c r="N13" s="971">
        <v>26</v>
      </c>
      <c r="O13" s="972" t="s">
        <v>1260</v>
      </c>
      <c r="P13" s="971">
        <v>28</v>
      </c>
      <c r="Q13" s="972" t="s">
        <v>1261</v>
      </c>
      <c r="R13" s="971">
        <v>30</v>
      </c>
      <c r="S13" s="972" t="s">
        <v>1262</v>
      </c>
      <c r="T13" s="971">
        <v>32</v>
      </c>
      <c r="U13" s="972" t="s">
        <v>1263</v>
      </c>
      <c r="V13" s="971">
        <v>34</v>
      </c>
    </row>
    <row r="14" spans="1:22" s="973" customFormat="1" ht="15" customHeight="1" x14ac:dyDescent="0.2">
      <c r="A14" s="1067" t="s">
        <v>449</v>
      </c>
      <c r="B14" s="1068" t="s">
        <v>1264</v>
      </c>
      <c r="C14" s="974" t="s">
        <v>61</v>
      </c>
      <c r="D14" s="975">
        <f>SUM(D15:D15)</f>
        <v>0</v>
      </c>
      <c r="E14" s="971"/>
      <c r="F14" s="976">
        <f>SUM(F15:F15)</f>
        <v>0</v>
      </c>
      <c r="G14" s="971"/>
      <c r="H14" s="971"/>
      <c r="I14" s="972"/>
      <c r="J14" s="971"/>
      <c r="K14" s="977"/>
      <c r="L14" s="978"/>
      <c r="M14" s="977"/>
      <c r="N14" s="978"/>
      <c r="O14" s="977"/>
      <c r="P14" s="978"/>
      <c r="Q14" s="977"/>
      <c r="R14" s="978"/>
      <c r="S14" s="977"/>
      <c r="T14" s="978"/>
      <c r="U14" s="977"/>
      <c r="V14" s="978"/>
    </row>
    <row r="15" spans="1:22" s="981" customFormat="1" ht="29.25" customHeight="1" x14ac:dyDescent="0.25">
      <c r="A15" s="1069"/>
      <c r="B15" s="1070" t="s">
        <v>1818</v>
      </c>
      <c r="C15" s="974" t="s">
        <v>61</v>
      </c>
      <c r="D15" s="1071">
        <v>0</v>
      </c>
      <c r="E15" s="1071">
        <v>3500</v>
      </c>
      <c r="F15" s="1072">
        <f>D15*E15</f>
        <v>0</v>
      </c>
      <c r="G15" s="1073"/>
      <c r="H15" s="979" t="e">
        <f>#REF!</f>
        <v>#REF!</v>
      </c>
      <c r="I15" s="980"/>
      <c r="J15" s="979"/>
    </row>
    <row r="16" spans="1:22" x14ac:dyDescent="0.25">
      <c r="B16" s="47"/>
    </row>
    <row r="18" spans="1:7" s="984" customFormat="1" ht="18.75" x14ac:dyDescent="0.3">
      <c r="A18" s="1074" t="s">
        <v>1265</v>
      </c>
      <c r="B18" s="1074"/>
      <c r="C18" s="1074"/>
      <c r="D18" s="1075"/>
      <c r="E18" s="1075"/>
      <c r="F18" s="1074"/>
      <c r="G18" s="1076" t="s">
        <v>1645</v>
      </c>
    </row>
    <row r="21" spans="1:7" x14ac:dyDescent="0.25">
      <c r="A21" s="982" t="s">
        <v>1776</v>
      </c>
    </row>
    <row r="22" spans="1:7" x14ac:dyDescent="0.25">
      <c r="A22" s="982" t="s">
        <v>1775</v>
      </c>
    </row>
  </sheetData>
  <mergeCells count="14">
    <mergeCell ref="H11:J11"/>
    <mergeCell ref="K11:V11"/>
    <mergeCell ref="A8:G8"/>
    <mergeCell ref="A9:G9"/>
    <mergeCell ref="A11:A12"/>
    <mergeCell ref="B11:B12"/>
    <mergeCell ref="C11:C12"/>
    <mergeCell ref="D11:G11"/>
    <mergeCell ref="T6:V6"/>
    <mergeCell ref="T1:V1"/>
    <mergeCell ref="T2:V2"/>
    <mergeCell ref="T3:V3"/>
    <mergeCell ref="T4:V4"/>
    <mergeCell ref="T5:V5"/>
  </mergeCells>
  <pageMargins left="0" right="0" top="0" bottom="0" header="0.31496062992125984" footer="0.31496062992125984"/>
  <pageSetup paperSize="9" scale="4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H25"/>
  <sheetViews>
    <sheetView topLeftCell="A8" zoomScale="70" zoomScaleNormal="70" workbookViewId="0">
      <selection activeCell="D33" sqref="D33"/>
    </sheetView>
  </sheetViews>
  <sheetFormatPr defaultColWidth="9.140625" defaultRowHeight="12.75" x14ac:dyDescent="0.2"/>
  <cols>
    <col min="1" max="1" width="9.140625" style="935"/>
    <col min="2" max="2" width="49.7109375" style="935" customWidth="1"/>
    <col min="3" max="3" width="9.140625" style="935" customWidth="1"/>
    <col min="4" max="4" width="12.7109375" style="935" customWidth="1"/>
    <col min="5" max="5" width="9.140625" style="935" customWidth="1"/>
    <col min="6" max="6" width="12.42578125" style="935" customWidth="1"/>
    <col min="7" max="7" width="17.7109375" style="935" customWidth="1"/>
    <col min="8" max="8" width="18.85546875" style="611" customWidth="1"/>
    <col min="9" max="16384" width="9.140625" style="611"/>
  </cols>
  <sheetData>
    <row r="1" spans="1:7" s="170" customFormat="1" ht="15" hidden="1" customHeight="1" x14ac:dyDescent="0.25">
      <c r="E1" s="612"/>
    </row>
    <row r="2" spans="1:7" s="170" customFormat="1" ht="15" hidden="1" customHeight="1" x14ac:dyDescent="0.25">
      <c r="E2" s="612"/>
    </row>
    <row r="3" spans="1:7" s="170" customFormat="1" ht="15" hidden="1" customHeight="1" x14ac:dyDescent="0.25">
      <c r="E3" s="612"/>
    </row>
    <row r="4" spans="1:7" s="170" customFormat="1" ht="15" hidden="1" customHeight="1" x14ac:dyDescent="0.25">
      <c r="E4" s="612"/>
    </row>
    <row r="5" spans="1:7" s="170" customFormat="1" ht="15" hidden="1" customHeight="1" x14ac:dyDescent="0.25">
      <c r="E5" s="612"/>
    </row>
    <row r="6" spans="1:7" s="170" customFormat="1" ht="15" hidden="1" customHeight="1" x14ac:dyDescent="0.25">
      <c r="C6" s="613"/>
      <c r="E6" s="612"/>
    </row>
    <row r="7" spans="1:7" s="170" customFormat="1" ht="12.75" hidden="1" customHeight="1" x14ac:dyDescent="0.2"/>
    <row r="8" spans="1:7" s="614" customFormat="1" ht="15.75" customHeight="1" x14ac:dyDescent="0.2">
      <c r="A8" s="2304" t="s">
        <v>401</v>
      </c>
      <c r="B8" s="2304"/>
      <c r="C8" s="2304"/>
      <c r="D8" s="2304"/>
      <c r="E8" s="2304"/>
      <c r="F8" s="2304"/>
      <c r="G8" s="2304"/>
    </row>
    <row r="9" spans="1:7" s="615" customFormat="1" ht="15.75" x14ac:dyDescent="0.25">
      <c r="A9" s="2305"/>
      <c r="B9" s="2305"/>
      <c r="C9" s="2305"/>
      <c r="D9" s="2305"/>
      <c r="E9" s="2305"/>
      <c r="F9" s="2305"/>
      <c r="G9" s="2305"/>
    </row>
    <row r="10" spans="1:7" s="616" customFormat="1" ht="31.5" customHeight="1" x14ac:dyDescent="0.2">
      <c r="A10" s="2306" t="s">
        <v>402</v>
      </c>
      <c r="B10" s="2307" t="s">
        <v>403</v>
      </c>
      <c r="C10" s="2308" t="s">
        <v>404</v>
      </c>
      <c r="D10" s="2309" t="s">
        <v>858</v>
      </c>
      <c r="E10" s="2309"/>
      <c r="F10" s="2309"/>
      <c r="G10" s="2310"/>
    </row>
    <row r="11" spans="1:7" s="616" customFormat="1" ht="102.75" customHeight="1" x14ac:dyDescent="0.2">
      <c r="A11" s="2306"/>
      <c r="B11" s="2307"/>
      <c r="C11" s="2308"/>
      <c r="D11" s="617" t="s">
        <v>129</v>
      </c>
      <c r="E11" s="617" t="s">
        <v>406</v>
      </c>
      <c r="F11" s="617" t="s">
        <v>859</v>
      </c>
      <c r="G11" s="618" t="s">
        <v>132</v>
      </c>
    </row>
    <row r="12" spans="1:7" s="620" customFormat="1" ht="15" customHeight="1" x14ac:dyDescent="0.2">
      <c r="A12" s="619">
        <v>1</v>
      </c>
      <c r="B12" s="1956">
        <v>2</v>
      </c>
      <c r="C12" s="1957">
        <v>3</v>
      </c>
      <c r="D12" s="1957">
        <v>15</v>
      </c>
      <c r="E12" s="1957">
        <v>16</v>
      </c>
      <c r="F12" s="1957">
        <v>17</v>
      </c>
      <c r="G12" s="1957">
        <v>18</v>
      </c>
    </row>
    <row r="13" spans="1:7" s="615" customFormat="1" ht="15.75" x14ac:dyDescent="0.25">
      <c r="A13" s="1077" t="s">
        <v>1818</v>
      </c>
      <c r="B13" s="1956"/>
      <c r="C13" s="1957"/>
      <c r="D13" s="1957"/>
      <c r="E13" s="1957"/>
      <c r="F13" s="1957"/>
      <c r="G13" s="1957"/>
    </row>
    <row r="14" spans="1:7" s="620" customFormat="1" ht="45" customHeight="1" x14ac:dyDescent="0.2">
      <c r="A14" s="2303" t="s">
        <v>760</v>
      </c>
      <c r="B14" s="2303"/>
      <c r="C14" s="1078"/>
      <c r="D14" s="1956" t="s">
        <v>408</v>
      </c>
      <c r="E14" s="1956" t="s">
        <v>408</v>
      </c>
      <c r="F14" s="621">
        <f>CEILING(SUM(F15:F20),100)</f>
        <v>365300</v>
      </c>
      <c r="G14" s="1956"/>
    </row>
    <row r="15" spans="1:7" s="620" customFormat="1" ht="28.5" x14ac:dyDescent="0.2">
      <c r="A15" s="624">
        <v>1</v>
      </c>
      <c r="B15" s="623" t="s">
        <v>409</v>
      </c>
      <c r="C15" s="1957" t="s">
        <v>410</v>
      </c>
      <c r="D15" s="621">
        <v>1392</v>
      </c>
      <c r="E15" s="621">
        <v>189.83</v>
      </c>
      <c r="F15" s="621">
        <f>MROUND((D15*E15*1.18),100)</f>
        <v>311800</v>
      </c>
      <c r="G15" s="625"/>
    </row>
    <row r="16" spans="1:7" s="620" customFormat="1" ht="42.75" x14ac:dyDescent="0.2">
      <c r="A16" s="624">
        <v>2</v>
      </c>
      <c r="B16" s="623" t="s">
        <v>63</v>
      </c>
      <c r="C16" s="1957" t="s">
        <v>411</v>
      </c>
      <c r="D16" s="621">
        <v>6</v>
      </c>
      <c r="E16" s="621">
        <v>3000</v>
      </c>
      <c r="F16" s="621">
        <f>CEILING((D16*E16),100)</f>
        <v>18000</v>
      </c>
      <c r="G16" s="621"/>
    </row>
    <row r="17" spans="1:8" s="620" customFormat="1" ht="57" x14ac:dyDescent="0.2">
      <c r="A17" s="624">
        <v>3</v>
      </c>
      <c r="B17" s="623" t="s">
        <v>62</v>
      </c>
      <c r="C17" s="1957" t="s">
        <v>411</v>
      </c>
      <c r="D17" s="621">
        <v>6</v>
      </c>
      <c r="E17" s="621">
        <v>5909.85</v>
      </c>
      <c r="F17" s="621">
        <f>CEILING((D17*E17),100)</f>
        <v>35500</v>
      </c>
      <c r="G17" s="621"/>
    </row>
    <row r="18" spans="1:8" s="620" customFormat="1" ht="28.5" x14ac:dyDescent="0.2">
      <c r="A18" s="624">
        <v>4</v>
      </c>
      <c r="B18" s="623" t="s">
        <v>412</v>
      </c>
      <c r="C18" s="1957" t="s">
        <v>410</v>
      </c>
      <c r="D18" s="621"/>
      <c r="E18" s="621"/>
      <c r="F18" s="621"/>
      <c r="G18" s="621"/>
    </row>
    <row r="19" spans="1:8" s="620" customFormat="1" ht="28.5" x14ac:dyDescent="0.2">
      <c r="A19" s="624">
        <v>5</v>
      </c>
      <c r="B19" s="623" t="s">
        <v>413</v>
      </c>
      <c r="C19" s="1957" t="s">
        <v>410</v>
      </c>
      <c r="D19" s="621"/>
      <c r="E19" s="621"/>
      <c r="F19" s="621"/>
      <c r="G19" s="621"/>
    </row>
    <row r="20" spans="1:8" s="620" customFormat="1" ht="32.25" customHeight="1" x14ac:dyDescent="0.2">
      <c r="A20" s="624">
        <v>6</v>
      </c>
      <c r="B20" s="623" t="s">
        <v>860</v>
      </c>
      <c r="C20" s="1957" t="s">
        <v>410</v>
      </c>
      <c r="D20" s="621"/>
      <c r="E20" s="621"/>
      <c r="F20" s="621">
        <f>D20*E20*1.18</f>
        <v>0</v>
      </c>
      <c r="G20" s="625"/>
      <c r="H20" s="626"/>
    </row>
    <row r="23" spans="1:8" ht="15.75" x14ac:dyDescent="0.25">
      <c r="A23" s="1737" t="s">
        <v>1776</v>
      </c>
    </row>
    <row r="24" spans="1:8" ht="15.75" x14ac:dyDescent="0.25">
      <c r="A24" s="1737" t="s">
        <v>1775</v>
      </c>
    </row>
    <row r="25" spans="1:8" ht="12.75" customHeight="1" x14ac:dyDescent="0.2"/>
  </sheetData>
  <customSheetViews>
    <customSheetView guid="{B72699BC-299D-42B7-A978-9B23F399AA23}" scale="70" fitToPage="1" hiddenRows="1" topLeftCell="A11">
      <selection sqref="A1:O40"/>
      <pageMargins left="0" right="0" top="0.74803149606299213" bottom="0.74803149606299213" header="0.31496062992125984" footer="0.31496062992125984"/>
      <pageSetup paperSize="9" scale="47" orientation="landscape" r:id="rId1"/>
    </customSheetView>
    <customSheetView guid="{4DDEBF15-3C9F-44C3-B78F-AE382BE678C1}" scale="70" fitToPage="1" hiddenRows="1" topLeftCell="A11">
      <selection activeCell="K3" sqref="K3:S3"/>
      <pageMargins left="0" right="0" top="0.74803149606299213" bottom="0.74803149606299213" header="0.31496062992125984" footer="0.31496062992125984"/>
      <pageSetup paperSize="9" scale="47" orientation="landscape" r:id="rId2"/>
    </customSheetView>
    <customSheetView guid="{3811DC27-6C9C-4281-989A-478EAFEC2147}" scale="70" fitToPage="1" hiddenRows="1" topLeftCell="A11">
      <selection activeCell="B15" sqref="B15:B20"/>
      <pageMargins left="0" right="0" top="0.74803149606299213" bottom="0.74803149606299213" header="0.31496062992125984" footer="0.31496062992125984"/>
      <pageSetup paperSize="9" scale="47" orientation="landscape" r:id="rId3"/>
    </customSheetView>
    <customSheetView guid="{4660ED57-C31A-43C4-A05C-DF263EC238D0}" scale="70" fitToPage="1" hiddenRows="1" topLeftCell="A11">
      <selection activeCell="B15" sqref="B15:B20"/>
      <pageMargins left="0" right="0" top="0.74803149606299213" bottom="0.74803149606299213" header="0.31496062992125984" footer="0.31496062992125984"/>
      <pageSetup paperSize="9" scale="47" orientation="landscape" r:id="rId4"/>
    </customSheetView>
  </customSheetViews>
  <mergeCells count="7">
    <mergeCell ref="A14:B14"/>
    <mergeCell ref="A8:G8"/>
    <mergeCell ref="A9:G9"/>
    <mergeCell ref="A10:A11"/>
    <mergeCell ref="B10:B11"/>
    <mergeCell ref="C10:C11"/>
    <mergeCell ref="D10:G10"/>
  </mergeCells>
  <pageMargins left="0" right="0" top="0.74803149606299213" bottom="0.74803149606299213" header="0.31496062992125984" footer="0.31496062992125984"/>
  <pageSetup paperSize="9" scale="47" orientation="landscape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G157"/>
  <sheetViews>
    <sheetView topLeftCell="A14" zoomScale="70" zoomScaleNormal="70" workbookViewId="0">
      <selection activeCell="A14" sqref="A14:G156"/>
    </sheetView>
  </sheetViews>
  <sheetFormatPr defaultColWidth="9.140625" defaultRowHeight="15" x14ac:dyDescent="0.25"/>
  <cols>
    <col min="1" max="1" width="6.140625" style="935" bestFit="1" customWidth="1"/>
    <col min="2" max="2" width="44.5703125" style="935" customWidth="1"/>
    <col min="3" max="3" width="11.7109375" style="935" bestFit="1" customWidth="1"/>
    <col min="4" max="4" width="13" style="935" customWidth="1"/>
    <col min="5" max="5" width="12.85546875" style="935" customWidth="1"/>
    <col min="6" max="6" width="10.85546875" style="935" bestFit="1" customWidth="1"/>
    <col min="7" max="7" width="14.28515625" style="935" customWidth="1"/>
    <col min="8" max="16384" width="9.140625" style="985"/>
  </cols>
  <sheetData>
    <row r="1" spans="1:7" ht="15" hidden="1" customHeight="1" x14ac:dyDescent="0.25"/>
    <row r="2" spans="1:7" ht="15" hidden="1" customHeight="1" x14ac:dyDescent="0.25"/>
    <row r="3" spans="1:7" ht="15" hidden="1" customHeight="1" x14ac:dyDescent="0.25"/>
    <row r="4" spans="1:7" ht="15" hidden="1" customHeight="1" x14ac:dyDescent="0.25"/>
    <row r="5" spans="1:7" ht="15" hidden="1" customHeight="1" x14ac:dyDescent="0.25"/>
    <row r="6" spans="1:7" ht="15" hidden="1" customHeight="1" x14ac:dyDescent="0.25"/>
    <row r="7" spans="1:7" ht="15" hidden="1" customHeight="1" x14ac:dyDescent="0.25"/>
    <row r="8" spans="1:7" ht="15" hidden="1" customHeight="1" x14ac:dyDescent="0.25"/>
    <row r="9" spans="1:7" ht="15" hidden="1" customHeight="1" x14ac:dyDescent="0.25"/>
    <row r="10" spans="1:7" ht="15" hidden="1" customHeight="1" x14ac:dyDescent="0.25"/>
    <row r="11" spans="1:7" ht="18.75" hidden="1" customHeight="1" x14ac:dyDescent="0.3">
      <c r="D11" s="1083"/>
    </row>
    <row r="12" spans="1:7" ht="15" hidden="1" customHeight="1" x14ac:dyDescent="0.25"/>
    <row r="13" spans="1:7" ht="15" hidden="1" customHeight="1" x14ac:dyDescent="0.25">
      <c r="A13" s="170"/>
      <c r="B13" s="170"/>
      <c r="C13" s="170"/>
      <c r="D13" s="1066"/>
      <c r="E13" s="170"/>
      <c r="F13" s="170"/>
      <c r="G13" s="170"/>
    </row>
    <row r="14" spans="1:7" s="615" customFormat="1" ht="20.25" x14ac:dyDescent="0.3">
      <c r="A14" s="2312"/>
      <c r="B14" s="2312"/>
      <c r="C14" s="2312"/>
      <c r="D14" s="2312"/>
      <c r="E14" s="2312"/>
      <c r="F14" s="2312"/>
      <c r="G14" s="2312"/>
    </row>
    <row r="15" spans="1:7" s="616" customFormat="1" ht="23.25" customHeight="1" x14ac:dyDescent="0.2">
      <c r="A15" s="2313" t="s">
        <v>402</v>
      </c>
      <c r="B15" s="2315" t="s">
        <v>403</v>
      </c>
      <c r="C15" s="2317" t="s">
        <v>404</v>
      </c>
      <c r="D15" s="2295" t="s">
        <v>1252</v>
      </c>
      <c r="E15" s="2309"/>
      <c r="F15" s="2309"/>
      <c r="G15" s="2310"/>
    </row>
    <row r="16" spans="1:7" s="616" customFormat="1" ht="57" x14ac:dyDescent="0.2">
      <c r="A16" s="2314"/>
      <c r="B16" s="2316"/>
      <c r="C16" s="2318"/>
      <c r="D16" s="617" t="s">
        <v>129</v>
      </c>
      <c r="E16" s="617" t="s">
        <v>406</v>
      </c>
      <c r="F16" s="617" t="s">
        <v>861</v>
      </c>
      <c r="G16" s="618" t="s">
        <v>132</v>
      </c>
    </row>
    <row r="17" spans="1:7" s="616" customFormat="1" ht="14.25" x14ac:dyDescent="0.2">
      <c r="A17" s="2311" t="s">
        <v>1818</v>
      </c>
      <c r="B17" s="2311"/>
      <c r="C17" s="2311"/>
      <c r="D17" s="2311"/>
      <c r="E17" s="2311"/>
      <c r="F17" s="2311"/>
      <c r="G17" s="2311"/>
    </row>
    <row r="18" spans="1:7" s="620" customFormat="1" ht="15" customHeight="1" x14ac:dyDescent="0.2">
      <c r="A18" s="1084">
        <v>1</v>
      </c>
      <c r="B18" s="1956">
        <v>2</v>
      </c>
      <c r="C18" s="1084" t="s">
        <v>451</v>
      </c>
      <c r="D18" s="1084" t="s">
        <v>1255</v>
      </c>
      <c r="E18" s="1084" t="s">
        <v>1266</v>
      </c>
      <c r="F18" s="1084" t="s">
        <v>1256</v>
      </c>
      <c r="G18" s="1084" t="s">
        <v>1267</v>
      </c>
    </row>
    <row r="19" spans="1:7" s="620" customFormat="1" ht="15" customHeight="1" x14ac:dyDescent="0.2">
      <c r="A19" s="2319" t="s">
        <v>85</v>
      </c>
      <c r="B19" s="2320"/>
      <c r="C19" s="2321"/>
      <c r="D19" s="629" t="s">
        <v>408</v>
      </c>
      <c r="E19" s="629" t="s">
        <v>408</v>
      </c>
      <c r="F19" s="630">
        <f>CEILING(F20+F26+F39+F48+F61+F62+F63+F73,100)+F108</f>
        <v>469400</v>
      </c>
      <c r="G19" s="629"/>
    </row>
    <row r="20" spans="1:7" s="620" customFormat="1" ht="14.25" x14ac:dyDescent="0.2">
      <c r="A20" s="631">
        <v>1</v>
      </c>
      <c r="B20" s="632" t="s">
        <v>862</v>
      </c>
      <c r="C20" s="633" t="s">
        <v>408</v>
      </c>
      <c r="D20" s="633" t="s">
        <v>408</v>
      </c>
      <c r="E20" s="633" t="s">
        <v>408</v>
      </c>
      <c r="F20" s="634">
        <f>F21+F22+F23</f>
        <v>46900</v>
      </c>
      <c r="G20" s="635"/>
    </row>
    <row r="21" spans="1:7" s="616" customFormat="1" ht="30" x14ac:dyDescent="0.25">
      <c r="A21" s="636" t="s">
        <v>135</v>
      </c>
      <c r="B21" s="637" t="s">
        <v>68</v>
      </c>
      <c r="C21" s="1955" t="s">
        <v>414</v>
      </c>
      <c r="D21" s="1955">
        <v>108</v>
      </c>
      <c r="E21" s="638">
        <v>253.46610169491501</v>
      </c>
      <c r="F21" s="639">
        <f>CEILING((D21*E21*1.18),100)</f>
        <v>32400</v>
      </c>
      <c r="G21" s="640"/>
    </row>
    <row r="22" spans="1:7" s="616" customFormat="1" ht="45" x14ac:dyDescent="0.25">
      <c r="A22" s="636" t="s">
        <v>137</v>
      </c>
      <c r="B22" s="637" t="s">
        <v>67</v>
      </c>
      <c r="C22" s="1955" t="s">
        <v>414</v>
      </c>
      <c r="D22" s="1955">
        <v>10</v>
      </c>
      <c r="E22" s="638">
        <v>186.19499999999999</v>
      </c>
      <c r="F22" s="639">
        <f>MROUND((D22*E22*1.18),100)</f>
        <v>2200</v>
      </c>
      <c r="G22" s="640"/>
    </row>
    <row r="23" spans="1:7" s="616" customFormat="1" x14ac:dyDescent="0.25">
      <c r="A23" s="636" t="s">
        <v>140</v>
      </c>
      <c r="B23" s="623" t="s">
        <v>66</v>
      </c>
      <c r="C23" s="1956" t="s">
        <v>416</v>
      </c>
      <c r="D23" s="1956">
        <v>0</v>
      </c>
      <c r="E23" s="641"/>
      <c r="F23" s="621">
        <f>F24+F25</f>
        <v>12300</v>
      </c>
      <c r="G23" s="642"/>
    </row>
    <row r="24" spans="1:7" s="649" customFormat="1" x14ac:dyDescent="0.25">
      <c r="A24" s="643" t="s">
        <v>863</v>
      </c>
      <c r="B24" s="644" t="s">
        <v>415</v>
      </c>
      <c r="C24" s="645" t="s">
        <v>416</v>
      </c>
      <c r="D24" s="645">
        <v>300</v>
      </c>
      <c r="E24" s="646">
        <v>32.549999999999997</v>
      </c>
      <c r="F24" s="647">
        <f>MROUND((D24*E24*1.18),100)</f>
        <v>11500</v>
      </c>
      <c r="G24" s="648"/>
    </row>
    <row r="25" spans="1:7" s="649" customFormat="1" x14ac:dyDescent="0.25">
      <c r="A25" s="643" t="s">
        <v>864</v>
      </c>
      <c r="B25" s="644" t="s">
        <v>417</v>
      </c>
      <c r="C25" s="645" t="s">
        <v>416</v>
      </c>
      <c r="D25" s="645">
        <v>20</v>
      </c>
      <c r="E25" s="646">
        <v>33.5</v>
      </c>
      <c r="F25" s="647">
        <f>MROUND((D25*E25*1.18),100)</f>
        <v>800</v>
      </c>
      <c r="G25" s="648"/>
    </row>
    <row r="26" spans="1:7" s="620" customFormat="1" ht="28.5" x14ac:dyDescent="0.2">
      <c r="A26" s="631" t="s">
        <v>450</v>
      </c>
      <c r="B26" s="632" t="s">
        <v>865</v>
      </c>
      <c r="C26" s="633" t="s">
        <v>408</v>
      </c>
      <c r="D26" s="633" t="s">
        <v>408</v>
      </c>
      <c r="E26" s="633" t="s">
        <v>408</v>
      </c>
      <c r="F26" s="634">
        <f>SUM(F27:F38)</f>
        <v>160500</v>
      </c>
      <c r="G26" s="650"/>
    </row>
    <row r="27" spans="1:7" s="616" customFormat="1" ht="30" x14ac:dyDescent="0.25">
      <c r="A27" s="636" t="s">
        <v>148</v>
      </c>
      <c r="B27" s="637" t="s">
        <v>421</v>
      </c>
      <c r="C27" s="1955" t="s">
        <v>61</v>
      </c>
      <c r="D27" s="1955">
        <v>1</v>
      </c>
      <c r="E27" s="638">
        <v>80000</v>
      </c>
      <c r="F27" s="639">
        <f t="shared" ref="F27:F38" si="0">D27*E27</f>
        <v>80000</v>
      </c>
      <c r="G27" s="640"/>
    </row>
    <row r="28" spans="1:7" s="616" customFormat="1" x14ac:dyDescent="0.25">
      <c r="A28" s="636" t="s">
        <v>157</v>
      </c>
      <c r="B28" s="637" t="s">
        <v>422</v>
      </c>
      <c r="C28" s="1955" t="s">
        <v>61</v>
      </c>
      <c r="D28" s="1955">
        <v>1</v>
      </c>
      <c r="E28" s="638">
        <v>30500</v>
      </c>
      <c r="F28" s="639">
        <f t="shared" si="0"/>
        <v>30500</v>
      </c>
      <c r="G28" s="640"/>
    </row>
    <row r="29" spans="1:7" s="616" customFormat="1" ht="30" x14ac:dyDescent="0.25">
      <c r="A29" s="636" t="s">
        <v>160</v>
      </c>
      <c r="B29" s="637" t="s">
        <v>423</v>
      </c>
      <c r="C29" s="1955" t="s">
        <v>61</v>
      </c>
      <c r="D29" s="1955">
        <v>1</v>
      </c>
      <c r="E29" s="638">
        <v>50000</v>
      </c>
      <c r="F29" s="639">
        <f t="shared" si="0"/>
        <v>50000</v>
      </c>
      <c r="G29" s="640"/>
    </row>
    <row r="30" spans="1:7" s="616" customFormat="1" x14ac:dyDescent="0.25">
      <c r="A30" s="636" t="s">
        <v>163</v>
      </c>
      <c r="B30" s="637" t="s">
        <v>425</v>
      </c>
      <c r="C30" s="1955" t="s">
        <v>61</v>
      </c>
      <c r="D30" s="638"/>
      <c r="E30" s="639"/>
      <c r="F30" s="639">
        <f t="shared" si="0"/>
        <v>0</v>
      </c>
      <c r="G30" s="640"/>
    </row>
    <row r="31" spans="1:7" s="616" customFormat="1" ht="45" x14ac:dyDescent="0.25">
      <c r="A31" s="636" t="s">
        <v>164</v>
      </c>
      <c r="B31" s="637" t="s">
        <v>648</v>
      </c>
      <c r="C31" s="1955" t="s">
        <v>61</v>
      </c>
      <c r="D31" s="638"/>
      <c r="E31" s="639"/>
      <c r="F31" s="639">
        <f t="shared" si="0"/>
        <v>0</v>
      </c>
      <c r="G31" s="640"/>
    </row>
    <row r="32" spans="1:7" s="616" customFormat="1" x14ac:dyDescent="0.25">
      <c r="A32" s="636" t="s">
        <v>166</v>
      </c>
      <c r="B32" s="637" t="s">
        <v>426</v>
      </c>
      <c r="C32" s="1955" t="s">
        <v>61</v>
      </c>
      <c r="D32" s="638"/>
      <c r="E32" s="639"/>
      <c r="F32" s="639">
        <f t="shared" si="0"/>
        <v>0</v>
      </c>
      <c r="G32" s="640"/>
    </row>
    <row r="33" spans="1:7" s="616" customFormat="1" x14ac:dyDescent="0.25">
      <c r="A33" s="636" t="s">
        <v>169</v>
      </c>
      <c r="B33" s="637" t="s">
        <v>447</v>
      </c>
      <c r="C33" s="1955" t="s">
        <v>61</v>
      </c>
      <c r="D33" s="638"/>
      <c r="E33" s="639"/>
      <c r="F33" s="639">
        <f t="shared" si="0"/>
        <v>0</v>
      </c>
      <c r="G33" s="640"/>
    </row>
    <row r="34" spans="1:7" s="616" customFormat="1" ht="45" x14ac:dyDescent="0.25">
      <c r="A34" s="636" t="s">
        <v>273</v>
      </c>
      <c r="B34" s="637" t="s">
        <v>1484</v>
      </c>
      <c r="C34" s="1955" t="s">
        <v>61</v>
      </c>
      <c r="D34" s="638"/>
      <c r="E34" s="651"/>
      <c r="F34" s="639">
        <f t="shared" si="0"/>
        <v>0</v>
      </c>
      <c r="G34" s="640"/>
    </row>
    <row r="35" spans="1:7" s="616" customFormat="1" x14ac:dyDescent="0.25">
      <c r="A35" s="636" t="s">
        <v>274</v>
      </c>
      <c r="B35" s="637" t="s">
        <v>1485</v>
      </c>
      <c r="C35" s="1955" t="s">
        <v>61</v>
      </c>
      <c r="D35" s="638"/>
      <c r="E35" s="651"/>
      <c r="F35" s="639">
        <f t="shared" si="0"/>
        <v>0</v>
      </c>
      <c r="G35" s="640"/>
    </row>
    <row r="36" spans="1:7" s="616" customFormat="1" x14ac:dyDescent="0.25">
      <c r="A36" s="636" t="s">
        <v>275</v>
      </c>
      <c r="B36" s="637" t="s">
        <v>1486</v>
      </c>
      <c r="C36" s="1955" t="s">
        <v>61</v>
      </c>
      <c r="D36" s="638"/>
      <c r="E36" s="651"/>
      <c r="F36" s="639">
        <f t="shared" si="0"/>
        <v>0</v>
      </c>
      <c r="G36" s="640"/>
    </row>
    <row r="37" spans="1:7" s="616" customFormat="1" x14ac:dyDescent="0.25">
      <c r="A37" s="636" t="s">
        <v>276</v>
      </c>
      <c r="B37" s="637" t="s">
        <v>1487</v>
      </c>
      <c r="C37" s="1955" t="s">
        <v>61</v>
      </c>
      <c r="D37" s="638"/>
      <c r="E37" s="651"/>
      <c r="F37" s="639">
        <f t="shared" si="0"/>
        <v>0</v>
      </c>
      <c r="G37" s="640"/>
    </row>
    <row r="38" spans="1:7" s="616" customFormat="1" x14ac:dyDescent="0.25">
      <c r="A38" s="636" t="s">
        <v>277</v>
      </c>
      <c r="B38" s="637" t="s">
        <v>867</v>
      </c>
      <c r="C38" s="1955" t="s">
        <v>61</v>
      </c>
      <c r="D38" s="638"/>
      <c r="E38" s="651"/>
      <c r="F38" s="639">
        <f t="shared" si="0"/>
        <v>0</v>
      </c>
      <c r="G38" s="640"/>
    </row>
    <row r="39" spans="1:7" s="616" customFormat="1" ht="28.5" x14ac:dyDescent="0.2">
      <c r="A39" s="631" t="s">
        <v>451</v>
      </c>
      <c r="B39" s="632" t="s">
        <v>427</v>
      </c>
      <c r="C39" s="652" t="s">
        <v>408</v>
      </c>
      <c r="D39" s="633" t="s">
        <v>408</v>
      </c>
      <c r="E39" s="633" t="s">
        <v>408</v>
      </c>
      <c r="F39" s="634">
        <f>SUM(F40:F47)</f>
        <v>30000</v>
      </c>
      <c r="G39" s="650"/>
    </row>
    <row r="40" spans="1:7" s="654" customFormat="1" x14ac:dyDescent="0.25">
      <c r="A40" s="636" t="s">
        <v>184</v>
      </c>
      <c r="B40" s="637" t="s">
        <v>428</v>
      </c>
      <c r="C40" s="653" t="s">
        <v>152</v>
      </c>
      <c r="D40" s="639"/>
      <c r="E40" s="651"/>
      <c r="F40" s="639">
        <f>D40*E40</f>
        <v>0</v>
      </c>
      <c r="G40" s="640"/>
    </row>
    <row r="41" spans="1:7" s="654" customFormat="1" ht="45" x14ac:dyDescent="0.25">
      <c r="A41" s="636" t="s">
        <v>187</v>
      </c>
      <c r="B41" s="637" t="s">
        <v>429</v>
      </c>
      <c r="C41" s="653" t="s">
        <v>373</v>
      </c>
      <c r="D41" s="639"/>
      <c r="E41" s="651"/>
      <c r="F41" s="639">
        <f>D41*E41*1.18</f>
        <v>0</v>
      </c>
      <c r="G41" s="640"/>
    </row>
    <row r="42" spans="1:7" s="654" customFormat="1" ht="30" x14ac:dyDescent="0.25">
      <c r="A42" s="636" t="s">
        <v>189</v>
      </c>
      <c r="B42" s="637" t="s">
        <v>1488</v>
      </c>
      <c r="C42" s="653"/>
      <c r="D42" s="653">
        <v>1</v>
      </c>
      <c r="E42" s="639">
        <v>30000</v>
      </c>
      <c r="F42" s="639">
        <f t="shared" ref="F42:F47" si="1">D42*E42</f>
        <v>30000</v>
      </c>
      <c r="G42" s="640"/>
    </row>
    <row r="43" spans="1:7" s="654" customFormat="1" ht="30" x14ac:dyDescent="0.25">
      <c r="A43" s="636" t="s">
        <v>191</v>
      </c>
      <c r="B43" s="637" t="s">
        <v>1489</v>
      </c>
      <c r="C43" s="653"/>
      <c r="D43" s="639"/>
      <c r="E43" s="651"/>
      <c r="F43" s="639">
        <f t="shared" si="1"/>
        <v>0</v>
      </c>
      <c r="G43" s="640"/>
    </row>
    <row r="44" spans="1:7" s="654" customFormat="1" ht="45" x14ac:dyDescent="0.25">
      <c r="A44" s="636" t="s">
        <v>305</v>
      </c>
      <c r="B44" s="637" t="s">
        <v>1490</v>
      </c>
      <c r="C44" s="653"/>
      <c r="D44" s="639"/>
      <c r="E44" s="651"/>
      <c r="F44" s="639">
        <f t="shared" si="1"/>
        <v>0</v>
      </c>
      <c r="G44" s="640"/>
    </row>
    <row r="45" spans="1:7" s="654" customFormat="1" ht="45" x14ac:dyDescent="0.25">
      <c r="A45" s="636" t="s">
        <v>306</v>
      </c>
      <c r="B45" s="637" t="s">
        <v>1491</v>
      </c>
      <c r="C45" s="653"/>
      <c r="D45" s="639"/>
      <c r="E45" s="651"/>
      <c r="F45" s="639">
        <f t="shared" si="1"/>
        <v>0</v>
      </c>
      <c r="G45" s="640"/>
    </row>
    <row r="46" spans="1:7" s="654" customFormat="1" ht="60" x14ac:dyDescent="0.25">
      <c r="A46" s="636" t="s">
        <v>307</v>
      </c>
      <c r="B46" s="637" t="s">
        <v>1759</v>
      </c>
      <c r="C46" s="653"/>
      <c r="D46" s="639"/>
      <c r="E46" s="651"/>
      <c r="F46" s="639">
        <f t="shared" si="1"/>
        <v>0</v>
      </c>
      <c r="G46" s="640"/>
    </row>
    <row r="47" spans="1:7" s="654" customFormat="1" x14ac:dyDescent="0.25">
      <c r="A47" s="636" t="s">
        <v>308</v>
      </c>
      <c r="B47" s="637" t="s">
        <v>866</v>
      </c>
      <c r="C47" s="653"/>
      <c r="D47" s="639"/>
      <c r="E47" s="651"/>
      <c r="F47" s="639">
        <f t="shared" si="1"/>
        <v>0</v>
      </c>
      <c r="G47" s="640"/>
    </row>
    <row r="48" spans="1:7" s="616" customFormat="1" ht="57" x14ac:dyDescent="0.2">
      <c r="A48" s="631" t="s">
        <v>868</v>
      </c>
      <c r="B48" s="632" t="s">
        <v>1204</v>
      </c>
      <c r="C48" s="652" t="s">
        <v>408</v>
      </c>
      <c r="D48" s="634" t="s">
        <v>408</v>
      </c>
      <c r="E48" s="634" t="s">
        <v>408</v>
      </c>
      <c r="F48" s="634">
        <f>SUM(F49:F60)</f>
        <v>0</v>
      </c>
      <c r="G48" s="650"/>
    </row>
    <row r="49" spans="1:7" s="654" customFormat="1" ht="30" x14ac:dyDescent="0.25">
      <c r="A49" s="636" t="s">
        <v>195</v>
      </c>
      <c r="B49" s="637" t="s">
        <v>869</v>
      </c>
      <c r="C49" s="653" t="s">
        <v>434</v>
      </c>
      <c r="D49" s="639"/>
      <c r="E49" s="651"/>
      <c r="F49" s="639">
        <f>D49*E49</f>
        <v>0</v>
      </c>
      <c r="G49" s="640"/>
    </row>
    <row r="50" spans="1:7" s="654" customFormat="1" x14ac:dyDescent="0.25">
      <c r="A50" s="636" t="s">
        <v>197</v>
      </c>
      <c r="B50" s="637" t="s">
        <v>870</v>
      </c>
      <c r="C50" s="653" t="s">
        <v>434</v>
      </c>
      <c r="D50" s="639"/>
      <c r="E50" s="651"/>
      <c r="F50" s="639">
        <f>D50*E50</f>
        <v>0</v>
      </c>
      <c r="G50" s="640"/>
    </row>
    <row r="51" spans="1:7" s="654" customFormat="1" ht="30" x14ac:dyDescent="0.25">
      <c r="A51" s="636" t="s">
        <v>199</v>
      </c>
      <c r="B51" s="637" t="s">
        <v>871</v>
      </c>
      <c r="C51" s="653" t="s">
        <v>434</v>
      </c>
      <c r="D51" s="639"/>
      <c r="E51" s="651"/>
      <c r="F51" s="639">
        <f t="shared" ref="F51:F60" si="2">D51*E51</f>
        <v>0</v>
      </c>
      <c r="G51" s="640"/>
    </row>
    <row r="52" spans="1:7" s="654" customFormat="1" ht="30" x14ac:dyDescent="0.25">
      <c r="A52" s="636" t="s">
        <v>370</v>
      </c>
      <c r="B52" s="637" t="s">
        <v>445</v>
      </c>
      <c r="C52" s="653" t="s">
        <v>434</v>
      </c>
      <c r="D52" s="639"/>
      <c r="E52" s="651"/>
      <c r="F52" s="639">
        <f t="shared" si="2"/>
        <v>0</v>
      </c>
      <c r="G52" s="640"/>
    </row>
    <row r="53" spans="1:7" s="654" customFormat="1" ht="30" x14ac:dyDescent="0.25">
      <c r="A53" s="636" t="s">
        <v>872</v>
      </c>
      <c r="B53" s="637" t="s">
        <v>443</v>
      </c>
      <c r="C53" s="653" t="s">
        <v>434</v>
      </c>
      <c r="D53" s="639"/>
      <c r="E53" s="651"/>
      <c r="F53" s="639">
        <f t="shared" si="2"/>
        <v>0</v>
      </c>
      <c r="G53" s="640"/>
    </row>
    <row r="54" spans="1:7" s="654" customFormat="1" x14ac:dyDescent="0.25">
      <c r="A54" s="636" t="s">
        <v>873</v>
      </c>
      <c r="B54" s="637" t="s">
        <v>444</v>
      </c>
      <c r="C54" s="653" t="s">
        <v>434</v>
      </c>
      <c r="D54" s="639"/>
      <c r="E54" s="651"/>
      <c r="F54" s="639">
        <f t="shared" si="2"/>
        <v>0</v>
      </c>
      <c r="G54" s="640"/>
    </row>
    <row r="55" spans="1:7" s="654" customFormat="1" ht="30" x14ac:dyDescent="0.25">
      <c r="A55" s="636" t="s">
        <v>874</v>
      </c>
      <c r="B55" s="637" t="s">
        <v>1268</v>
      </c>
      <c r="C55" s="653"/>
      <c r="D55" s="639"/>
      <c r="E55" s="651"/>
      <c r="F55" s="639">
        <f t="shared" si="2"/>
        <v>0</v>
      </c>
      <c r="G55" s="640"/>
    </row>
    <row r="56" spans="1:7" s="654" customFormat="1" ht="30" x14ac:dyDescent="0.25">
      <c r="A56" s="636" t="s">
        <v>875</v>
      </c>
      <c r="B56" s="637" t="s">
        <v>1492</v>
      </c>
      <c r="C56" s="653"/>
      <c r="D56" s="639"/>
      <c r="E56" s="651"/>
      <c r="F56" s="639">
        <f t="shared" si="2"/>
        <v>0</v>
      </c>
      <c r="G56" s="640"/>
    </row>
    <row r="57" spans="1:7" s="654" customFormat="1" ht="30" x14ac:dyDescent="0.25">
      <c r="A57" s="636" t="s">
        <v>876</v>
      </c>
      <c r="B57" s="637" t="s">
        <v>1493</v>
      </c>
      <c r="C57" s="653"/>
      <c r="D57" s="639"/>
      <c r="E57" s="651"/>
      <c r="F57" s="639">
        <f t="shared" si="2"/>
        <v>0</v>
      </c>
      <c r="G57" s="640"/>
    </row>
    <row r="58" spans="1:7" s="654" customFormat="1" x14ac:dyDescent="0.25">
      <c r="A58" s="636" t="s">
        <v>877</v>
      </c>
      <c r="B58" s="637" t="s">
        <v>866</v>
      </c>
      <c r="C58" s="653"/>
      <c r="D58" s="639"/>
      <c r="E58" s="651"/>
      <c r="F58" s="639">
        <f t="shared" si="2"/>
        <v>0</v>
      </c>
      <c r="G58" s="640"/>
    </row>
    <row r="59" spans="1:7" s="654" customFormat="1" x14ac:dyDescent="0.25">
      <c r="A59" s="636" t="s">
        <v>878</v>
      </c>
      <c r="B59" s="637" t="s">
        <v>866</v>
      </c>
      <c r="C59" s="653"/>
      <c r="D59" s="639"/>
      <c r="E59" s="651"/>
      <c r="F59" s="639">
        <f t="shared" si="2"/>
        <v>0</v>
      </c>
      <c r="G59" s="640"/>
    </row>
    <row r="60" spans="1:7" s="654" customFormat="1" x14ac:dyDescent="0.25">
      <c r="A60" s="636" t="s">
        <v>879</v>
      </c>
      <c r="B60" s="637" t="s">
        <v>866</v>
      </c>
      <c r="C60" s="653"/>
      <c r="D60" s="639"/>
      <c r="E60" s="651"/>
      <c r="F60" s="639">
        <f t="shared" si="2"/>
        <v>0</v>
      </c>
      <c r="G60" s="640"/>
    </row>
    <row r="61" spans="1:7" s="616" customFormat="1" ht="14.25" x14ac:dyDescent="0.2">
      <c r="A61" s="631" t="s">
        <v>880</v>
      </c>
      <c r="B61" s="632" t="s">
        <v>881</v>
      </c>
      <c r="C61" s="652" t="s">
        <v>373</v>
      </c>
      <c r="D61" s="634">
        <v>12</v>
      </c>
      <c r="E61" s="634">
        <v>2711.125</v>
      </c>
      <c r="F61" s="634">
        <f>MROUND((D61*E61*1.18),100)</f>
        <v>38400</v>
      </c>
      <c r="G61" s="650"/>
    </row>
    <row r="62" spans="1:7" s="620" customFormat="1" ht="14.25" x14ac:dyDescent="0.2">
      <c r="A62" s="631" t="s">
        <v>202</v>
      </c>
      <c r="B62" s="632" t="s">
        <v>65</v>
      </c>
      <c r="C62" s="633" t="s">
        <v>419</v>
      </c>
      <c r="D62" s="655"/>
      <c r="E62" s="656"/>
      <c r="F62" s="634">
        <f>D62*E62*1.18</f>
        <v>0</v>
      </c>
      <c r="G62" s="650"/>
    </row>
    <row r="63" spans="1:7" s="616" customFormat="1" ht="14.25" x14ac:dyDescent="0.2">
      <c r="A63" s="631" t="s">
        <v>207</v>
      </c>
      <c r="B63" s="632" t="s">
        <v>882</v>
      </c>
      <c r="C63" s="652" t="s">
        <v>408</v>
      </c>
      <c r="D63" s="652" t="s">
        <v>408</v>
      </c>
      <c r="E63" s="652" t="s">
        <v>408</v>
      </c>
      <c r="F63" s="634">
        <f>SUM(F64:F72)</f>
        <v>0</v>
      </c>
      <c r="G63" s="650"/>
    </row>
    <row r="64" spans="1:7" s="654" customFormat="1" x14ac:dyDescent="0.25">
      <c r="A64" s="636" t="s">
        <v>208</v>
      </c>
      <c r="B64" s="637" t="s">
        <v>883</v>
      </c>
      <c r="C64" s="653"/>
      <c r="D64" s="639"/>
      <c r="E64" s="651"/>
      <c r="F64" s="639">
        <f>D64*E64</f>
        <v>0</v>
      </c>
      <c r="G64" s="640"/>
    </row>
    <row r="65" spans="1:7" s="654" customFormat="1" ht="45" x14ac:dyDescent="0.25">
      <c r="A65" s="636" t="s">
        <v>210</v>
      </c>
      <c r="B65" s="637" t="s">
        <v>884</v>
      </c>
      <c r="C65" s="653"/>
      <c r="D65" s="639"/>
      <c r="E65" s="651"/>
      <c r="F65" s="639">
        <f t="shared" ref="F65:F72" si="3">D65*E65</f>
        <v>0</v>
      </c>
      <c r="G65" s="640"/>
    </row>
    <row r="66" spans="1:7" s="654" customFormat="1" ht="30" x14ac:dyDescent="0.25">
      <c r="A66" s="636" t="s">
        <v>885</v>
      </c>
      <c r="B66" s="637" t="s">
        <v>886</v>
      </c>
      <c r="C66" s="653"/>
      <c r="D66" s="639"/>
      <c r="E66" s="651"/>
      <c r="F66" s="639">
        <f t="shared" si="3"/>
        <v>0</v>
      </c>
      <c r="G66" s="640"/>
    </row>
    <row r="67" spans="1:7" s="654" customFormat="1" ht="30" x14ac:dyDescent="0.25">
      <c r="A67" s="636" t="s">
        <v>887</v>
      </c>
      <c r="B67" s="637" t="s">
        <v>888</v>
      </c>
      <c r="C67" s="653"/>
      <c r="D67" s="639"/>
      <c r="E67" s="651"/>
      <c r="F67" s="639">
        <f t="shared" si="3"/>
        <v>0</v>
      </c>
      <c r="G67" s="640"/>
    </row>
    <row r="68" spans="1:7" s="654" customFormat="1" ht="60" x14ac:dyDescent="0.25">
      <c r="A68" s="636" t="s">
        <v>889</v>
      </c>
      <c r="B68" s="637" t="s">
        <v>446</v>
      </c>
      <c r="C68" s="653"/>
      <c r="D68" s="639"/>
      <c r="E68" s="651"/>
      <c r="F68" s="639">
        <f t="shared" si="3"/>
        <v>0</v>
      </c>
      <c r="G68" s="640"/>
    </row>
    <row r="69" spans="1:7" s="654" customFormat="1" x14ac:dyDescent="0.25">
      <c r="A69" s="636" t="s">
        <v>890</v>
      </c>
      <c r="B69" s="637" t="s">
        <v>1494</v>
      </c>
      <c r="C69" s="653"/>
      <c r="D69" s="639"/>
      <c r="E69" s="651"/>
      <c r="F69" s="639">
        <f t="shared" si="3"/>
        <v>0</v>
      </c>
      <c r="G69" s="1085"/>
    </row>
    <row r="70" spans="1:7" s="654" customFormat="1" x14ac:dyDescent="0.25">
      <c r="A70" s="636" t="s">
        <v>891</v>
      </c>
      <c r="B70" s="637" t="s">
        <v>866</v>
      </c>
      <c r="C70" s="653"/>
      <c r="D70" s="639"/>
      <c r="E70" s="651"/>
      <c r="F70" s="639">
        <f t="shared" si="3"/>
        <v>0</v>
      </c>
      <c r="G70" s="639"/>
    </row>
    <row r="71" spans="1:7" s="654" customFormat="1" x14ac:dyDescent="0.25">
      <c r="A71" s="636" t="s">
        <v>892</v>
      </c>
      <c r="B71" s="637" t="s">
        <v>866</v>
      </c>
      <c r="C71" s="653"/>
      <c r="D71" s="639"/>
      <c r="E71" s="651"/>
      <c r="F71" s="639">
        <f t="shared" si="3"/>
        <v>0</v>
      </c>
      <c r="G71" s="639"/>
    </row>
    <row r="72" spans="1:7" s="654" customFormat="1" x14ac:dyDescent="0.25">
      <c r="A72" s="636" t="s">
        <v>893</v>
      </c>
      <c r="B72" s="637" t="s">
        <v>866</v>
      </c>
      <c r="C72" s="653"/>
      <c r="D72" s="639"/>
      <c r="E72" s="651"/>
      <c r="F72" s="639">
        <f t="shared" si="3"/>
        <v>0</v>
      </c>
      <c r="G72" s="639"/>
    </row>
    <row r="73" spans="1:7" s="616" customFormat="1" ht="14.25" x14ac:dyDescent="0.2">
      <c r="A73" s="631" t="s">
        <v>894</v>
      </c>
      <c r="B73" s="632" t="s">
        <v>895</v>
      </c>
      <c r="C73" s="652" t="s">
        <v>408</v>
      </c>
      <c r="D73" s="652" t="s">
        <v>408</v>
      </c>
      <c r="E73" s="652" t="s">
        <v>408</v>
      </c>
      <c r="F73" s="634">
        <f>F74+F75+F82+F87+F88+F92+F93+F94+F95+F96+F97+F98+F99+F100+F101+F102+F103+F104+F105+F106+F107+F91+F89+F90</f>
        <v>193600</v>
      </c>
      <c r="G73" s="634"/>
    </row>
    <row r="74" spans="1:7" s="654" customFormat="1" ht="75" x14ac:dyDescent="0.25">
      <c r="A74" s="636" t="s">
        <v>214</v>
      </c>
      <c r="B74" s="637" t="s">
        <v>896</v>
      </c>
      <c r="C74" s="653" t="s">
        <v>408</v>
      </c>
      <c r="D74" s="639" t="s">
        <v>408</v>
      </c>
      <c r="E74" s="639" t="s">
        <v>408</v>
      </c>
      <c r="F74" s="639">
        <f>CEILING((155631.16),100)</f>
        <v>155700</v>
      </c>
      <c r="G74" s="657"/>
    </row>
    <row r="75" spans="1:7" s="654" customFormat="1" ht="30" x14ac:dyDescent="0.25">
      <c r="A75" s="636" t="s">
        <v>216</v>
      </c>
      <c r="B75" s="637" t="s">
        <v>432</v>
      </c>
      <c r="C75" s="653" t="s">
        <v>408</v>
      </c>
      <c r="D75" s="639" t="s">
        <v>408</v>
      </c>
      <c r="E75" s="639" t="s">
        <v>408</v>
      </c>
      <c r="F75" s="639">
        <f>SUM(F76:F81)</f>
        <v>31400</v>
      </c>
      <c r="G75" s="639"/>
    </row>
    <row r="76" spans="1:7" s="654" customFormat="1" ht="15" customHeight="1" x14ac:dyDescent="0.25">
      <c r="A76" s="658" t="s">
        <v>897</v>
      </c>
      <c r="B76" s="637" t="s">
        <v>430</v>
      </c>
      <c r="C76" s="653" t="s">
        <v>193</v>
      </c>
      <c r="D76" s="653">
        <v>1</v>
      </c>
      <c r="E76" s="639">
        <v>406.74</v>
      </c>
      <c r="F76" s="639">
        <f t="shared" ref="F76:F81" si="4">MROUND((D76*E76*1.18),100)</f>
        <v>500</v>
      </c>
      <c r="G76" s="2322" t="s">
        <v>898</v>
      </c>
    </row>
    <row r="77" spans="1:7" s="654" customFormat="1" ht="30" x14ac:dyDescent="0.25">
      <c r="A77" s="658" t="s">
        <v>899</v>
      </c>
      <c r="B77" s="637" t="s">
        <v>431</v>
      </c>
      <c r="C77" s="653" t="s">
        <v>193</v>
      </c>
      <c r="D77" s="653">
        <v>1</v>
      </c>
      <c r="E77" s="639">
        <v>406.74</v>
      </c>
      <c r="F77" s="639">
        <f t="shared" si="4"/>
        <v>500</v>
      </c>
      <c r="G77" s="2323"/>
    </row>
    <row r="78" spans="1:7" s="654" customFormat="1" ht="75" customHeight="1" x14ac:dyDescent="0.25">
      <c r="A78" s="658" t="s">
        <v>900</v>
      </c>
      <c r="B78" s="637" t="s">
        <v>433</v>
      </c>
      <c r="C78" s="653" t="s">
        <v>434</v>
      </c>
      <c r="D78" s="653">
        <v>37</v>
      </c>
      <c r="E78" s="639">
        <v>455.16</v>
      </c>
      <c r="F78" s="639">
        <f>FLOOR((D78*E78*1.18),100)</f>
        <v>19800</v>
      </c>
      <c r="G78" s="2323"/>
    </row>
    <row r="79" spans="1:7" s="654" customFormat="1" ht="30" x14ac:dyDescent="0.25">
      <c r="A79" s="658" t="s">
        <v>901</v>
      </c>
      <c r="B79" s="637" t="s">
        <v>435</v>
      </c>
      <c r="C79" s="653" t="s">
        <v>434</v>
      </c>
      <c r="D79" s="653">
        <v>37</v>
      </c>
      <c r="E79" s="639">
        <v>31.82</v>
      </c>
      <c r="F79" s="639">
        <f t="shared" si="4"/>
        <v>1400</v>
      </c>
      <c r="G79" s="2323"/>
    </row>
    <row r="80" spans="1:7" s="654" customFormat="1" ht="165" customHeight="1" x14ac:dyDescent="0.25">
      <c r="A80" s="658" t="s">
        <v>902</v>
      </c>
      <c r="B80" s="637" t="s">
        <v>436</v>
      </c>
      <c r="C80" s="653" t="s">
        <v>434</v>
      </c>
      <c r="D80" s="653">
        <v>37</v>
      </c>
      <c r="E80" s="639">
        <v>133.52000000000001</v>
      </c>
      <c r="F80" s="639">
        <f t="shared" si="4"/>
        <v>5800</v>
      </c>
      <c r="G80" s="2323"/>
    </row>
    <row r="81" spans="1:7" s="654" customFormat="1" ht="45" customHeight="1" x14ac:dyDescent="0.25">
      <c r="A81" s="658" t="s">
        <v>903</v>
      </c>
      <c r="B81" s="637" t="s">
        <v>437</v>
      </c>
      <c r="C81" s="653" t="s">
        <v>434</v>
      </c>
      <c r="D81" s="653">
        <v>10</v>
      </c>
      <c r="E81" s="639">
        <v>291.3</v>
      </c>
      <c r="F81" s="639">
        <f t="shared" si="4"/>
        <v>3400</v>
      </c>
      <c r="G81" s="2324"/>
    </row>
    <row r="82" spans="1:7" s="654" customFormat="1" x14ac:dyDescent="0.25">
      <c r="A82" s="636" t="s">
        <v>212</v>
      </c>
      <c r="B82" s="637" t="s">
        <v>438</v>
      </c>
      <c r="C82" s="653" t="s">
        <v>408</v>
      </c>
      <c r="D82" s="639" t="s">
        <v>408</v>
      </c>
      <c r="E82" s="639" t="s">
        <v>408</v>
      </c>
      <c r="F82" s="639">
        <f>SUM(F83:F86)</f>
        <v>0</v>
      </c>
      <c r="G82" s="639"/>
    </row>
    <row r="83" spans="1:7" s="654" customFormat="1" ht="30" x14ac:dyDescent="0.25">
      <c r="A83" s="636" t="s">
        <v>904</v>
      </c>
      <c r="B83" s="637" t="s">
        <v>439</v>
      </c>
      <c r="C83" s="653" t="s">
        <v>86</v>
      </c>
      <c r="D83" s="639"/>
      <c r="E83" s="651"/>
      <c r="F83" s="639">
        <f>D83*E83*1.18</f>
        <v>0</v>
      </c>
      <c r="G83" s="639"/>
    </row>
    <row r="84" spans="1:7" s="654" customFormat="1" ht="30" x14ac:dyDescent="0.25">
      <c r="A84" s="636" t="s">
        <v>905</v>
      </c>
      <c r="B84" s="637" t="s">
        <v>440</v>
      </c>
      <c r="C84" s="653" t="s">
        <v>86</v>
      </c>
      <c r="D84" s="639"/>
      <c r="E84" s="651"/>
      <c r="F84" s="639">
        <f t="shared" ref="F84:F86" si="5">D84*E84*1.18</f>
        <v>0</v>
      </c>
      <c r="G84" s="639"/>
    </row>
    <row r="85" spans="1:7" s="654" customFormat="1" ht="30" x14ac:dyDescent="0.25">
      <c r="A85" s="636" t="s">
        <v>906</v>
      </c>
      <c r="B85" s="637" t="s">
        <v>441</v>
      </c>
      <c r="C85" s="653" t="s">
        <v>86</v>
      </c>
      <c r="D85" s="639"/>
      <c r="E85" s="651"/>
      <c r="F85" s="639">
        <f t="shared" si="5"/>
        <v>0</v>
      </c>
      <c r="G85" s="639"/>
    </row>
    <row r="86" spans="1:7" s="654" customFormat="1" ht="30" x14ac:dyDescent="0.25">
      <c r="A86" s="636" t="s">
        <v>907</v>
      </c>
      <c r="B86" s="637" t="s">
        <v>442</v>
      </c>
      <c r="C86" s="653" t="s">
        <v>86</v>
      </c>
      <c r="D86" s="639"/>
      <c r="E86" s="651"/>
      <c r="F86" s="639">
        <f t="shared" si="5"/>
        <v>0</v>
      </c>
      <c r="G86" s="639"/>
    </row>
    <row r="87" spans="1:7" s="654" customFormat="1" ht="45" x14ac:dyDescent="0.25">
      <c r="A87" s="636" t="s">
        <v>908</v>
      </c>
      <c r="B87" s="637" t="s">
        <v>420</v>
      </c>
      <c r="C87" s="653" t="s">
        <v>61</v>
      </c>
      <c r="D87" s="639">
        <v>1</v>
      </c>
      <c r="E87" s="639">
        <v>1500</v>
      </c>
      <c r="F87" s="639">
        <f>D87*E87</f>
        <v>1500</v>
      </c>
      <c r="G87" s="639"/>
    </row>
    <row r="88" spans="1:7" s="654" customFormat="1" x14ac:dyDescent="0.25">
      <c r="A88" s="636" t="s">
        <v>909</v>
      </c>
      <c r="B88" s="637" t="s">
        <v>910</v>
      </c>
      <c r="C88" s="653"/>
      <c r="D88" s="639">
        <v>1</v>
      </c>
      <c r="E88" s="639">
        <v>5000</v>
      </c>
      <c r="F88" s="639">
        <f>D88*E88</f>
        <v>5000</v>
      </c>
      <c r="G88" s="639"/>
    </row>
    <row r="89" spans="1:7" s="654" customFormat="1" x14ac:dyDescent="0.25">
      <c r="A89" s="636" t="s">
        <v>911</v>
      </c>
      <c r="B89" s="637" t="s">
        <v>912</v>
      </c>
      <c r="C89" s="653"/>
      <c r="D89" s="639" t="s">
        <v>408</v>
      </c>
      <c r="E89" s="639" t="s">
        <v>408</v>
      </c>
      <c r="F89" s="639"/>
      <c r="G89" s="657"/>
    </row>
    <row r="90" spans="1:7" s="654" customFormat="1" ht="30" x14ac:dyDescent="0.25">
      <c r="A90" s="636" t="s">
        <v>913</v>
      </c>
      <c r="B90" s="637" t="s">
        <v>761</v>
      </c>
      <c r="C90" s="653"/>
      <c r="D90" s="639" t="s">
        <v>408</v>
      </c>
      <c r="E90" s="639" t="s">
        <v>408</v>
      </c>
      <c r="F90" s="639"/>
      <c r="G90" s="657"/>
    </row>
    <row r="91" spans="1:7" s="654" customFormat="1" ht="45" x14ac:dyDescent="0.25">
      <c r="A91" s="636" t="s">
        <v>914</v>
      </c>
      <c r="B91" s="637" t="s">
        <v>424</v>
      </c>
      <c r="C91" s="653"/>
      <c r="D91" s="639" t="s">
        <v>408</v>
      </c>
      <c r="E91" s="639" t="s">
        <v>408</v>
      </c>
      <c r="F91" s="639">
        <v>0</v>
      </c>
      <c r="G91" s="657"/>
    </row>
    <row r="92" spans="1:7" s="654" customFormat="1" x14ac:dyDescent="0.25">
      <c r="A92" s="636" t="s">
        <v>915</v>
      </c>
      <c r="B92" s="637" t="s">
        <v>916</v>
      </c>
      <c r="C92" s="653"/>
      <c r="D92" s="639"/>
      <c r="E92" s="639"/>
      <c r="F92" s="639">
        <f t="shared" ref="F92:F107" si="6">D92*E92</f>
        <v>0</v>
      </c>
      <c r="G92" s="639"/>
    </row>
    <row r="93" spans="1:7" s="654" customFormat="1" x14ac:dyDescent="0.25">
      <c r="A93" s="636" t="s">
        <v>917</v>
      </c>
      <c r="B93" s="637"/>
      <c r="C93" s="653"/>
      <c r="D93" s="639"/>
      <c r="E93" s="639"/>
      <c r="F93" s="639">
        <f t="shared" si="6"/>
        <v>0</v>
      </c>
      <c r="G93" s="639"/>
    </row>
    <row r="94" spans="1:7" s="180" customFormat="1" x14ac:dyDescent="0.25">
      <c r="A94" s="636" t="s">
        <v>918</v>
      </c>
      <c r="B94" s="637" t="s">
        <v>866</v>
      </c>
      <c r="C94" s="653"/>
      <c r="D94" s="639"/>
      <c r="E94" s="639"/>
      <c r="F94" s="639">
        <f t="shared" si="6"/>
        <v>0</v>
      </c>
      <c r="G94" s="639"/>
    </row>
    <row r="95" spans="1:7" s="180" customFormat="1" x14ac:dyDescent="0.25">
      <c r="A95" s="636" t="s">
        <v>919</v>
      </c>
      <c r="B95" s="637" t="s">
        <v>866</v>
      </c>
      <c r="C95" s="653"/>
      <c r="D95" s="639"/>
      <c r="E95" s="639"/>
      <c r="F95" s="639">
        <f t="shared" si="6"/>
        <v>0</v>
      </c>
      <c r="G95" s="639"/>
    </row>
    <row r="96" spans="1:7" s="180" customFormat="1" x14ac:dyDescent="0.25">
      <c r="A96" s="636" t="s">
        <v>920</v>
      </c>
      <c r="B96" s="637" t="s">
        <v>866</v>
      </c>
      <c r="C96" s="653"/>
      <c r="D96" s="639"/>
      <c r="E96" s="639"/>
      <c r="F96" s="639">
        <f t="shared" si="6"/>
        <v>0</v>
      </c>
      <c r="G96" s="639"/>
    </row>
    <row r="97" spans="1:7" s="180" customFormat="1" x14ac:dyDescent="0.25">
      <c r="A97" s="636" t="s">
        <v>921</v>
      </c>
      <c r="B97" s="637" t="s">
        <v>866</v>
      </c>
      <c r="C97" s="653"/>
      <c r="D97" s="639"/>
      <c r="E97" s="639"/>
      <c r="F97" s="639">
        <f t="shared" si="6"/>
        <v>0</v>
      </c>
      <c r="G97" s="639"/>
    </row>
    <row r="98" spans="1:7" s="180" customFormat="1" x14ac:dyDescent="0.25">
      <c r="A98" s="636" t="s">
        <v>922</v>
      </c>
      <c r="B98" s="637" t="s">
        <v>866</v>
      </c>
      <c r="C98" s="653"/>
      <c r="D98" s="639"/>
      <c r="E98" s="639"/>
      <c r="F98" s="639">
        <f t="shared" si="6"/>
        <v>0</v>
      </c>
      <c r="G98" s="639"/>
    </row>
    <row r="99" spans="1:7" s="180" customFormat="1" x14ac:dyDescent="0.25">
      <c r="A99" s="636" t="s">
        <v>923</v>
      </c>
      <c r="B99" s="637" t="s">
        <v>866</v>
      </c>
      <c r="C99" s="653"/>
      <c r="D99" s="639"/>
      <c r="E99" s="639"/>
      <c r="F99" s="639">
        <f t="shared" si="6"/>
        <v>0</v>
      </c>
      <c r="G99" s="639"/>
    </row>
    <row r="100" spans="1:7" s="180" customFormat="1" x14ac:dyDescent="0.25">
      <c r="A100" s="636" t="s">
        <v>924</v>
      </c>
      <c r="B100" s="637" t="s">
        <v>866</v>
      </c>
      <c r="C100" s="653"/>
      <c r="D100" s="639"/>
      <c r="E100" s="639"/>
      <c r="F100" s="639">
        <f t="shared" si="6"/>
        <v>0</v>
      </c>
      <c r="G100" s="639"/>
    </row>
    <row r="101" spans="1:7" s="180" customFormat="1" x14ac:dyDescent="0.25">
      <c r="A101" s="636" t="s">
        <v>925</v>
      </c>
      <c r="B101" s="637" t="s">
        <v>866</v>
      </c>
      <c r="C101" s="653"/>
      <c r="D101" s="639"/>
      <c r="E101" s="639"/>
      <c r="F101" s="639">
        <f t="shared" si="6"/>
        <v>0</v>
      </c>
      <c r="G101" s="639"/>
    </row>
    <row r="102" spans="1:7" s="180" customFormat="1" x14ac:dyDescent="0.25">
      <c r="A102" s="636" t="s">
        <v>926</v>
      </c>
      <c r="B102" s="637" t="s">
        <v>866</v>
      </c>
      <c r="C102" s="653"/>
      <c r="D102" s="639"/>
      <c r="E102" s="639"/>
      <c r="F102" s="639">
        <f t="shared" si="6"/>
        <v>0</v>
      </c>
      <c r="G102" s="639"/>
    </row>
    <row r="103" spans="1:7" s="180" customFormat="1" x14ac:dyDescent="0.25">
      <c r="A103" s="636" t="s">
        <v>927</v>
      </c>
      <c r="B103" s="637" t="s">
        <v>866</v>
      </c>
      <c r="C103" s="653"/>
      <c r="D103" s="639"/>
      <c r="E103" s="639"/>
      <c r="F103" s="639">
        <f t="shared" si="6"/>
        <v>0</v>
      </c>
      <c r="G103" s="639"/>
    </row>
    <row r="104" spans="1:7" s="180" customFormat="1" x14ac:dyDescent="0.25">
      <c r="A104" s="636" t="s">
        <v>928</v>
      </c>
      <c r="B104" s="637" t="s">
        <v>866</v>
      </c>
      <c r="C104" s="653"/>
      <c r="D104" s="639"/>
      <c r="E104" s="639"/>
      <c r="F104" s="639">
        <f t="shared" si="6"/>
        <v>0</v>
      </c>
      <c r="G104" s="639"/>
    </row>
    <row r="105" spans="1:7" s="180" customFormat="1" x14ac:dyDescent="0.25">
      <c r="A105" s="636" t="s">
        <v>929</v>
      </c>
      <c r="B105" s="637" t="s">
        <v>866</v>
      </c>
      <c r="C105" s="653"/>
      <c r="D105" s="639"/>
      <c r="E105" s="639"/>
      <c r="F105" s="639">
        <f t="shared" si="6"/>
        <v>0</v>
      </c>
      <c r="G105" s="639"/>
    </row>
    <row r="106" spans="1:7" s="180" customFormat="1" x14ac:dyDescent="0.25">
      <c r="A106" s="636" t="s">
        <v>930</v>
      </c>
      <c r="B106" s="637" t="s">
        <v>866</v>
      </c>
      <c r="C106" s="653"/>
      <c r="D106" s="639"/>
      <c r="E106" s="639"/>
      <c r="F106" s="639">
        <f t="shared" si="6"/>
        <v>0</v>
      </c>
      <c r="G106" s="639"/>
    </row>
    <row r="107" spans="1:7" s="180" customFormat="1" x14ac:dyDescent="0.25">
      <c r="A107" s="636" t="s">
        <v>931</v>
      </c>
      <c r="B107" s="637" t="s">
        <v>866</v>
      </c>
      <c r="C107" s="653"/>
      <c r="D107" s="639"/>
      <c r="E107" s="639"/>
      <c r="F107" s="639">
        <f t="shared" si="6"/>
        <v>0</v>
      </c>
      <c r="G107" s="639"/>
    </row>
    <row r="108" spans="1:7" s="616" customFormat="1" ht="20.25" customHeight="1" x14ac:dyDescent="0.2">
      <c r="A108" s="631" t="s">
        <v>932</v>
      </c>
      <c r="B108" s="659" t="s">
        <v>933</v>
      </c>
      <c r="C108" s="652" t="s">
        <v>408</v>
      </c>
      <c r="D108" s="652" t="s">
        <v>408</v>
      </c>
      <c r="E108" s="652" t="s">
        <v>408</v>
      </c>
      <c r="F108" s="634">
        <f>SUM(F109:F119)</f>
        <v>0</v>
      </c>
      <c r="G108" s="650"/>
    </row>
    <row r="109" spans="1:7" s="654" customFormat="1" ht="30" x14ac:dyDescent="0.25">
      <c r="A109" s="636" t="s">
        <v>219</v>
      </c>
      <c r="B109" s="637" t="s">
        <v>934</v>
      </c>
      <c r="C109" s="653"/>
      <c r="D109" s="639"/>
      <c r="E109" s="651">
        <v>198.82</v>
      </c>
      <c r="F109" s="639">
        <f>MROUND(D109*E109,100)</f>
        <v>0</v>
      </c>
      <c r="G109" s="640"/>
    </row>
    <row r="110" spans="1:7" s="654" customFormat="1" ht="30" x14ac:dyDescent="0.25">
      <c r="A110" s="636" t="s">
        <v>221</v>
      </c>
      <c r="B110" s="637" t="s">
        <v>935</v>
      </c>
      <c r="C110" s="653"/>
      <c r="D110" s="639"/>
      <c r="E110" s="651">
        <v>155.75</v>
      </c>
      <c r="F110" s="639">
        <f t="shared" ref="F110:F119" si="7">MROUND(D110*E110,100)</f>
        <v>0</v>
      </c>
      <c r="G110" s="640"/>
    </row>
    <row r="111" spans="1:7" s="654" customFormat="1" x14ac:dyDescent="0.25">
      <c r="A111" s="636" t="s">
        <v>223</v>
      </c>
      <c r="B111" s="637" t="s">
        <v>936</v>
      </c>
      <c r="C111" s="653"/>
      <c r="D111" s="639"/>
      <c r="E111" s="651">
        <v>80</v>
      </c>
      <c r="F111" s="639">
        <f t="shared" si="7"/>
        <v>0</v>
      </c>
      <c r="G111" s="640"/>
    </row>
    <row r="112" spans="1:7" s="654" customFormat="1" ht="45" x14ac:dyDescent="0.25">
      <c r="A112" s="636" t="s">
        <v>225</v>
      </c>
      <c r="B112" s="637" t="s">
        <v>937</v>
      </c>
      <c r="C112" s="653"/>
      <c r="D112" s="639"/>
      <c r="E112" s="651">
        <v>250</v>
      </c>
      <c r="F112" s="639">
        <f t="shared" si="7"/>
        <v>0</v>
      </c>
      <c r="G112" s="640"/>
    </row>
    <row r="113" spans="1:7" s="654" customFormat="1" ht="36" customHeight="1" x14ac:dyDescent="0.25">
      <c r="A113" s="636" t="s">
        <v>227</v>
      </c>
      <c r="B113" s="637" t="s">
        <v>938</v>
      </c>
      <c r="C113" s="653"/>
      <c r="D113" s="639"/>
      <c r="E113" s="651">
        <v>4000</v>
      </c>
      <c r="F113" s="639">
        <f t="shared" si="7"/>
        <v>0</v>
      </c>
      <c r="G113" s="640"/>
    </row>
    <row r="114" spans="1:7" s="654" customFormat="1" ht="25.15" customHeight="1" x14ac:dyDescent="0.25">
      <c r="A114" s="636" t="s">
        <v>229</v>
      </c>
      <c r="B114" s="637" t="s">
        <v>939</v>
      </c>
      <c r="C114" s="653"/>
      <c r="D114" s="639"/>
      <c r="E114" s="651">
        <v>4000</v>
      </c>
      <c r="F114" s="639">
        <f t="shared" si="7"/>
        <v>0</v>
      </c>
      <c r="G114" s="640"/>
    </row>
    <row r="115" spans="1:7" s="654" customFormat="1" ht="44.25" x14ac:dyDescent="0.25">
      <c r="A115" s="636" t="s">
        <v>232</v>
      </c>
      <c r="B115" s="637" t="s">
        <v>940</v>
      </c>
      <c r="C115" s="653"/>
      <c r="D115" s="639"/>
      <c r="E115" s="651">
        <v>500</v>
      </c>
      <c r="F115" s="639">
        <f t="shared" si="7"/>
        <v>0</v>
      </c>
      <c r="G115" s="640"/>
    </row>
    <row r="116" spans="1:7" s="654" customFormat="1" ht="74.25" x14ac:dyDescent="0.25">
      <c r="A116" s="636" t="s">
        <v>234</v>
      </c>
      <c r="B116" s="623" t="s">
        <v>941</v>
      </c>
      <c r="C116" s="653"/>
      <c r="D116" s="639"/>
      <c r="E116" s="651">
        <v>30</v>
      </c>
      <c r="F116" s="639">
        <f t="shared" si="7"/>
        <v>0</v>
      </c>
      <c r="G116" s="1085"/>
    </row>
    <row r="117" spans="1:7" s="654" customFormat="1" x14ac:dyDescent="0.25">
      <c r="A117" s="636" t="s">
        <v>236</v>
      </c>
      <c r="B117" s="637"/>
      <c r="C117" s="653"/>
      <c r="D117" s="639"/>
      <c r="E117" s="651"/>
      <c r="F117" s="639">
        <f t="shared" si="7"/>
        <v>0</v>
      </c>
      <c r="G117" s="639"/>
    </row>
    <row r="118" spans="1:7" s="654" customFormat="1" x14ac:dyDescent="0.25">
      <c r="A118" s="636" t="s">
        <v>239</v>
      </c>
      <c r="B118" s="637"/>
      <c r="C118" s="653"/>
      <c r="D118" s="639"/>
      <c r="E118" s="651"/>
      <c r="F118" s="639">
        <f t="shared" si="7"/>
        <v>0</v>
      </c>
      <c r="G118" s="639"/>
    </row>
    <row r="119" spans="1:7" s="654" customFormat="1" x14ac:dyDescent="0.25">
      <c r="A119" s="636" t="s">
        <v>241</v>
      </c>
      <c r="B119" s="637"/>
      <c r="C119" s="653"/>
      <c r="D119" s="639"/>
      <c r="E119" s="651"/>
      <c r="F119" s="639">
        <f t="shared" si="7"/>
        <v>0</v>
      </c>
      <c r="G119" s="639"/>
    </row>
    <row r="120" spans="1:7" s="615" customFormat="1" ht="15.75" x14ac:dyDescent="0.25">
      <c r="A120" s="935"/>
      <c r="B120" s="935"/>
      <c r="C120" s="935"/>
      <c r="D120" s="935"/>
      <c r="E120" s="935"/>
      <c r="F120" s="935"/>
      <c r="G120" s="935"/>
    </row>
    <row r="121" spans="1:7" s="616" customFormat="1" ht="39.75" customHeight="1" x14ac:dyDescent="0.3">
      <c r="A121" s="2325" t="s">
        <v>1205</v>
      </c>
      <c r="B121" s="2325"/>
      <c r="C121" s="2325"/>
      <c r="D121" s="2325"/>
      <c r="E121" s="2325"/>
      <c r="F121" s="2325"/>
      <c r="G121" s="2325"/>
    </row>
    <row r="122" spans="1:7" s="616" customFormat="1" ht="29.25" customHeight="1" x14ac:dyDescent="0.2">
      <c r="A122" s="2313" t="s">
        <v>402</v>
      </c>
      <c r="B122" s="2315" t="s">
        <v>403</v>
      </c>
      <c r="C122" s="2317" t="s">
        <v>404</v>
      </c>
      <c r="D122" s="2295" t="s">
        <v>405</v>
      </c>
      <c r="E122" s="2309"/>
      <c r="F122" s="2309"/>
      <c r="G122" s="2310"/>
    </row>
    <row r="123" spans="1:7" s="616" customFormat="1" ht="104.25" customHeight="1" x14ac:dyDescent="0.2">
      <c r="A123" s="2314"/>
      <c r="B123" s="2316"/>
      <c r="C123" s="2318"/>
      <c r="D123" s="622" t="s">
        <v>129</v>
      </c>
      <c r="E123" s="622" t="s">
        <v>406</v>
      </c>
      <c r="F123" s="622" t="s">
        <v>861</v>
      </c>
      <c r="G123" s="627" t="s">
        <v>132</v>
      </c>
    </row>
    <row r="124" spans="1:7" x14ac:dyDescent="0.25">
      <c r="A124" s="628">
        <v>1</v>
      </c>
      <c r="B124" s="1956">
        <v>2</v>
      </c>
      <c r="C124" s="628" t="s">
        <v>451</v>
      </c>
      <c r="D124" s="628" t="s">
        <v>868</v>
      </c>
      <c r="E124" s="628" t="s">
        <v>880</v>
      </c>
      <c r="F124" s="628" t="s">
        <v>202</v>
      </c>
      <c r="G124" s="628" t="s">
        <v>207</v>
      </c>
    </row>
    <row r="125" spans="1:7" s="620" customFormat="1" ht="15" customHeight="1" x14ac:dyDescent="0.2">
      <c r="A125" s="2329" t="s">
        <v>85</v>
      </c>
      <c r="B125" s="2330"/>
      <c r="C125" s="2331"/>
      <c r="D125" s="660" t="s">
        <v>408</v>
      </c>
      <c r="E125" s="660" t="s">
        <v>408</v>
      </c>
      <c r="F125" s="661">
        <f>F126+F127+F128+F129+F130+F131</f>
        <v>40600</v>
      </c>
      <c r="G125" s="662"/>
    </row>
    <row r="126" spans="1:7" s="616" customFormat="1" ht="28.5" x14ac:dyDescent="0.2">
      <c r="A126" s="663" t="s">
        <v>449</v>
      </c>
      <c r="B126" s="664" t="s">
        <v>942</v>
      </c>
      <c r="C126" s="665" t="s">
        <v>408</v>
      </c>
      <c r="D126" s="666" t="s">
        <v>408</v>
      </c>
      <c r="E126" s="666" t="s">
        <v>408</v>
      </c>
      <c r="F126" s="667"/>
      <c r="G126" s="668"/>
    </row>
    <row r="127" spans="1:7" s="616" customFormat="1" ht="28.5" x14ac:dyDescent="0.2">
      <c r="A127" s="663" t="s">
        <v>450</v>
      </c>
      <c r="B127" s="664" t="s">
        <v>943</v>
      </c>
      <c r="C127" s="665" t="s">
        <v>408</v>
      </c>
      <c r="D127" s="666" t="s">
        <v>408</v>
      </c>
      <c r="E127" s="666" t="s">
        <v>408</v>
      </c>
      <c r="F127" s="667"/>
      <c r="G127" s="668"/>
    </row>
    <row r="128" spans="1:7" s="616" customFormat="1" ht="57.75" customHeight="1" x14ac:dyDescent="0.2">
      <c r="A128" s="663" t="s">
        <v>451</v>
      </c>
      <c r="B128" s="664" t="s">
        <v>1206</v>
      </c>
      <c r="C128" s="665" t="s">
        <v>408</v>
      </c>
      <c r="D128" s="667" t="s">
        <v>408</v>
      </c>
      <c r="E128" s="667" t="s">
        <v>408</v>
      </c>
      <c r="F128" s="667">
        <v>34600</v>
      </c>
      <c r="G128" s="668"/>
    </row>
    <row r="129" spans="1:7" s="620" customFormat="1" ht="14.25" x14ac:dyDescent="0.2">
      <c r="A129" s="663" t="s">
        <v>868</v>
      </c>
      <c r="B129" s="664" t="s">
        <v>65</v>
      </c>
      <c r="C129" s="666" t="s">
        <v>419</v>
      </c>
      <c r="D129" s="669" t="s">
        <v>408</v>
      </c>
      <c r="E129" s="670" t="s">
        <v>408</v>
      </c>
      <c r="F129" s="667"/>
      <c r="G129" s="668"/>
    </row>
    <row r="130" spans="1:7" s="616" customFormat="1" ht="14.25" x14ac:dyDescent="0.2">
      <c r="A130" s="663" t="s">
        <v>880</v>
      </c>
      <c r="B130" s="664" t="s">
        <v>448</v>
      </c>
      <c r="C130" s="665" t="s">
        <v>408</v>
      </c>
      <c r="D130" s="665" t="s">
        <v>408</v>
      </c>
      <c r="E130" s="665" t="s">
        <v>408</v>
      </c>
      <c r="F130" s="667">
        <v>6000</v>
      </c>
      <c r="G130" s="668"/>
    </row>
    <row r="131" spans="1:7" s="616" customFormat="1" ht="14.25" x14ac:dyDescent="0.2">
      <c r="A131" s="663" t="s">
        <v>202</v>
      </c>
      <c r="B131" s="664" t="s">
        <v>895</v>
      </c>
      <c r="C131" s="665" t="s">
        <v>408</v>
      </c>
      <c r="D131" s="665" t="s">
        <v>408</v>
      </c>
      <c r="E131" s="665" t="s">
        <v>408</v>
      </c>
      <c r="F131" s="667">
        <v>0</v>
      </c>
      <c r="G131" s="667"/>
    </row>
    <row r="132" spans="1:7" s="654" customFormat="1" x14ac:dyDescent="0.25">
      <c r="A132" s="636" t="s">
        <v>204</v>
      </c>
      <c r="B132" s="637"/>
      <c r="C132" s="653"/>
      <c r="D132" s="639" t="s">
        <v>408</v>
      </c>
      <c r="E132" s="639" t="s">
        <v>408</v>
      </c>
      <c r="F132" s="639"/>
      <c r="G132" s="640"/>
    </row>
    <row r="133" spans="1:7" s="654" customFormat="1" x14ac:dyDescent="0.25">
      <c r="A133" s="636" t="s">
        <v>944</v>
      </c>
      <c r="B133" s="637"/>
      <c r="C133" s="653"/>
      <c r="D133" s="639" t="s">
        <v>408</v>
      </c>
      <c r="E133" s="639" t="s">
        <v>408</v>
      </c>
      <c r="F133" s="639"/>
      <c r="G133" s="640"/>
    </row>
    <row r="134" spans="1:7" s="654" customFormat="1" x14ac:dyDescent="0.25">
      <c r="A134" s="636" t="s">
        <v>945</v>
      </c>
      <c r="B134" s="637"/>
      <c r="C134" s="653"/>
      <c r="D134" s="639" t="s">
        <v>408</v>
      </c>
      <c r="E134" s="651" t="s">
        <v>408</v>
      </c>
      <c r="F134" s="639"/>
      <c r="G134" s="640"/>
    </row>
    <row r="135" spans="1:7" s="654" customFormat="1" x14ac:dyDescent="0.25">
      <c r="A135" s="636" t="s">
        <v>946</v>
      </c>
      <c r="B135" s="637"/>
      <c r="C135" s="653"/>
      <c r="D135" s="639" t="s">
        <v>408</v>
      </c>
      <c r="E135" s="651" t="s">
        <v>408</v>
      </c>
      <c r="F135" s="639"/>
      <c r="G135" s="640"/>
    </row>
    <row r="137" spans="1:7" s="616" customFormat="1" ht="39.75" customHeight="1" x14ac:dyDescent="0.3">
      <c r="A137" s="2332" t="s">
        <v>1207</v>
      </c>
      <c r="B137" s="2332"/>
      <c r="C137" s="2332"/>
      <c r="D137" s="2332"/>
      <c r="E137" s="2332"/>
      <c r="F137" s="2332"/>
      <c r="G137" s="2332"/>
    </row>
    <row r="138" spans="1:7" s="616" customFormat="1" ht="29.25" customHeight="1" x14ac:dyDescent="0.2">
      <c r="A138" s="2313" t="s">
        <v>402</v>
      </c>
      <c r="B138" s="2315" t="s">
        <v>403</v>
      </c>
      <c r="C138" s="2317" t="s">
        <v>404</v>
      </c>
      <c r="D138" s="2295" t="s">
        <v>405</v>
      </c>
      <c r="E138" s="2309"/>
      <c r="F138" s="2309"/>
      <c r="G138" s="2310"/>
    </row>
    <row r="139" spans="1:7" s="616" customFormat="1" ht="104.25" customHeight="1" x14ac:dyDescent="0.2">
      <c r="A139" s="2314"/>
      <c r="B139" s="2316"/>
      <c r="C139" s="2318"/>
      <c r="D139" s="622" t="s">
        <v>129</v>
      </c>
      <c r="E139" s="622" t="s">
        <v>406</v>
      </c>
      <c r="F139" s="622" t="s">
        <v>861</v>
      </c>
      <c r="G139" s="627" t="s">
        <v>132</v>
      </c>
    </row>
    <row r="140" spans="1:7" x14ac:dyDescent="0.25">
      <c r="A140" s="628">
        <v>1</v>
      </c>
      <c r="B140" s="1956">
        <v>2</v>
      </c>
      <c r="C140" s="628" t="s">
        <v>451</v>
      </c>
      <c r="D140" s="628" t="s">
        <v>868</v>
      </c>
      <c r="E140" s="628" t="s">
        <v>880</v>
      </c>
      <c r="F140" s="628" t="s">
        <v>202</v>
      </c>
      <c r="G140" s="628" t="s">
        <v>207</v>
      </c>
    </row>
    <row r="141" spans="1:7" s="620" customFormat="1" ht="15" customHeight="1" x14ac:dyDescent="0.2">
      <c r="A141" s="2326" t="s">
        <v>85</v>
      </c>
      <c r="B141" s="2327"/>
      <c r="C141" s="2328"/>
      <c r="D141" s="671" t="s">
        <v>408</v>
      </c>
      <c r="E141" s="671" t="s">
        <v>408</v>
      </c>
      <c r="F141" s="672">
        <f>F142+F143+F144+F146+F147+F148+F145</f>
        <v>10000</v>
      </c>
      <c r="G141" s="671"/>
    </row>
    <row r="142" spans="1:7" s="616" customFormat="1" ht="28.5" x14ac:dyDescent="0.2">
      <c r="A142" s="673" t="s">
        <v>449</v>
      </c>
      <c r="B142" s="674" t="s">
        <v>942</v>
      </c>
      <c r="C142" s="675" t="s">
        <v>408</v>
      </c>
      <c r="D142" s="676" t="s">
        <v>408</v>
      </c>
      <c r="E142" s="676" t="s">
        <v>408</v>
      </c>
      <c r="F142" s="677"/>
      <c r="G142" s="678"/>
    </row>
    <row r="143" spans="1:7" s="616" customFormat="1" ht="28.5" x14ac:dyDescent="0.2">
      <c r="A143" s="673" t="s">
        <v>450</v>
      </c>
      <c r="B143" s="674" t="s">
        <v>943</v>
      </c>
      <c r="C143" s="675" t="s">
        <v>408</v>
      </c>
      <c r="D143" s="676" t="s">
        <v>408</v>
      </c>
      <c r="E143" s="676" t="s">
        <v>408</v>
      </c>
      <c r="F143" s="677"/>
      <c r="G143" s="678"/>
    </row>
    <row r="144" spans="1:7" s="616" customFormat="1" ht="47.25" customHeight="1" x14ac:dyDescent="0.2">
      <c r="A144" s="673" t="s">
        <v>451</v>
      </c>
      <c r="B144" s="674" t="s">
        <v>1208</v>
      </c>
      <c r="C144" s="675" t="s">
        <v>408</v>
      </c>
      <c r="D144" s="677" t="s">
        <v>408</v>
      </c>
      <c r="E144" s="677" t="s">
        <v>408</v>
      </c>
      <c r="F144" s="677">
        <v>10000</v>
      </c>
      <c r="G144" s="678"/>
    </row>
    <row r="145" spans="1:7" s="616" customFormat="1" ht="47.25" customHeight="1" x14ac:dyDescent="0.2">
      <c r="A145" s="673" t="s">
        <v>868</v>
      </c>
      <c r="B145" s="674" t="s">
        <v>742</v>
      </c>
      <c r="C145" s="675" t="s">
        <v>408</v>
      </c>
      <c r="D145" s="677" t="s">
        <v>408</v>
      </c>
      <c r="E145" s="677" t="s">
        <v>408</v>
      </c>
      <c r="F145" s="677"/>
      <c r="G145" s="678"/>
    </row>
    <row r="146" spans="1:7" s="620" customFormat="1" ht="14.25" x14ac:dyDescent="0.2">
      <c r="A146" s="673" t="s">
        <v>880</v>
      </c>
      <c r="B146" s="674" t="s">
        <v>65</v>
      </c>
      <c r="C146" s="676" t="s">
        <v>419</v>
      </c>
      <c r="D146" s="677" t="s">
        <v>408</v>
      </c>
      <c r="E146" s="677" t="s">
        <v>408</v>
      </c>
      <c r="F146" s="677"/>
      <c r="G146" s="678"/>
    </row>
    <row r="147" spans="1:7" s="616" customFormat="1" ht="14.25" x14ac:dyDescent="0.2">
      <c r="A147" s="673" t="s">
        <v>202</v>
      </c>
      <c r="B147" s="674" t="s">
        <v>448</v>
      </c>
      <c r="C147" s="675"/>
      <c r="D147" s="677" t="s">
        <v>408</v>
      </c>
      <c r="E147" s="677" t="s">
        <v>408</v>
      </c>
      <c r="F147" s="677"/>
      <c r="G147" s="678"/>
    </row>
    <row r="148" spans="1:7" s="616" customFormat="1" ht="14.25" x14ac:dyDescent="0.2">
      <c r="A148" s="673" t="s">
        <v>207</v>
      </c>
      <c r="B148" s="674" t="s">
        <v>895</v>
      </c>
      <c r="C148" s="675" t="s">
        <v>408</v>
      </c>
      <c r="D148" s="675" t="s">
        <v>408</v>
      </c>
      <c r="E148" s="675" t="s">
        <v>408</v>
      </c>
      <c r="F148" s="677">
        <v>0</v>
      </c>
      <c r="G148" s="677"/>
    </row>
    <row r="149" spans="1:7" s="654" customFormat="1" x14ac:dyDescent="0.25">
      <c r="A149" s="636" t="s">
        <v>208</v>
      </c>
      <c r="B149" s="637"/>
      <c r="C149" s="653"/>
      <c r="D149" s="639"/>
      <c r="E149" s="639"/>
      <c r="F149" s="639">
        <v>0</v>
      </c>
      <c r="G149" s="640"/>
    </row>
    <row r="150" spans="1:7" s="654" customFormat="1" x14ac:dyDescent="0.25">
      <c r="A150" s="636" t="s">
        <v>210</v>
      </c>
      <c r="B150" s="637" t="s">
        <v>947</v>
      </c>
      <c r="C150" s="653"/>
      <c r="D150" s="639"/>
      <c r="E150" s="639"/>
      <c r="F150" s="639">
        <v>0</v>
      </c>
      <c r="G150" s="640"/>
    </row>
    <row r="151" spans="1:7" s="654" customFormat="1" x14ac:dyDescent="0.25">
      <c r="A151" s="636" t="s">
        <v>885</v>
      </c>
      <c r="B151" s="637"/>
      <c r="C151" s="653"/>
      <c r="D151" s="639"/>
      <c r="E151" s="651"/>
      <c r="F151" s="639">
        <v>0</v>
      </c>
      <c r="G151" s="640"/>
    </row>
    <row r="152" spans="1:7" s="654" customFormat="1" x14ac:dyDescent="0.25">
      <c r="A152" s="636" t="s">
        <v>887</v>
      </c>
      <c r="B152" s="637"/>
      <c r="C152" s="653"/>
      <c r="D152" s="639"/>
      <c r="E152" s="651"/>
      <c r="F152" s="639">
        <v>0</v>
      </c>
      <c r="G152" s="640"/>
    </row>
    <row r="153" spans="1:7" s="615" customFormat="1" ht="15.75" x14ac:dyDescent="0.25">
      <c r="A153" s="935"/>
      <c r="B153" s="935"/>
      <c r="C153" s="935"/>
      <c r="D153" s="935"/>
      <c r="E153" s="935"/>
      <c r="F153" s="935"/>
      <c r="G153" s="935"/>
    </row>
    <row r="155" spans="1:7" ht="15.75" x14ac:dyDescent="0.25">
      <c r="A155" s="1737" t="s">
        <v>1776</v>
      </c>
    </row>
    <row r="156" spans="1:7" ht="15.75" x14ac:dyDescent="0.25">
      <c r="A156" s="1737" t="s">
        <v>1775</v>
      </c>
    </row>
    <row r="157" spans="1:7" s="986" customFormat="1" ht="18.75" x14ac:dyDescent="0.3">
      <c r="A157" s="1074"/>
      <c r="B157" s="1074"/>
      <c r="C157" s="1074"/>
      <c r="D157" s="1074"/>
      <c r="E157" s="1074"/>
      <c r="F157" s="1074"/>
      <c r="G157" s="1074"/>
    </row>
  </sheetData>
  <mergeCells count="20">
    <mergeCell ref="A141:C141"/>
    <mergeCell ref="A125:C125"/>
    <mergeCell ref="A137:G137"/>
    <mergeCell ref="A138:A139"/>
    <mergeCell ref="B138:B139"/>
    <mergeCell ref="C138:C139"/>
    <mergeCell ref="D138:G138"/>
    <mergeCell ref="A19:C19"/>
    <mergeCell ref="G76:G81"/>
    <mergeCell ref="A121:G121"/>
    <mergeCell ref="A122:A123"/>
    <mergeCell ref="B122:B123"/>
    <mergeCell ref="C122:C123"/>
    <mergeCell ref="D122:G122"/>
    <mergeCell ref="A17:G17"/>
    <mergeCell ref="A14:G14"/>
    <mergeCell ref="A15:A16"/>
    <mergeCell ref="B15:B16"/>
    <mergeCell ref="C15:C16"/>
    <mergeCell ref="D15:G15"/>
  </mergeCells>
  <pageMargins left="0" right="0" top="0" bottom="0" header="0.31496062992125984" footer="0.31496062992125984"/>
  <pageSetup paperSize="9" scale="41" fitToHeight="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U28"/>
  <sheetViews>
    <sheetView topLeftCell="A7" zoomScale="75" zoomScaleNormal="75" workbookViewId="0">
      <selection activeCell="CW18" sqref="CW18"/>
    </sheetView>
  </sheetViews>
  <sheetFormatPr defaultColWidth="9.140625" defaultRowHeight="12" x14ac:dyDescent="0.2"/>
  <cols>
    <col min="1" max="1" width="5.28515625" style="824" customWidth="1"/>
    <col min="2" max="2" width="26.5703125" style="824" customWidth="1"/>
    <col min="3" max="6" width="9.140625" style="794" hidden="1" customWidth="1"/>
    <col min="7" max="7" width="12" style="828" customWidth="1"/>
    <col min="8" max="8" width="15.85546875" style="826" hidden="1" customWidth="1"/>
    <col min="9" max="9" width="15" style="794" hidden="1" customWidth="1"/>
    <col min="10" max="10" width="16.85546875" style="794" hidden="1" customWidth="1"/>
    <col min="11" max="11" width="17.7109375" style="794" hidden="1" customWidth="1"/>
    <col min="12" max="13" width="17.28515625" style="794" hidden="1" customWidth="1"/>
    <col min="14" max="15" width="17" style="794" hidden="1" customWidth="1"/>
    <col min="16" max="16" width="17.28515625" style="794" hidden="1" customWidth="1"/>
    <col min="17" max="17" width="19.85546875" style="794" hidden="1" customWidth="1"/>
    <col min="18" max="26" width="17.28515625" style="794" hidden="1" customWidth="1"/>
    <col min="27" max="30" width="18.28515625" style="794" hidden="1" customWidth="1"/>
    <col min="31" max="32" width="17.28515625" style="794" hidden="1" customWidth="1"/>
    <col min="33" max="33" width="21.7109375" style="794" hidden="1" customWidth="1"/>
    <col min="34" max="34" width="14.85546875" style="794" hidden="1" customWidth="1"/>
    <col min="35" max="37" width="13.7109375" style="794" hidden="1" customWidth="1"/>
    <col min="38" max="38" width="17.42578125" style="794" hidden="1" customWidth="1"/>
    <col min="39" max="39" width="16" style="794" hidden="1" customWidth="1"/>
    <col min="40" max="40" width="16.85546875" style="794" hidden="1" customWidth="1"/>
    <col min="41" max="43" width="13.7109375" style="794" hidden="1" customWidth="1"/>
    <col min="44" max="44" width="17.5703125" style="794" hidden="1" customWidth="1"/>
    <col min="45" max="46" width="11" style="794" hidden="1" customWidth="1"/>
    <col min="47" max="47" width="11" style="825" hidden="1" customWidth="1"/>
    <col min="48" max="48" width="16" style="794" hidden="1" customWidth="1"/>
    <col min="49" max="49" width="12" style="794" hidden="1" customWidth="1"/>
    <col min="50" max="50" width="10" style="794" hidden="1" customWidth="1"/>
    <col min="51" max="52" width="12" style="794" hidden="1" customWidth="1"/>
    <col min="53" max="53" width="13.5703125" style="794" hidden="1" customWidth="1"/>
    <col min="54" max="54" width="14.140625" style="794" hidden="1" customWidth="1"/>
    <col min="55" max="55" width="15" style="794" hidden="1" customWidth="1"/>
    <col min="56" max="56" width="13.85546875" style="794" hidden="1" customWidth="1"/>
    <col min="57" max="57" width="13.5703125" style="794" hidden="1" customWidth="1"/>
    <col min="58" max="58" width="14.5703125" style="794" hidden="1" customWidth="1"/>
    <col min="59" max="61" width="12.28515625" style="825" hidden="1" customWidth="1"/>
    <col min="62" max="66" width="12.140625" style="794" hidden="1" customWidth="1"/>
    <col min="67" max="67" width="17.7109375" style="794" hidden="1" customWidth="1"/>
    <col min="68" max="70" width="12.42578125" style="794" hidden="1" customWidth="1"/>
    <col min="71" max="73" width="13.7109375" style="794" hidden="1" customWidth="1"/>
    <col min="74" max="76" width="12" style="794" hidden="1" customWidth="1"/>
    <col min="77" max="79" width="13.42578125" style="794" hidden="1" customWidth="1"/>
    <col min="80" max="82" width="11.28515625" style="794" hidden="1" customWidth="1"/>
    <col min="83" max="84" width="10.7109375" style="794" hidden="1" customWidth="1"/>
    <col min="85" max="85" width="13" style="794" hidden="1" customWidth="1"/>
    <col min="86" max="88" width="10.7109375" style="794" hidden="1" customWidth="1"/>
    <col min="89" max="89" width="12.42578125" style="794" hidden="1" customWidth="1"/>
    <col min="90" max="90" width="12.28515625" style="794" hidden="1" customWidth="1"/>
    <col min="91" max="93" width="10.7109375" style="794" hidden="1" customWidth="1"/>
    <col min="94" max="94" width="13.7109375" style="794" hidden="1" customWidth="1"/>
    <col min="95" max="95" width="12.140625" style="794" hidden="1" customWidth="1"/>
    <col min="96" max="96" width="16.7109375" style="794" customWidth="1"/>
    <col min="97" max="16384" width="9.140625" style="794"/>
  </cols>
  <sheetData>
    <row r="1" spans="1:96" s="169" customFormat="1" ht="15" customHeight="1" x14ac:dyDescent="0.25">
      <c r="N1" s="2226" t="s">
        <v>1127</v>
      </c>
      <c r="O1" s="2226"/>
      <c r="P1" s="2226"/>
      <c r="CM1" s="2226" t="s">
        <v>1128</v>
      </c>
      <c r="CN1" s="2226"/>
      <c r="CO1" s="2226"/>
    </row>
    <row r="2" spans="1:96" s="169" customFormat="1" ht="29.25" customHeight="1" x14ac:dyDescent="0.25">
      <c r="A2" s="169">
        <v>1</v>
      </c>
      <c r="N2" s="2226" t="s">
        <v>853</v>
      </c>
      <c r="O2" s="2226"/>
      <c r="P2" s="2226"/>
      <c r="CM2" s="2226" t="s">
        <v>853</v>
      </c>
      <c r="CN2" s="2226"/>
      <c r="CO2" s="2226"/>
    </row>
    <row r="3" spans="1:96" s="169" customFormat="1" ht="15" customHeight="1" x14ac:dyDescent="0.25">
      <c r="N3" s="2226" t="s">
        <v>854</v>
      </c>
      <c r="O3" s="2226"/>
      <c r="P3" s="2226"/>
      <c r="CM3" s="2226" t="s">
        <v>854</v>
      </c>
      <c r="CN3" s="2226"/>
      <c r="CO3" s="2226"/>
    </row>
    <row r="4" spans="1:96" s="169" customFormat="1" ht="15" customHeight="1" x14ac:dyDescent="0.25">
      <c r="N4" s="2226" t="s">
        <v>855</v>
      </c>
      <c r="O4" s="2226"/>
      <c r="P4" s="2226"/>
      <c r="CM4" s="2226" t="s">
        <v>855</v>
      </c>
      <c r="CN4" s="2226"/>
      <c r="CO4" s="2226"/>
    </row>
    <row r="5" spans="1:96" s="169" customFormat="1" ht="48" customHeight="1" x14ac:dyDescent="0.25">
      <c r="N5" s="2226" t="s">
        <v>856</v>
      </c>
      <c r="O5" s="2226"/>
      <c r="P5" s="2226"/>
      <c r="CM5" s="2226" t="s">
        <v>856</v>
      </c>
      <c r="CN5" s="2226"/>
      <c r="CO5" s="2226"/>
    </row>
    <row r="6" spans="1:96" s="169" customFormat="1" ht="15" customHeight="1" x14ac:dyDescent="0.25">
      <c r="N6" s="2226" t="s">
        <v>857</v>
      </c>
      <c r="O6" s="2226"/>
      <c r="P6" s="2226"/>
      <c r="CM6" s="2226" t="s">
        <v>857</v>
      </c>
      <c r="CN6" s="2226"/>
      <c r="CO6" s="2226"/>
    </row>
    <row r="8" spans="1:96" ht="21" customHeight="1" x14ac:dyDescent="0.2">
      <c r="A8" s="2344" t="s">
        <v>1129</v>
      </c>
      <c r="B8" s="2344"/>
      <c r="C8" s="2344"/>
      <c r="D8" s="2344"/>
      <c r="E8" s="2344"/>
      <c r="F8" s="2344"/>
      <c r="G8" s="2344"/>
      <c r="H8" s="2344"/>
      <c r="I8" s="2344"/>
      <c r="J8" s="2344"/>
      <c r="K8" s="2344"/>
      <c r="L8" s="2344"/>
      <c r="M8" s="2344"/>
      <c r="N8" s="2344"/>
      <c r="O8" s="2344"/>
      <c r="P8" s="2344"/>
      <c r="Q8" s="2344"/>
      <c r="R8" s="2344"/>
      <c r="S8" s="2344"/>
      <c r="T8" s="2344"/>
      <c r="U8" s="2344"/>
      <c r="V8" s="2344"/>
      <c r="W8" s="2344"/>
      <c r="X8" s="2344"/>
      <c r="Y8" s="2344"/>
      <c r="Z8" s="2344"/>
      <c r="AA8" s="2344"/>
      <c r="AB8" s="2344"/>
      <c r="AC8" s="2344"/>
      <c r="AD8" s="2344"/>
      <c r="AE8" s="2344"/>
      <c r="AF8" s="2344"/>
      <c r="AG8" s="2344"/>
      <c r="AH8" s="2344"/>
      <c r="AI8" s="2344"/>
      <c r="AJ8" s="2344"/>
      <c r="AK8" s="2344"/>
      <c r="AL8" s="2344"/>
      <c r="AM8" s="2344"/>
      <c r="AN8" s="2344"/>
      <c r="AO8" s="2344"/>
      <c r="AP8" s="2344"/>
      <c r="AQ8" s="2344"/>
      <c r="AR8" s="2344"/>
      <c r="AS8" s="792"/>
      <c r="AT8" s="792"/>
      <c r="AU8" s="793"/>
      <c r="BG8" s="793"/>
      <c r="BH8" s="793"/>
      <c r="BI8" s="793"/>
    </row>
    <row r="9" spans="1:96" ht="21" customHeight="1" x14ac:dyDescent="0.2">
      <c r="A9" s="795"/>
      <c r="B9" s="795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795"/>
      <c r="O9" s="795"/>
      <c r="P9" s="795"/>
      <c r="Q9" s="795"/>
      <c r="R9" s="795"/>
      <c r="S9" s="795"/>
      <c r="T9" s="795"/>
      <c r="U9" s="795"/>
      <c r="V9" s="795"/>
      <c r="W9" s="795"/>
      <c r="X9" s="795"/>
      <c r="Y9" s="795"/>
      <c r="Z9" s="795"/>
      <c r="AA9" s="795"/>
      <c r="AB9" s="795"/>
      <c r="AC9" s="795"/>
      <c r="AD9" s="795"/>
      <c r="AE9" s="795"/>
      <c r="AF9" s="795"/>
      <c r="AG9" s="795"/>
      <c r="AH9" s="795"/>
      <c r="AI9" s="795"/>
      <c r="AJ9" s="795"/>
      <c r="AK9" s="795"/>
      <c r="AL9" s="795"/>
      <c r="AM9" s="795"/>
      <c r="AN9" s="795"/>
      <c r="AO9" s="795"/>
      <c r="AP9" s="795"/>
      <c r="AQ9" s="795"/>
      <c r="AR9" s="795"/>
      <c r="AS9" s="792"/>
      <c r="AT9" s="792"/>
      <c r="AU9" s="793"/>
      <c r="BG9" s="793"/>
      <c r="BH9" s="793"/>
      <c r="BI9" s="793"/>
    </row>
    <row r="10" spans="1:96" ht="77.25" customHeight="1" x14ac:dyDescent="0.2">
      <c r="A10" s="794"/>
      <c r="B10" s="794"/>
      <c r="G10" s="794"/>
      <c r="H10" s="794"/>
      <c r="AU10" s="794"/>
      <c r="BG10" s="794"/>
      <c r="BH10" s="794"/>
      <c r="BI10" s="794"/>
    </row>
    <row r="11" spans="1:96" ht="77.25" customHeight="1" x14ac:dyDescent="0.2">
      <c r="A11" s="2345" t="s">
        <v>402</v>
      </c>
      <c r="B11" s="2346" t="s">
        <v>554</v>
      </c>
      <c r="C11" s="2340" t="s">
        <v>1881</v>
      </c>
      <c r="D11" s="2340"/>
      <c r="E11" s="2340"/>
      <c r="F11" s="2340"/>
      <c r="G11" s="2347" t="s">
        <v>555</v>
      </c>
      <c r="H11" s="2349" t="s">
        <v>1130</v>
      </c>
      <c r="I11" s="2349"/>
      <c r="J11" s="2349"/>
      <c r="K11" s="2349"/>
      <c r="L11" s="2349"/>
      <c r="M11" s="2349"/>
      <c r="N11" s="2349"/>
      <c r="O11" s="2349"/>
      <c r="P11" s="2349"/>
      <c r="Q11" s="2349"/>
      <c r="R11" s="2349"/>
      <c r="S11" s="2349"/>
      <c r="T11" s="2349"/>
      <c r="U11" s="2349"/>
      <c r="V11" s="2349"/>
      <c r="W11" s="2349"/>
      <c r="X11" s="2349"/>
      <c r="Y11" s="2349"/>
      <c r="Z11" s="2349"/>
      <c r="AA11" s="2349"/>
      <c r="AB11" s="2349"/>
      <c r="AC11" s="2349"/>
      <c r="AD11" s="2349"/>
      <c r="AE11" s="2349"/>
      <c r="AF11" s="2349"/>
      <c r="AG11" s="2349"/>
      <c r="AH11" s="2349"/>
      <c r="AI11" s="2349" t="s">
        <v>556</v>
      </c>
      <c r="AJ11" s="2349"/>
      <c r="AK11" s="2349"/>
      <c r="AL11" s="2349"/>
      <c r="AM11" s="2349"/>
      <c r="AN11" s="2349"/>
      <c r="AO11" s="2349"/>
      <c r="AP11" s="2349"/>
      <c r="AQ11" s="2349"/>
      <c r="AR11" s="2347" t="s">
        <v>557</v>
      </c>
      <c r="AS11" s="2338" t="s">
        <v>1131</v>
      </c>
      <c r="AT11" s="2338"/>
      <c r="AU11" s="2338"/>
      <c r="AV11" s="2337" t="s">
        <v>1269</v>
      </c>
      <c r="AW11" s="2337"/>
      <c r="AX11" s="2337"/>
      <c r="AY11" s="2337"/>
      <c r="AZ11" s="2337"/>
      <c r="BA11" s="2337"/>
      <c r="BB11" s="2337"/>
      <c r="BC11" s="2337"/>
      <c r="BD11" s="2337"/>
      <c r="BE11" s="2337"/>
      <c r="BF11" s="2337"/>
      <c r="BG11" s="2338" t="s">
        <v>1132</v>
      </c>
      <c r="BH11" s="2338"/>
      <c r="BI11" s="2338"/>
      <c r="BJ11" s="2337" t="s">
        <v>1270</v>
      </c>
      <c r="BK11" s="2337"/>
      <c r="BL11" s="2337"/>
      <c r="BM11" s="2337"/>
      <c r="BN11" s="2337"/>
      <c r="BO11" s="2337"/>
      <c r="BP11" s="2338" t="s">
        <v>1133</v>
      </c>
      <c r="BQ11" s="2338"/>
      <c r="BR11" s="2338"/>
      <c r="BS11" s="2337" t="s">
        <v>1271</v>
      </c>
      <c r="BT11" s="2337"/>
      <c r="BU11" s="2337"/>
      <c r="BV11" s="2338" t="s">
        <v>1134</v>
      </c>
      <c r="BW11" s="2338"/>
      <c r="BX11" s="2338"/>
      <c r="BY11" s="2337" t="s">
        <v>1882</v>
      </c>
      <c r="BZ11" s="2337"/>
      <c r="CA11" s="2337"/>
      <c r="CB11" s="2338" t="s">
        <v>1135</v>
      </c>
      <c r="CC11" s="2338"/>
      <c r="CD11" s="2338"/>
      <c r="CE11" s="2337" t="s">
        <v>1883</v>
      </c>
      <c r="CF11" s="2337"/>
      <c r="CG11" s="2337"/>
      <c r="CH11" s="2338" t="s">
        <v>1272</v>
      </c>
      <c r="CI11" s="2338"/>
      <c r="CJ11" s="2338"/>
      <c r="CK11" s="2337" t="s">
        <v>1884</v>
      </c>
      <c r="CL11" s="2337"/>
      <c r="CM11" s="2338" t="s">
        <v>1273</v>
      </c>
      <c r="CN11" s="2338"/>
      <c r="CO11" s="2338"/>
      <c r="CP11" s="2337" t="s">
        <v>1274</v>
      </c>
      <c r="CQ11" s="2337"/>
      <c r="CR11" s="2342" t="s">
        <v>1136</v>
      </c>
    </row>
    <row r="12" spans="1:96" s="192" customFormat="1" ht="36" customHeight="1" x14ac:dyDescent="0.2">
      <c r="A12" s="2345"/>
      <c r="B12" s="2346"/>
      <c r="C12" s="2340"/>
      <c r="D12" s="2340"/>
      <c r="E12" s="2340"/>
      <c r="F12" s="2340"/>
      <c r="G12" s="2347"/>
      <c r="H12" s="2343" t="s">
        <v>558</v>
      </c>
      <c r="I12" s="2343" t="s">
        <v>559</v>
      </c>
      <c r="J12" s="2343" t="s">
        <v>560</v>
      </c>
      <c r="K12" s="2343" t="s">
        <v>561</v>
      </c>
      <c r="L12" s="2343" t="s">
        <v>562</v>
      </c>
      <c r="M12" s="2343" t="s">
        <v>563</v>
      </c>
      <c r="N12" s="2343" t="s">
        <v>564</v>
      </c>
      <c r="O12" s="2343" t="s">
        <v>565</v>
      </c>
      <c r="P12" s="2343" t="s">
        <v>566</v>
      </c>
      <c r="Q12" s="2343" t="s">
        <v>567</v>
      </c>
      <c r="R12" s="2343" t="s">
        <v>568</v>
      </c>
      <c r="S12" s="2343" t="s">
        <v>569</v>
      </c>
      <c r="T12" s="2343" t="s">
        <v>570</v>
      </c>
      <c r="U12" s="2343" t="s">
        <v>571</v>
      </c>
      <c r="V12" s="2343" t="s">
        <v>572</v>
      </c>
      <c r="W12" s="2343" t="s">
        <v>573</v>
      </c>
      <c r="X12" s="2343" t="s">
        <v>574</v>
      </c>
      <c r="Y12" s="2343" t="s">
        <v>575</v>
      </c>
      <c r="Z12" s="2343" t="s">
        <v>576</v>
      </c>
      <c r="AA12" s="2343" t="s">
        <v>577</v>
      </c>
      <c r="AB12" s="2343" t="s">
        <v>578</v>
      </c>
      <c r="AC12" s="2343" t="s">
        <v>579</v>
      </c>
      <c r="AD12" s="2343" t="s">
        <v>1137</v>
      </c>
      <c r="AE12" s="2343" t="s">
        <v>580</v>
      </c>
      <c r="AF12" s="2343" t="s">
        <v>581</v>
      </c>
      <c r="AG12" s="2343" t="s">
        <v>582</v>
      </c>
      <c r="AH12" s="2339" t="s">
        <v>1138</v>
      </c>
      <c r="AI12" s="2339" t="s">
        <v>430</v>
      </c>
      <c r="AJ12" s="2339" t="s">
        <v>431</v>
      </c>
      <c r="AK12" s="2339" t="s">
        <v>583</v>
      </c>
      <c r="AL12" s="2339" t="s">
        <v>584</v>
      </c>
      <c r="AM12" s="2339" t="s">
        <v>585</v>
      </c>
      <c r="AN12" s="2339" t="s">
        <v>586</v>
      </c>
      <c r="AO12" s="2339" t="s">
        <v>587</v>
      </c>
      <c r="AP12" s="2339" t="s">
        <v>588</v>
      </c>
      <c r="AQ12" s="2339" t="s">
        <v>589</v>
      </c>
      <c r="AR12" s="2347"/>
      <c r="AS12" s="2338"/>
      <c r="AT12" s="2338"/>
      <c r="AU12" s="2338"/>
      <c r="AV12" s="2339" t="s">
        <v>590</v>
      </c>
      <c r="AW12" s="2339" t="s">
        <v>591</v>
      </c>
      <c r="AX12" s="2339" t="s">
        <v>592</v>
      </c>
      <c r="AY12" s="2339" t="s">
        <v>593</v>
      </c>
      <c r="AZ12" s="2339" t="s">
        <v>594</v>
      </c>
      <c r="BA12" s="2339" t="s">
        <v>595</v>
      </c>
      <c r="BB12" s="2339" t="s">
        <v>596</v>
      </c>
      <c r="BC12" s="2339" t="s">
        <v>597</v>
      </c>
      <c r="BD12" s="2339" t="s">
        <v>598</v>
      </c>
      <c r="BE12" s="2339" t="s">
        <v>599</v>
      </c>
      <c r="BF12" s="2339" t="s">
        <v>600</v>
      </c>
      <c r="BG12" s="2338"/>
      <c r="BH12" s="2338"/>
      <c r="BI12" s="2338"/>
      <c r="BJ12" s="2339" t="s">
        <v>601</v>
      </c>
      <c r="BK12" s="2339" t="s">
        <v>602</v>
      </c>
      <c r="BL12" s="2339" t="s">
        <v>603</v>
      </c>
      <c r="BM12" s="2339" t="s">
        <v>592</v>
      </c>
      <c r="BN12" s="2337" t="s">
        <v>604</v>
      </c>
      <c r="BO12" s="2337" t="s">
        <v>605</v>
      </c>
      <c r="BP12" s="2338"/>
      <c r="BQ12" s="2338"/>
      <c r="BR12" s="2338"/>
      <c r="BS12" s="2339" t="s">
        <v>603</v>
      </c>
      <c r="BT12" s="2339" t="s">
        <v>601</v>
      </c>
      <c r="BU12" s="2339" t="s">
        <v>606</v>
      </c>
      <c r="BV12" s="2338"/>
      <c r="BW12" s="2338"/>
      <c r="BX12" s="2338"/>
      <c r="BY12" s="2339" t="s">
        <v>601</v>
      </c>
      <c r="BZ12" s="2339" t="s">
        <v>602</v>
      </c>
      <c r="CA12" s="2337" t="s">
        <v>607</v>
      </c>
      <c r="CB12" s="2338"/>
      <c r="CC12" s="2338"/>
      <c r="CD12" s="2338"/>
      <c r="CE12" s="2339" t="s">
        <v>603</v>
      </c>
      <c r="CF12" s="2337" t="s">
        <v>1885</v>
      </c>
      <c r="CG12" s="2337" t="s">
        <v>606</v>
      </c>
      <c r="CH12" s="2338"/>
      <c r="CI12" s="2338"/>
      <c r="CJ12" s="2338"/>
      <c r="CK12" s="2337" t="s">
        <v>1886</v>
      </c>
      <c r="CL12" s="2337" t="s">
        <v>608</v>
      </c>
      <c r="CM12" s="2338"/>
      <c r="CN12" s="2338"/>
      <c r="CO12" s="2338"/>
      <c r="CP12" s="2339" t="s">
        <v>1139</v>
      </c>
      <c r="CQ12" s="2339" t="s">
        <v>1140</v>
      </c>
      <c r="CR12" s="2342"/>
    </row>
    <row r="13" spans="1:96" s="192" customFormat="1" ht="27.6" customHeight="1" x14ac:dyDescent="0.2">
      <c r="A13" s="2345"/>
      <c r="B13" s="2346"/>
      <c r="C13" s="2340"/>
      <c r="D13" s="2340"/>
      <c r="E13" s="2340"/>
      <c r="F13" s="2340"/>
      <c r="G13" s="2347"/>
      <c r="H13" s="2343"/>
      <c r="I13" s="2343"/>
      <c r="J13" s="2343"/>
      <c r="K13" s="2343"/>
      <c r="L13" s="2343"/>
      <c r="M13" s="2343"/>
      <c r="N13" s="2343"/>
      <c r="O13" s="2343"/>
      <c r="P13" s="2343"/>
      <c r="Q13" s="2343"/>
      <c r="R13" s="2343"/>
      <c r="S13" s="2343"/>
      <c r="T13" s="2343"/>
      <c r="U13" s="2343"/>
      <c r="V13" s="2343"/>
      <c r="W13" s="2343"/>
      <c r="X13" s="2343"/>
      <c r="Y13" s="2343"/>
      <c r="Z13" s="2343"/>
      <c r="AA13" s="2343"/>
      <c r="AB13" s="2343"/>
      <c r="AC13" s="2343"/>
      <c r="AD13" s="2343"/>
      <c r="AE13" s="2343"/>
      <c r="AF13" s="2343"/>
      <c r="AG13" s="2343"/>
      <c r="AH13" s="2339"/>
      <c r="AI13" s="2339"/>
      <c r="AJ13" s="2339"/>
      <c r="AK13" s="2339"/>
      <c r="AL13" s="2339"/>
      <c r="AM13" s="2339"/>
      <c r="AN13" s="2339"/>
      <c r="AO13" s="2339"/>
      <c r="AP13" s="2339"/>
      <c r="AQ13" s="2339"/>
      <c r="AR13" s="2347"/>
      <c r="AS13" s="2338"/>
      <c r="AT13" s="2338"/>
      <c r="AU13" s="2338"/>
      <c r="AV13" s="2339"/>
      <c r="AW13" s="2339"/>
      <c r="AX13" s="2339"/>
      <c r="AY13" s="2339"/>
      <c r="AZ13" s="2339"/>
      <c r="BA13" s="2339"/>
      <c r="BB13" s="2339"/>
      <c r="BC13" s="2339"/>
      <c r="BD13" s="2339"/>
      <c r="BE13" s="2339"/>
      <c r="BF13" s="2339"/>
      <c r="BG13" s="2338"/>
      <c r="BH13" s="2338"/>
      <c r="BI13" s="2338"/>
      <c r="BJ13" s="2339"/>
      <c r="BK13" s="2339"/>
      <c r="BL13" s="2339"/>
      <c r="BM13" s="2339"/>
      <c r="BN13" s="2337"/>
      <c r="BO13" s="2337"/>
      <c r="BP13" s="2338"/>
      <c r="BQ13" s="2338"/>
      <c r="BR13" s="2338"/>
      <c r="BS13" s="2339"/>
      <c r="BT13" s="2339"/>
      <c r="BU13" s="2339"/>
      <c r="BV13" s="2338"/>
      <c r="BW13" s="2338"/>
      <c r="BX13" s="2338"/>
      <c r="BY13" s="2339"/>
      <c r="BZ13" s="2339"/>
      <c r="CA13" s="2337"/>
      <c r="CB13" s="2338"/>
      <c r="CC13" s="2338"/>
      <c r="CD13" s="2338"/>
      <c r="CE13" s="2339"/>
      <c r="CF13" s="2337"/>
      <c r="CG13" s="2337"/>
      <c r="CH13" s="2338"/>
      <c r="CI13" s="2338"/>
      <c r="CJ13" s="2338"/>
      <c r="CK13" s="2337"/>
      <c r="CL13" s="2337"/>
      <c r="CM13" s="2338"/>
      <c r="CN13" s="2338"/>
      <c r="CO13" s="2338"/>
      <c r="CP13" s="2339"/>
      <c r="CQ13" s="2339"/>
      <c r="CR13" s="2342"/>
    </row>
    <row r="14" spans="1:96" s="192" customFormat="1" x14ac:dyDescent="0.2">
      <c r="A14" s="2345"/>
      <c r="B14" s="2346"/>
      <c r="C14" s="2341" t="s">
        <v>609</v>
      </c>
      <c r="D14" s="2341"/>
      <c r="E14" s="2341" t="s">
        <v>610</v>
      </c>
      <c r="F14" s="2341"/>
      <c r="G14" s="2347"/>
      <c r="H14" s="2339" t="s">
        <v>611</v>
      </c>
      <c r="I14" s="2339"/>
      <c r="J14" s="2339"/>
      <c r="K14" s="2339"/>
      <c r="L14" s="2339"/>
      <c r="M14" s="2339"/>
      <c r="N14" s="2339"/>
      <c r="O14" s="2339"/>
      <c r="P14" s="2339"/>
      <c r="Q14" s="2339"/>
      <c r="R14" s="2339"/>
      <c r="S14" s="2339"/>
      <c r="T14" s="2339"/>
      <c r="U14" s="2339"/>
      <c r="V14" s="2339"/>
      <c r="W14" s="2339"/>
      <c r="X14" s="2339"/>
      <c r="Y14" s="2339"/>
      <c r="Z14" s="2339"/>
      <c r="AA14" s="2339"/>
      <c r="AB14" s="2339"/>
      <c r="AC14" s="2339"/>
      <c r="AD14" s="2339"/>
      <c r="AE14" s="2339"/>
      <c r="AF14" s="2339"/>
      <c r="AG14" s="2339"/>
      <c r="AH14" s="2339"/>
      <c r="AI14" s="2339"/>
      <c r="AJ14" s="2339"/>
      <c r="AK14" s="2339"/>
      <c r="AL14" s="2339"/>
      <c r="AM14" s="2339"/>
      <c r="AN14" s="2339"/>
      <c r="AO14" s="2339"/>
      <c r="AP14" s="2339"/>
      <c r="AQ14" s="2339"/>
      <c r="AR14" s="2347"/>
      <c r="AS14" s="2338"/>
      <c r="AT14" s="2338"/>
      <c r="AU14" s="2338"/>
      <c r="AV14" s="2337" t="s">
        <v>611</v>
      </c>
      <c r="AW14" s="2337"/>
      <c r="AX14" s="2337"/>
      <c r="AY14" s="2337"/>
      <c r="AZ14" s="2337"/>
      <c r="BA14" s="2337"/>
      <c r="BB14" s="2337"/>
      <c r="BC14" s="2337"/>
      <c r="BD14" s="2337"/>
      <c r="BE14" s="2337"/>
      <c r="BF14" s="2337"/>
      <c r="BG14" s="2338"/>
      <c r="BH14" s="2338"/>
      <c r="BI14" s="2338"/>
      <c r="BJ14" s="2337" t="s">
        <v>611</v>
      </c>
      <c r="BK14" s="2337"/>
      <c r="BL14" s="2337"/>
      <c r="BM14" s="2337"/>
      <c r="BN14" s="2337"/>
      <c r="BO14" s="2337"/>
      <c r="BP14" s="2338"/>
      <c r="BQ14" s="2338"/>
      <c r="BR14" s="2338"/>
      <c r="BS14" s="2337" t="s">
        <v>611</v>
      </c>
      <c r="BT14" s="2337"/>
      <c r="BU14" s="2337"/>
      <c r="BV14" s="2338"/>
      <c r="BW14" s="2338"/>
      <c r="BX14" s="2338"/>
      <c r="BY14" s="2337" t="s">
        <v>611</v>
      </c>
      <c r="BZ14" s="2337"/>
      <c r="CA14" s="2337"/>
      <c r="CB14" s="2338"/>
      <c r="CC14" s="2338"/>
      <c r="CD14" s="2338"/>
      <c r="CE14" s="2337" t="s">
        <v>611</v>
      </c>
      <c r="CF14" s="2337"/>
      <c r="CG14" s="2337"/>
      <c r="CH14" s="2338"/>
      <c r="CI14" s="2338"/>
      <c r="CJ14" s="2338"/>
      <c r="CK14" s="2337" t="s">
        <v>611</v>
      </c>
      <c r="CL14" s="2337"/>
      <c r="CM14" s="2338"/>
      <c r="CN14" s="2338"/>
      <c r="CO14" s="2338"/>
      <c r="CP14" s="2337" t="s">
        <v>611</v>
      </c>
      <c r="CQ14" s="2337"/>
      <c r="CR14" s="2342"/>
    </row>
    <row r="15" spans="1:96" s="797" customFormat="1" ht="26.25" customHeight="1" x14ac:dyDescent="0.2">
      <c r="A15" s="2345"/>
      <c r="B15" s="2346"/>
      <c r="C15" s="1891" t="s">
        <v>612</v>
      </c>
      <c r="D15" s="1891" t="s">
        <v>613</v>
      </c>
      <c r="E15" s="1891" t="s">
        <v>612</v>
      </c>
      <c r="F15" s="1891" t="s">
        <v>613</v>
      </c>
      <c r="G15" s="2348"/>
      <c r="H15" s="796">
        <v>227</v>
      </c>
      <c r="I15" s="796">
        <v>245</v>
      </c>
      <c r="J15" s="796">
        <v>124</v>
      </c>
      <c r="K15" s="796">
        <v>283</v>
      </c>
      <c r="L15" s="796">
        <v>105</v>
      </c>
      <c r="M15" s="796">
        <v>227</v>
      </c>
      <c r="N15" s="796">
        <v>140</v>
      </c>
      <c r="O15" s="796">
        <v>22</v>
      </c>
      <c r="P15" s="796">
        <v>273</v>
      </c>
      <c r="Q15" s="796">
        <v>225</v>
      </c>
      <c r="R15" s="796">
        <v>635</v>
      </c>
      <c r="S15" s="796"/>
      <c r="T15" s="796">
        <v>59</v>
      </c>
      <c r="U15" s="796">
        <v>147</v>
      </c>
      <c r="V15" s="796">
        <v>115</v>
      </c>
      <c r="W15" s="796">
        <v>485</v>
      </c>
      <c r="X15" s="796">
        <v>146</v>
      </c>
      <c r="Y15" s="796">
        <v>138</v>
      </c>
      <c r="Z15" s="796">
        <v>159</v>
      </c>
      <c r="AA15" s="796">
        <v>152</v>
      </c>
      <c r="AB15" s="796"/>
      <c r="AC15" s="796"/>
      <c r="AD15" s="796">
        <v>245</v>
      </c>
      <c r="AE15" s="796">
        <v>145</v>
      </c>
      <c r="AF15" s="796"/>
      <c r="AG15" s="796">
        <v>4806</v>
      </c>
      <c r="AH15" s="796">
        <v>460</v>
      </c>
      <c r="AI15" s="796">
        <v>479.95319999999998</v>
      </c>
      <c r="AJ15" s="796">
        <v>479.95319999999998</v>
      </c>
      <c r="AK15" s="796">
        <v>20.29</v>
      </c>
      <c r="AL15" s="796">
        <v>150.97</v>
      </c>
      <c r="AM15" s="796">
        <v>213.8</v>
      </c>
      <c r="AN15" s="796">
        <v>159.35</v>
      </c>
      <c r="AO15" s="796">
        <v>51.99</v>
      </c>
      <c r="AP15" s="796">
        <v>231.98</v>
      </c>
      <c r="AQ15" s="796">
        <v>143.9718</v>
      </c>
      <c r="AR15" s="2347"/>
      <c r="AS15" s="2338"/>
      <c r="AT15" s="2338"/>
      <c r="AU15" s="2338"/>
      <c r="AV15" s="1889">
        <v>126</v>
      </c>
      <c r="AW15" s="1889">
        <v>166</v>
      </c>
      <c r="AX15" s="1889">
        <v>64</v>
      </c>
      <c r="AY15" s="1889">
        <v>149</v>
      </c>
      <c r="AZ15" s="1889">
        <v>234</v>
      </c>
      <c r="BA15" s="1889">
        <v>252</v>
      </c>
      <c r="BB15" s="1889">
        <v>115</v>
      </c>
      <c r="BC15" s="1889">
        <v>64</v>
      </c>
      <c r="BD15" s="1889">
        <v>44</v>
      </c>
      <c r="BE15" s="1889">
        <v>349</v>
      </c>
      <c r="BF15" s="1889">
        <v>124</v>
      </c>
      <c r="BG15" s="2338"/>
      <c r="BH15" s="2338"/>
      <c r="BI15" s="2338"/>
      <c r="BJ15" s="1889">
        <v>166</v>
      </c>
      <c r="BK15" s="1889">
        <v>87</v>
      </c>
      <c r="BL15" s="1889">
        <v>126</v>
      </c>
      <c r="BM15" s="1889">
        <v>64</v>
      </c>
      <c r="BN15" s="1889">
        <v>61</v>
      </c>
      <c r="BO15" s="1889">
        <v>66</v>
      </c>
      <c r="BP15" s="2338"/>
      <c r="BQ15" s="2338"/>
      <c r="BR15" s="2338"/>
      <c r="BS15" s="1889">
        <v>126</v>
      </c>
      <c r="BT15" s="1889">
        <v>166</v>
      </c>
      <c r="BU15" s="1889">
        <v>349</v>
      </c>
      <c r="BV15" s="2338"/>
      <c r="BW15" s="2338"/>
      <c r="BX15" s="2338"/>
      <c r="BY15" s="1889">
        <v>166</v>
      </c>
      <c r="BZ15" s="1889">
        <v>87</v>
      </c>
      <c r="CA15" s="1889">
        <v>32</v>
      </c>
      <c r="CB15" s="2338"/>
      <c r="CC15" s="2338"/>
      <c r="CD15" s="2338"/>
      <c r="CE15" s="1889">
        <v>126</v>
      </c>
      <c r="CF15" s="1889">
        <v>98</v>
      </c>
      <c r="CG15" s="1889">
        <v>349</v>
      </c>
      <c r="CH15" s="2338"/>
      <c r="CI15" s="2338"/>
      <c r="CJ15" s="2338"/>
      <c r="CK15" s="1889"/>
      <c r="CL15" s="1889"/>
      <c r="CM15" s="2338"/>
      <c r="CN15" s="2338"/>
      <c r="CO15" s="2338"/>
      <c r="CP15" s="1889">
        <v>2000</v>
      </c>
      <c r="CQ15" s="1889">
        <v>1500</v>
      </c>
      <c r="CR15" s="2342"/>
    </row>
    <row r="16" spans="1:96" s="192" customFormat="1" ht="38.450000000000003" customHeight="1" x14ac:dyDescent="0.2">
      <c r="A16" s="2345"/>
      <c r="B16" s="2346"/>
      <c r="C16" s="2337" t="s">
        <v>1887</v>
      </c>
      <c r="D16" s="2337"/>
      <c r="E16" s="2337"/>
      <c r="F16" s="2337"/>
      <c r="G16" s="2337">
        <v>2019</v>
      </c>
      <c r="H16" s="2350"/>
      <c r="I16" s="2350"/>
      <c r="J16" s="2350"/>
      <c r="K16" s="2350"/>
      <c r="L16" s="2350"/>
      <c r="M16" s="2350"/>
      <c r="N16" s="2350"/>
      <c r="O16" s="2350"/>
      <c r="P16" s="2350"/>
      <c r="Q16" s="2350"/>
      <c r="R16" s="2350"/>
      <c r="S16" s="2350"/>
      <c r="T16" s="2350"/>
      <c r="U16" s="2350"/>
      <c r="V16" s="2350"/>
      <c r="W16" s="2350"/>
      <c r="X16" s="2350"/>
      <c r="Y16" s="2350"/>
      <c r="Z16" s="2350"/>
      <c r="AA16" s="2350"/>
      <c r="AB16" s="2350"/>
      <c r="AC16" s="2350"/>
      <c r="AD16" s="2350"/>
      <c r="AE16" s="2350"/>
      <c r="AF16" s="2350"/>
      <c r="AG16" s="2350"/>
      <c r="AH16" s="2350"/>
      <c r="AI16" s="2350"/>
      <c r="AJ16" s="2350"/>
      <c r="AK16" s="2350"/>
      <c r="AL16" s="2350"/>
      <c r="AM16" s="2350"/>
      <c r="AN16" s="2350"/>
      <c r="AO16" s="2350"/>
      <c r="AP16" s="2350"/>
      <c r="AQ16" s="2350"/>
      <c r="AR16" s="2347"/>
      <c r="AS16" s="1890" t="s">
        <v>1141</v>
      </c>
      <c r="AT16" s="1890" t="s">
        <v>1142</v>
      </c>
      <c r="AU16" s="1890" t="s">
        <v>1143</v>
      </c>
      <c r="AV16" s="2333"/>
      <c r="AW16" s="2333"/>
      <c r="AX16" s="2333"/>
      <c r="AY16" s="2333"/>
      <c r="AZ16" s="2333"/>
      <c r="BA16" s="2333"/>
      <c r="BB16" s="2333"/>
      <c r="BC16" s="2333"/>
      <c r="BD16" s="2333"/>
      <c r="BE16" s="2333"/>
      <c r="BF16" s="2333"/>
      <c r="BG16" s="1890" t="s">
        <v>1141</v>
      </c>
      <c r="BH16" s="1890" t="s">
        <v>1142</v>
      </c>
      <c r="BI16" s="1890" t="s">
        <v>1143</v>
      </c>
      <c r="BJ16" s="2333"/>
      <c r="BK16" s="2333"/>
      <c r="BL16" s="2333"/>
      <c r="BM16" s="2333"/>
      <c r="BN16" s="2333"/>
      <c r="BO16" s="2333"/>
      <c r="BP16" s="1890" t="s">
        <v>1141</v>
      </c>
      <c r="BQ16" s="1890" t="s">
        <v>1142</v>
      </c>
      <c r="BR16" s="1890" t="s">
        <v>1143</v>
      </c>
      <c r="BS16" s="2333"/>
      <c r="BT16" s="2333"/>
      <c r="BU16" s="2333"/>
      <c r="BV16" s="1890" t="s">
        <v>1141</v>
      </c>
      <c r="BW16" s="1890" t="s">
        <v>1142</v>
      </c>
      <c r="BX16" s="1890" t="s">
        <v>1143</v>
      </c>
      <c r="BY16" s="2333"/>
      <c r="BZ16" s="2333"/>
      <c r="CA16" s="2333"/>
      <c r="CB16" s="1890" t="s">
        <v>1141</v>
      </c>
      <c r="CC16" s="1890" t="s">
        <v>1142</v>
      </c>
      <c r="CD16" s="1890" t="s">
        <v>1143</v>
      </c>
      <c r="CE16" s="2333"/>
      <c r="CF16" s="2333"/>
      <c r="CG16" s="2333"/>
      <c r="CH16" s="1890" t="s">
        <v>1141</v>
      </c>
      <c r="CI16" s="1890" t="s">
        <v>1142</v>
      </c>
      <c r="CJ16" s="1890" t="s">
        <v>1143</v>
      </c>
      <c r="CK16" s="2333"/>
      <c r="CL16" s="2333"/>
      <c r="CM16" s="1890" t="s">
        <v>1141</v>
      </c>
      <c r="CN16" s="1890" t="s">
        <v>1142</v>
      </c>
      <c r="CO16" s="1890" t="s">
        <v>1143</v>
      </c>
      <c r="CP16" s="2333"/>
      <c r="CQ16" s="2333"/>
      <c r="CR16" s="1892"/>
    </row>
    <row r="17" spans="1:99" s="192" customFormat="1" x14ac:dyDescent="0.2">
      <c r="A17" s="2334" t="s">
        <v>614</v>
      </c>
      <c r="B17" s="2334"/>
      <c r="C17" s="2334"/>
      <c r="D17" s="2334"/>
      <c r="E17" s="2334"/>
      <c r="F17" s="2334"/>
      <c r="G17" s="1634"/>
      <c r="H17" s="798"/>
      <c r="I17" s="798"/>
      <c r="J17" s="798"/>
      <c r="K17" s="798"/>
      <c r="L17" s="798"/>
      <c r="M17" s="798"/>
      <c r="N17" s="798"/>
      <c r="O17" s="798"/>
      <c r="P17" s="798"/>
      <c r="Q17" s="798"/>
      <c r="R17" s="798"/>
      <c r="S17" s="798"/>
      <c r="T17" s="798"/>
      <c r="U17" s="798"/>
      <c r="V17" s="798"/>
      <c r="W17" s="798"/>
      <c r="X17" s="798"/>
      <c r="Y17" s="798"/>
      <c r="Z17" s="798"/>
      <c r="AA17" s="798"/>
      <c r="AB17" s="798"/>
      <c r="AC17" s="798"/>
      <c r="AD17" s="798"/>
      <c r="AE17" s="798"/>
      <c r="AF17" s="798"/>
      <c r="AG17" s="798"/>
      <c r="AH17" s="798"/>
      <c r="AI17" s="798"/>
      <c r="AJ17" s="798"/>
      <c r="AK17" s="798"/>
      <c r="AL17" s="798"/>
      <c r="AM17" s="798"/>
      <c r="AN17" s="798"/>
      <c r="AO17" s="798"/>
      <c r="AP17" s="798"/>
      <c r="AQ17" s="798"/>
      <c r="AR17" s="1635"/>
      <c r="AS17" s="1636"/>
      <c r="AT17" s="1636"/>
      <c r="AU17" s="1636"/>
      <c r="AV17" s="799"/>
      <c r="AW17" s="799"/>
      <c r="AX17" s="799"/>
      <c r="AY17" s="799"/>
      <c r="AZ17" s="799"/>
      <c r="BA17" s="799"/>
      <c r="BB17" s="799"/>
      <c r="BC17" s="799"/>
      <c r="BD17" s="799"/>
      <c r="BE17" s="799"/>
      <c r="BF17" s="799"/>
      <c r="BG17" s="1636"/>
      <c r="BH17" s="1636"/>
      <c r="BI17" s="1636"/>
      <c r="BJ17" s="799"/>
      <c r="BK17" s="799"/>
      <c r="BL17" s="799"/>
      <c r="BM17" s="799"/>
      <c r="BN17" s="799"/>
      <c r="BO17" s="799"/>
      <c r="BP17" s="799"/>
      <c r="BQ17" s="799"/>
      <c r="BR17" s="1636"/>
      <c r="BS17" s="799"/>
      <c r="BT17" s="799"/>
      <c r="BU17" s="799"/>
      <c r="BV17" s="1636"/>
      <c r="BW17" s="1636"/>
      <c r="BX17" s="1636"/>
      <c r="BY17" s="799"/>
      <c r="BZ17" s="799"/>
      <c r="CA17" s="799"/>
      <c r="CB17" s="1636"/>
      <c r="CC17" s="1636"/>
      <c r="CD17" s="1636"/>
      <c r="CE17" s="799"/>
      <c r="CF17" s="799"/>
      <c r="CG17" s="799"/>
      <c r="CH17" s="1636"/>
      <c r="CI17" s="1636"/>
      <c r="CJ17" s="1636"/>
      <c r="CK17" s="799"/>
      <c r="CL17" s="799"/>
      <c r="CM17" s="799"/>
      <c r="CN17" s="799"/>
      <c r="CO17" s="1636"/>
      <c r="CP17" s="799"/>
      <c r="CQ17" s="799"/>
      <c r="CR17" s="1635"/>
    </row>
    <row r="18" spans="1:99" s="806" customFormat="1" x14ac:dyDescent="0.2">
      <c r="A18" s="1637"/>
      <c r="B18" s="800" t="s">
        <v>545</v>
      </c>
      <c r="C18" s="1638"/>
      <c r="D18" s="1638"/>
      <c r="E18" s="1638">
        <v>15</v>
      </c>
      <c r="F18" s="1639">
        <v>11</v>
      </c>
      <c r="G18" s="1639">
        <v>25</v>
      </c>
      <c r="H18" s="801">
        <f>G18*$H$15</f>
        <v>5675</v>
      </c>
      <c r="I18" s="802">
        <f>(E18+F18)*$I$15</f>
        <v>6370</v>
      </c>
      <c r="J18" s="802">
        <f>G18*$J$15</f>
        <v>3100</v>
      </c>
      <c r="K18" s="802">
        <f>G18*$K$15</f>
        <v>7075</v>
      </c>
      <c r="L18" s="802">
        <f>G18*$L$15</f>
        <v>2625</v>
      </c>
      <c r="M18" s="802">
        <f>G18*$M$15</f>
        <v>5675</v>
      </c>
      <c r="N18" s="802">
        <f>G18*$N$15</f>
        <v>3500</v>
      </c>
      <c r="O18" s="802">
        <f>G18*$O$15</f>
        <v>550</v>
      </c>
      <c r="P18" s="802">
        <f>G18*$P$15</f>
        <v>6825</v>
      </c>
      <c r="Q18" s="802">
        <f>G18*$Q$15</f>
        <v>5625</v>
      </c>
      <c r="R18" s="802">
        <f>E18*$R$15</f>
        <v>9525</v>
      </c>
      <c r="S18" s="802">
        <f>G18*$S$15</f>
        <v>0</v>
      </c>
      <c r="T18" s="802">
        <f>G18*$T$15</f>
        <v>1475</v>
      </c>
      <c r="U18" s="802">
        <f>G18*$U$15</f>
        <v>3675</v>
      </c>
      <c r="V18" s="802">
        <f>G18*$V$15</f>
        <v>2875</v>
      </c>
      <c r="W18" s="802">
        <f>G18*$W$15</f>
        <v>12125</v>
      </c>
      <c r="X18" s="802">
        <f>G18*$X$15</f>
        <v>3650</v>
      </c>
      <c r="Y18" s="802">
        <f>(E18+F18)*$Y$15</f>
        <v>3588</v>
      </c>
      <c r="Z18" s="802">
        <f>(E18+F18)*$Z$15</f>
        <v>4134</v>
      </c>
      <c r="AA18" s="802">
        <f>(E18+F18)*$AA$15</f>
        <v>3952</v>
      </c>
      <c r="AB18" s="802">
        <f>22*$AB$15</f>
        <v>0</v>
      </c>
      <c r="AC18" s="802">
        <f>C18*$AC$15</f>
        <v>0</v>
      </c>
      <c r="AD18" s="802">
        <f>G18*$AD$15</f>
        <v>6125</v>
      </c>
      <c r="AE18" s="802">
        <f>G18*$AE$15</f>
        <v>3625</v>
      </c>
      <c r="AF18" s="802">
        <f>3*$AF$15</f>
        <v>0</v>
      </c>
      <c r="AG18" s="802"/>
      <c r="AH18" s="802"/>
      <c r="AI18" s="802">
        <f>2*$AI$15</f>
        <v>959.90639999999996</v>
      </c>
      <c r="AJ18" s="802">
        <f>2*$AJ$15</f>
        <v>959.90639999999996</v>
      </c>
      <c r="AK18" s="802">
        <f>G18*$AK$15</f>
        <v>507.25</v>
      </c>
      <c r="AL18" s="802">
        <f>G18*$AL$15</f>
        <v>3774.25</v>
      </c>
      <c r="AM18" s="802">
        <f>G18*$AM$15</f>
        <v>5345</v>
      </c>
      <c r="AN18" s="802">
        <f>G18*$AN$15</f>
        <v>3983.75</v>
      </c>
      <c r="AO18" s="802">
        <f>G18*$AO$15</f>
        <v>1299.75</v>
      </c>
      <c r="AP18" s="802">
        <f>G18*$AP$15</f>
        <v>5799.5</v>
      </c>
      <c r="AQ18" s="802">
        <f>2*$AQ$15</f>
        <v>287.9436</v>
      </c>
      <c r="AR18" s="796">
        <f>SUM(H18:AQ18)</f>
        <v>124686.25640000001</v>
      </c>
      <c r="AS18" s="803"/>
      <c r="AT18" s="803"/>
      <c r="AU18" s="803"/>
      <c r="AV18" s="801">
        <v>0</v>
      </c>
      <c r="AW18" s="801">
        <v>0</v>
      </c>
      <c r="AX18" s="801">
        <v>0</v>
      </c>
      <c r="AY18" s="801">
        <v>0</v>
      </c>
      <c r="AZ18" s="801">
        <v>0</v>
      </c>
      <c r="BA18" s="801">
        <v>0</v>
      </c>
      <c r="BB18" s="801">
        <v>0</v>
      </c>
      <c r="BC18" s="801">
        <v>0</v>
      </c>
      <c r="BD18" s="801">
        <v>0</v>
      </c>
      <c r="BE18" s="801">
        <v>0</v>
      </c>
      <c r="BF18" s="801">
        <v>0</v>
      </c>
      <c r="BG18" s="803"/>
      <c r="BH18" s="803"/>
      <c r="BI18" s="803"/>
      <c r="BJ18" s="805">
        <v>0</v>
      </c>
      <c r="BK18" s="805">
        <v>0</v>
      </c>
      <c r="BL18" s="805">
        <v>0</v>
      </c>
      <c r="BM18" s="805">
        <v>0</v>
      </c>
      <c r="BN18" s="805">
        <v>0</v>
      </c>
      <c r="BO18" s="805">
        <v>0</v>
      </c>
      <c r="BP18" s="805"/>
      <c r="BQ18" s="805"/>
      <c r="BR18" s="804"/>
      <c r="BS18" s="805">
        <v>0</v>
      </c>
      <c r="BT18" s="805">
        <v>0</v>
      </c>
      <c r="BU18" s="805">
        <v>0</v>
      </c>
      <c r="BV18" s="804"/>
      <c r="BW18" s="804"/>
      <c r="BX18" s="804"/>
      <c r="BY18" s="805">
        <v>0</v>
      </c>
      <c r="BZ18" s="805">
        <v>0</v>
      </c>
      <c r="CA18" s="805">
        <v>0</v>
      </c>
      <c r="CB18" s="804"/>
      <c r="CC18" s="804"/>
      <c r="CD18" s="804"/>
      <c r="CE18" s="805">
        <v>0</v>
      </c>
      <c r="CF18" s="805">
        <v>0</v>
      </c>
      <c r="CG18" s="805">
        <v>0</v>
      </c>
      <c r="CH18" s="804"/>
      <c r="CI18" s="804"/>
      <c r="CJ18" s="804"/>
      <c r="CK18" s="805">
        <v>0</v>
      </c>
      <c r="CL18" s="805">
        <v>0</v>
      </c>
      <c r="CM18" s="805"/>
      <c r="CN18" s="805">
        <v>58</v>
      </c>
      <c r="CO18" s="804"/>
      <c r="CP18" s="805">
        <f>CO18*$CP$15</f>
        <v>0</v>
      </c>
      <c r="CQ18" s="805">
        <v>0</v>
      </c>
      <c r="CR18" s="796">
        <f>CEILING(AR18+CP18+CQ18+SUM(AV18:BF18)+SUM(BJ18:BO18)+SUM(BS18:BU18)+SUM(BY18:CA18)+SUM(CE18:CG18)+SUM(CK18:CL18),100)</f>
        <v>124700</v>
      </c>
      <c r="CS18" s="810"/>
    </row>
    <row r="19" spans="1:99" s="809" customFormat="1" x14ac:dyDescent="0.2">
      <c r="A19" s="1640"/>
      <c r="B19" s="807" t="s">
        <v>52</v>
      </c>
      <c r="C19" s="1641">
        <f>SUM(C18)</f>
        <v>0</v>
      </c>
      <c r="D19" s="1641">
        <f t="shared" ref="D19:R19" si="0">SUM(D18)</f>
        <v>0</v>
      </c>
      <c r="E19" s="1641">
        <f t="shared" si="0"/>
        <v>15</v>
      </c>
      <c r="F19" s="1641">
        <f t="shared" si="0"/>
        <v>11</v>
      </c>
      <c r="G19" s="1642">
        <f t="shared" si="0"/>
        <v>25</v>
      </c>
      <c r="H19" s="808">
        <f t="shared" si="0"/>
        <v>5675</v>
      </c>
      <c r="I19" s="808">
        <f t="shared" si="0"/>
        <v>6370</v>
      </c>
      <c r="J19" s="808">
        <f t="shared" si="0"/>
        <v>3100</v>
      </c>
      <c r="K19" s="808">
        <f t="shared" si="0"/>
        <v>7075</v>
      </c>
      <c r="L19" s="808">
        <f t="shared" si="0"/>
        <v>2625</v>
      </c>
      <c r="M19" s="808">
        <f t="shared" si="0"/>
        <v>5675</v>
      </c>
      <c r="N19" s="808">
        <f t="shared" si="0"/>
        <v>3500</v>
      </c>
      <c r="O19" s="808">
        <f t="shared" si="0"/>
        <v>550</v>
      </c>
      <c r="P19" s="808">
        <f t="shared" si="0"/>
        <v>6825</v>
      </c>
      <c r="Q19" s="808">
        <f t="shared" si="0"/>
        <v>5625</v>
      </c>
      <c r="R19" s="808">
        <f t="shared" si="0"/>
        <v>9525</v>
      </c>
      <c r="S19" s="808">
        <v>0</v>
      </c>
      <c r="T19" s="808">
        <f t="shared" ref="T19:AF19" si="1">SUM(T18)</f>
        <v>1475</v>
      </c>
      <c r="U19" s="808">
        <f t="shared" si="1"/>
        <v>3675</v>
      </c>
      <c r="V19" s="808">
        <f t="shared" si="1"/>
        <v>2875</v>
      </c>
      <c r="W19" s="808">
        <f t="shared" si="1"/>
        <v>12125</v>
      </c>
      <c r="X19" s="808">
        <f t="shared" si="1"/>
        <v>3650</v>
      </c>
      <c r="Y19" s="808">
        <f t="shared" si="1"/>
        <v>3588</v>
      </c>
      <c r="Z19" s="808">
        <f t="shared" si="1"/>
        <v>4134</v>
      </c>
      <c r="AA19" s="808">
        <f t="shared" si="1"/>
        <v>3952</v>
      </c>
      <c r="AB19" s="808">
        <f t="shared" si="1"/>
        <v>0</v>
      </c>
      <c r="AC19" s="808">
        <f t="shared" si="1"/>
        <v>0</v>
      </c>
      <c r="AD19" s="808">
        <f t="shared" si="1"/>
        <v>6125</v>
      </c>
      <c r="AE19" s="808">
        <f t="shared" si="1"/>
        <v>3625</v>
      </c>
      <c r="AF19" s="808">
        <f t="shared" si="1"/>
        <v>0</v>
      </c>
      <c r="AG19" s="808">
        <f>AG18</f>
        <v>0</v>
      </c>
      <c r="AH19" s="808">
        <f>SUM(AH18)</f>
        <v>0</v>
      </c>
      <c r="AI19" s="808">
        <f t="shared" ref="AI19:AK19" si="2">SUM(AI18)</f>
        <v>959.90639999999996</v>
      </c>
      <c r="AJ19" s="808">
        <f t="shared" si="2"/>
        <v>959.90639999999996</v>
      </c>
      <c r="AK19" s="808">
        <f t="shared" si="2"/>
        <v>507.25</v>
      </c>
      <c r="AL19" s="808">
        <f>SUM(AL18)</f>
        <v>3774.25</v>
      </c>
      <c r="AM19" s="808">
        <f>SUM(AM18)</f>
        <v>5345</v>
      </c>
      <c r="AN19" s="808">
        <f>SUM(AN18)</f>
        <v>3983.75</v>
      </c>
      <c r="AO19" s="808">
        <f>SUM(AO18)</f>
        <v>1299.75</v>
      </c>
      <c r="AP19" s="808">
        <f>SUM(AP18)</f>
        <v>5799.5</v>
      </c>
      <c r="AQ19" s="808">
        <v>0</v>
      </c>
      <c r="AR19" s="808">
        <f>SUM(AR18)</f>
        <v>124686.25640000001</v>
      </c>
      <c r="AS19" s="808">
        <f>AS18</f>
        <v>0</v>
      </c>
      <c r="AT19" s="808">
        <f t="shared" ref="AT19:AU19" si="3">AT18</f>
        <v>0</v>
      </c>
      <c r="AU19" s="808">
        <f t="shared" si="3"/>
        <v>0</v>
      </c>
      <c r="AV19" s="808">
        <f t="shared" ref="AV19:BF19" si="4">SUM(AV18)</f>
        <v>0</v>
      </c>
      <c r="AW19" s="808">
        <f t="shared" si="4"/>
        <v>0</v>
      </c>
      <c r="AX19" s="808">
        <f t="shared" si="4"/>
        <v>0</v>
      </c>
      <c r="AY19" s="808">
        <f t="shared" si="4"/>
        <v>0</v>
      </c>
      <c r="AZ19" s="808">
        <f t="shared" si="4"/>
        <v>0</v>
      </c>
      <c r="BA19" s="808">
        <f t="shared" si="4"/>
        <v>0</v>
      </c>
      <c r="BB19" s="808">
        <f t="shared" si="4"/>
        <v>0</v>
      </c>
      <c r="BC19" s="808">
        <f t="shared" si="4"/>
        <v>0</v>
      </c>
      <c r="BD19" s="808">
        <f t="shared" si="4"/>
        <v>0</v>
      </c>
      <c r="BE19" s="808">
        <f t="shared" si="4"/>
        <v>0</v>
      </c>
      <c r="BF19" s="808">
        <f t="shared" si="4"/>
        <v>0</v>
      </c>
      <c r="BG19" s="808">
        <f>BG18</f>
        <v>0</v>
      </c>
      <c r="BH19" s="808">
        <f t="shared" ref="BH19:BI19" si="5">BH18</f>
        <v>0</v>
      </c>
      <c r="BI19" s="808">
        <f t="shared" si="5"/>
        <v>0</v>
      </c>
      <c r="BJ19" s="808">
        <f>BJ18</f>
        <v>0</v>
      </c>
      <c r="BK19" s="808">
        <f t="shared" ref="BK19:BO19" si="6">BK18</f>
        <v>0</v>
      </c>
      <c r="BL19" s="808">
        <f t="shared" si="6"/>
        <v>0</v>
      </c>
      <c r="BM19" s="808">
        <f t="shared" si="6"/>
        <v>0</v>
      </c>
      <c r="BN19" s="808">
        <f t="shared" si="6"/>
        <v>0</v>
      </c>
      <c r="BO19" s="808">
        <f t="shared" si="6"/>
        <v>0</v>
      </c>
      <c r="BP19" s="808">
        <f>BP18</f>
        <v>0</v>
      </c>
      <c r="BQ19" s="808">
        <f t="shared" ref="BQ19:BR19" si="7">BQ18</f>
        <v>0</v>
      </c>
      <c r="BR19" s="808">
        <f t="shared" si="7"/>
        <v>0</v>
      </c>
      <c r="BS19" s="808">
        <f>BS18</f>
        <v>0</v>
      </c>
      <c r="BT19" s="808">
        <f t="shared" ref="BT19:BU19" si="8">BT18</f>
        <v>0</v>
      </c>
      <c r="BU19" s="808">
        <f t="shared" si="8"/>
        <v>0</v>
      </c>
      <c r="BV19" s="808">
        <f>BV18</f>
        <v>0</v>
      </c>
      <c r="BW19" s="808">
        <f t="shared" ref="BW19:BX19" si="9">BW18</f>
        <v>0</v>
      </c>
      <c r="BX19" s="808">
        <f t="shared" si="9"/>
        <v>0</v>
      </c>
      <c r="BY19" s="808">
        <f>SUM(BY18)</f>
        <v>0</v>
      </c>
      <c r="BZ19" s="808">
        <f t="shared" ref="BZ19:CA19" si="10">SUM(BZ18)</f>
        <v>0</v>
      </c>
      <c r="CA19" s="808">
        <f t="shared" si="10"/>
        <v>0</v>
      </c>
      <c r="CB19" s="808">
        <f>SUM(CB18)</f>
        <v>0</v>
      </c>
      <c r="CC19" s="808">
        <f t="shared" ref="CC19:CO19" si="11">SUM(CC18)</f>
        <v>0</v>
      </c>
      <c r="CD19" s="808">
        <f t="shared" si="11"/>
        <v>0</v>
      </c>
      <c r="CE19" s="808">
        <f t="shared" si="11"/>
        <v>0</v>
      </c>
      <c r="CF19" s="808">
        <f t="shared" si="11"/>
        <v>0</v>
      </c>
      <c r="CG19" s="808">
        <f t="shared" si="11"/>
        <v>0</v>
      </c>
      <c r="CH19" s="808">
        <f t="shared" si="11"/>
        <v>0</v>
      </c>
      <c r="CI19" s="808">
        <f t="shared" si="11"/>
        <v>0</v>
      </c>
      <c r="CJ19" s="808">
        <f t="shared" si="11"/>
        <v>0</v>
      </c>
      <c r="CK19" s="808">
        <f t="shared" si="11"/>
        <v>0</v>
      </c>
      <c r="CL19" s="808">
        <f t="shared" si="11"/>
        <v>0</v>
      </c>
      <c r="CM19" s="808">
        <f t="shared" si="11"/>
        <v>0</v>
      </c>
      <c r="CN19" s="808">
        <f t="shared" si="11"/>
        <v>58</v>
      </c>
      <c r="CO19" s="808">
        <f t="shared" si="11"/>
        <v>0</v>
      </c>
      <c r="CP19" s="808">
        <f>SUM(CP18)</f>
        <v>0</v>
      </c>
      <c r="CQ19" s="808">
        <f>SUM(CQ18)</f>
        <v>0</v>
      </c>
      <c r="CR19" s="808"/>
      <c r="CS19" s="810"/>
    </row>
    <row r="20" spans="1:99" s="192" customFormat="1" ht="12.6" customHeight="1" x14ac:dyDescent="0.2">
      <c r="A20" s="2335" t="s">
        <v>616</v>
      </c>
      <c r="B20" s="2335"/>
      <c r="C20" s="2335"/>
      <c r="D20" s="2335"/>
      <c r="E20" s="2335"/>
      <c r="F20" s="2335"/>
      <c r="G20" s="1643"/>
      <c r="H20" s="798"/>
      <c r="I20" s="798"/>
      <c r="J20" s="798"/>
      <c r="K20" s="798"/>
      <c r="L20" s="798"/>
      <c r="M20" s="798"/>
      <c r="N20" s="798"/>
      <c r="O20" s="798"/>
      <c r="P20" s="798"/>
      <c r="Q20" s="798"/>
      <c r="R20" s="798"/>
      <c r="S20" s="798"/>
      <c r="T20" s="798"/>
      <c r="U20" s="798"/>
      <c r="V20" s="798"/>
      <c r="W20" s="798"/>
      <c r="X20" s="798"/>
      <c r="Y20" s="798"/>
      <c r="Z20" s="798"/>
      <c r="AA20" s="798"/>
      <c r="AB20" s="798"/>
      <c r="AC20" s="798"/>
      <c r="AD20" s="798"/>
      <c r="AE20" s="798"/>
      <c r="AF20" s="798"/>
      <c r="AG20" s="798"/>
      <c r="AH20" s="798"/>
      <c r="AI20" s="798"/>
      <c r="AJ20" s="798"/>
      <c r="AK20" s="798"/>
      <c r="AL20" s="798"/>
      <c r="AM20" s="798"/>
      <c r="AN20" s="798"/>
      <c r="AO20" s="798"/>
      <c r="AP20" s="798"/>
      <c r="AQ20" s="798"/>
      <c r="AR20" s="1635"/>
      <c r="AS20" s="1636"/>
      <c r="AT20" s="1636"/>
      <c r="AU20" s="1636"/>
      <c r="AV20" s="799"/>
      <c r="AW20" s="799"/>
      <c r="AX20" s="799"/>
      <c r="AY20" s="799"/>
      <c r="AZ20" s="799"/>
      <c r="BA20" s="799"/>
      <c r="BB20" s="799"/>
      <c r="BC20" s="799"/>
      <c r="BD20" s="799"/>
      <c r="BE20" s="799"/>
      <c r="BF20" s="799"/>
      <c r="BG20" s="1636"/>
      <c r="BH20" s="1636"/>
      <c r="BI20" s="1636"/>
      <c r="BJ20" s="799"/>
      <c r="BK20" s="799"/>
      <c r="BL20" s="799"/>
      <c r="BM20" s="799"/>
      <c r="BN20" s="799"/>
      <c r="BO20" s="799"/>
      <c r="BP20" s="799"/>
      <c r="BQ20" s="799"/>
      <c r="BR20" s="1636"/>
      <c r="BS20" s="799"/>
      <c r="BT20" s="799"/>
      <c r="BU20" s="799"/>
      <c r="BV20" s="1636"/>
      <c r="BW20" s="1636"/>
      <c r="BX20" s="1636"/>
      <c r="BY20" s="799"/>
      <c r="BZ20" s="799"/>
      <c r="CA20" s="799"/>
      <c r="CB20" s="1636"/>
      <c r="CC20" s="1636"/>
      <c r="CD20" s="1636"/>
      <c r="CE20" s="799"/>
      <c r="CF20" s="799"/>
      <c r="CG20" s="799"/>
      <c r="CH20" s="1636"/>
      <c r="CI20" s="1636"/>
      <c r="CJ20" s="1636"/>
      <c r="CK20" s="799"/>
      <c r="CL20" s="799"/>
      <c r="CM20" s="799"/>
      <c r="CN20" s="799"/>
      <c r="CO20" s="1636"/>
      <c r="CP20" s="799"/>
      <c r="CQ20" s="799"/>
      <c r="CR20" s="1635"/>
      <c r="CS20" s="810"/>
    </row>
    <row r="21" spans="1:99" s="810" customFormat="1" x14ac:dyDescent="0.2">
      <c r="A21" s="1637"/>
      <c r="B21" s="800" t="s">
        <v>545</v>
      </c>
      <c r="C21" s="1644"/>
      <c r="D21" s="1644"/>
      <c r="E21" s="1644">
        <v>13</v>
      </c>
      <c r="F21" s="1644">
        <v>8</v>
      </c>
      <c r="G21" s="1639">
        <v>21</v>
      </c>
      <c r="H21" s="801">
        <f>G21*$H$15</f>
        <v>4767</v>
      </c>
      <c r="I21" s="802">
        <f>(E21+F21)*$I$15</f>
        <v>5145</v>
      </c>
      <c r="J21" s="802">
        <f>G21*$J$15</f>
        <v>2604</v>
      </c>
      <c r="K21" s="802">
        <f>G21*$K$15</f>
        <v>5943</v>
      </c>
      <c r="L21" s="802">
        <f>G21*$L$15</f>
        <v>2205</v>
      </c>
      <c r="M21" s="802">
        <f>G21*$M$15</f>
        <v>4767</v>
      </c>
      <c r="N21" s="802">
        <f>G21*$N$15</f>
        <v>2940</v>
      </c>
      <c r="O21" s="802">
        <f>G21*$O$15</f>
        <v>462</v>
      </c>
      <c r="P21" s="802">
        <f>G21*$P$15</f>
        <v>5733</v>
      </c>
      <c r="Q21" s="802">
        <f>G21*$Q$15</f>
        <v>4725</v>
      </c>
      <c r="R21" s="802">
        <f>E21*$R$15</f>
        <v>8255</v>
      </c>
      <c r="S21" s="802">
        <f>G21*$S$15</f>
        <v>0</v>
      </c>
      <c r="T21" s="802">
        <f>G21*$T$15</f>
        <v>1239</v>
      </c>
      <c r="U21" s="802">
        <f>G21*$U$15</f>
        <v>3087</v>
      </c>
      <c r="V21" s="802">
        <f>G21*$V$15</f>
        <v>2415</v>
      </c>
      <c r="W21" s="802">
        <f>G21*$W$15</f>
        <v>10185</v>
      </c>
      <c r="X21" s="802">
        <f>G21*$X$15</f>
        <v>3066</v>
      </c>
      <c r="Y21" s="802">
        <f>(E21+F21)*$Y$15</f>
        <v>2898</v>
      </c>
      <c r="Z21" s="802">
        <f>(E21+F21)*$Z$15</f>
        <v>3339</v>
      </c>
      <c r="AA21" s="802">
        <f>(E21+F21)*$AA$15</f>
        <v>3192</v>
      </c>
      <c r="AB21" s="802">
        <f>22*$AB$15</f>
        <v>0</v>
      </c>
      <c r="AC21" s="802">
        <f>C21*$AC$15</f>
        <v>0</v>
      </c>
      <c r="AD21" s="802">
        <f>G21*$AD$15</f>
        <v>5145</v>
      </c>
      <c r="AE21" s="802">
        <f>G21*$AE$15</f>
        <v>3045</v>
      </c>
      <c r="AF21" s="802">
        <f>3*$AF$15</f>
        <v>0</v>
      </c>
      <c r="AG21" s="802"/>
      <c r="AH21" s="802"/>
      <c r="AI21" s="802">
        <f>2*$AI$15</f>
        <v>959.90639999999996</v>
      </c>
      <c r="AJ21" s="802">
        <f>2*$AJ$15</f>
        <v>959.90639999999996</v>
      </c>
      <c r="AK21" s="802">
        <f>G21*$AK$15</f>
        <v>426.09</v>
      </c>
      <c r="AL21" s="802">
        <f>G21*$AL$15</f>
        <v>3170.37</v>
      </c>
      <c r="AM21" s="802">
        <f>G21*$AM$15</f>
        <v>4489.8</v>
      </c>
      <c r="AN21" s="802">
        <f>G21*$AN$15</f>
        <v>3346.35</v>
      </c>
      <c r="AO21" s="802">
        <f>G21*$AO$15</f>
        <v>1091.79</v>
      </c>
      <c r="AP21" s="802">
        <f>G21*$AP$15</f>
        <v>4871.58</v>
      </c>
      <c r="AQ21" s="802">
        <f>2*$AQ$15</f>
        <v>287.9436</v>
      </c>
      <c r="AR21" s="796">
        <f>SUM(H21:AQ21)</f>
        <v>104760.73640000001</v>
      </c>
      <c r="AS21" s="803"/>
      <c r="AT21" s="803"/>
      <c r="AU21" s="803"/>
      <c r="AV21" s="801">
        <v>0</v>
      </c>
      <c r="AW21" s="801">
        <v>0</v>
      </c>
      <c r="AX21" s="801">
        <v>0</v>
      </c>
      <c r="AY21" s="801">
        <v>0</v>
      </c>
      <c r="AZ21" s="801">
        <v>0</v>
      </c>
      <c r="BA21" s="801">
        <v>0</v>
      </c>
      <c r="BB21" s="801">
        <v>0</v>
      </c>
      <c r="BC21" s="801">
        <v>0</v>
      </c>
      <c r="BD21" s="801">
        <v>0</v>
      </c>
      <c r="BE21" s="801">
        <v>0</v>
      </c>
      <c r="BF21" s="801">
        <v>0</v>
      </c>
      <c r="BG21" s="803">
        <v>14</v>
      </c>
      <c r="BH21" s="803">
        <v>13</v>
      </c>
      <c r="BI21" s="803">
        <v>15</v>
      </c>
      <c r="BJ21" s="805">
        <v>2490</v>
      </c>
      <c r="BK21" s="805">
        <v>1305</v>
      </c>
      <c r="BL21" s="805">
        <v>1890</v>
      </c>
      <c r="BM21" s="805">
        <v>960</v>
      </c>
      <c r="BN21" s="805">
        <v>915</v>
      </c>
      <c r="BO21" s="805">
        <v>990</v>
      </c>
      <c r="BP21" s="805"/>
      <c r="BQ21" s="805"/>
      <c r="BR21" s="804"/>
      <c r="BS21" s="805">
        <v>0</v>
      </c>
      <c r="BT21" s="805">
        <v>0</v>
      </c>
      <c r="BU21" s="805">
        <v>0</v>
      </c>
      <c r="BV21" s="804"/>
      <c r="BW21" s="804"/>
      <c r="BX21" s="804"/>
      <c r="BY21" s="805">
        <v>0</v>
      </c>
      <c r="BZ21" s="805">
        <v>0</v>
      </c>
      <c r="CA21" s="805">
        <v>0</v>
      </c>
      <c r="CB21" s="804"/>
      <c r="CC21" s="804"/>
      <c r="CD21" s="804"/>
      <c r="CE21" s="805">
        <v>0</v>
      </c>
      <c r="CF21" s="805">
        <v>0</v>
      </c>
      <c r="CG21" s="805">
        <v>0</v>
      </c>
      <c r="CH21" s="804"/>
      <c r="CI21" s="804"/>
      <c r="CJ21" s="804"/>
      <c r="CK21" s="805">
        <v>0</v>
      </c>
      <c r="CL21" s="805">
        <v>0</v>
      </c>
      <c r="CM21" s="805">
        <v>18</v>
      </c>
      <c r="CN21" s="805">
        <v>18</v>
      </c>
      <c r="CO21" s="804">
        <v>1</v>
      </c>
      <c r="CP21" s="805">
        <f>CO21*$CP$15</f>
        <v>2000</v>
      </c>
      <c r="CQ21" s="805">
        <v>0</v>
      </c>
      <c r="CR21" s="796">
        <f>CEILING(AR21+CP21+CQ21+SUM(AV21:BF21)+SUM(BJ21:BO21)+SUM(BS21:BU21)+SUM(BY21:CA21)+SUM(CE21:CG21)+SUM(CK21:CL21),100)</f>
        <v>115400</v>
      </c>
    </row>
    <row r="22" spans="1:99" s="809" customFormat="1" x14ac:dyDescent="0.2">
      <c r="A22" s="1640"/>
      <c r="B22" s="807" t="s">
        <v>52</v>
      </c>
      <c r="C22" s="811">
        <f t="shared" ref="C22:G22" si="12">C21</f>
        <v>0</v>
      </c>
      <c r="D22" s="811">
        <f t="shared" si="12"/>
        <v>0</v>
      </c>
      <c r="E22" s="811">
        <f t="shared" si="12"/>
        <v>13</v>
      </c>
      <c r="F22" s="811">
        <f t="shared" si="12"/>
        <v>8</v>
      </c>
      <c r="G22" s="1645">
        <f t="shared" si="12"/>
        <v>21</v>
      </c>
      <c r="H22" s="812">
        <f t="shared" ref="H22:R22" si="13">SUM(H21)</f>
        <v>4767</v>
      </c>
      <c r="I22" s="812">
        <f t="shared" si="13"/>
        <v>5145</v>
      </c>
      <c r="J22" s="812">
        <f t="shared" si="13"/>
        <v>2604</v>
      </c>
      <c r="K22" s="812">
        <f t="shared" si="13"/>
        <v>5943</v>
      </c>
      <c r="L22" s="812">
        <f t="shared" si="13"/>
        <v>2205</v>
      </c>
      <c r="M22" s="812">
        <f t="shared" si="13"/>
        <v>4767</v>
      </c>
      <c r="N22" s="812">
        <f t="shared" si="13"/>
        <v>2940</v>
      </c>
      <c r="O22" s="812">
        <f t="shared" si="13"/>
        <v>462</v>
      </c>
      <c r="P22" s="812">
        <f t="shared" si="13"/>
        <v>5733</v>
      </c>
      <c r="Q22" s="812">
        <f t="shared" si="13"/>
        <v>4725</v>
      </c>
      <c r="R22" s="812">
        <f t="shared" si="13"/>
        <v>8255</v>
      </c>
      <c r="S22" s="812">
        <v>0</v>
      </c>
      <c r="T22" s="812">
        <f t="shared" ref="T22:AF22" si="14">SUM(T21)</f>
        <v>1239</v>
      </c>
      <c r="U22" s="812">
        <f t="shared" si="14"/>
        <v>3087</v>
      </c>
      <c r="V22" s="812">
        <f t="shared" si="14"/>
        <v>2415</v>
      </c>
      <c r="W22" s="812">
        <f t="shared" si="14"/>
        <v>10185</v>
      </c>
      <c r="X22" s="812">
        <f t="shared" si="14"/>
        <v>3066</v>
      </c>
      <c r="Y22" s="812">
        <f t="shared" si="14"/>
        <v>2898</v>
      </c>
      <c r="Z22" s="812">
        <f t="shared" si="14"/>
        <v>3339</v>
      </c>
      <c r="AA22" s="812">
        <f t="shared" si="14"/>
        <v>3192</v>
      </c>
      <c r="AB22" s="812">
        <f t="shared" si="14"/>
        <v>0</v>
      </c>
      <c r="AC22" s="812">
        <f t="shared" si="14"/>
        <v>0</v>
      </c>
      <c r="AD22" s="812">
        <f t="shared" si="14"/>
        <v>5145</v>
      </c>
      <c r="AE22" s="812">
        <f t="shared" si="14"/>
        <v>3045</v>
      </c>
      <c r="AF22" s="812">
        <f t="shared" si="14"/>
        <v>0</v>
      </c>
      <c r="AG22" s="812">
        <f>AG21</f>
        <v>0</v>
      </c>
      <c r="AH22" s="812">
        <f>SUM(AH21)</f>
        <v>0</v>
      </c>
      <c r="AI22" s="812">
        <f t="shared" ref="AI22:AK22" si="15">SUM(AI21)</f>
        <v>959.90639999999996</v>
      </c>
      <c r="AJ22" s="812">
        <f t="shared" si="15"/>
        <v>959.90639999999996</v>
      </c>
      <c r="AK22" s="812">
        <f t="shared" si="15"/>
        <v>426.09</v>
      </c>
      <c r="AL22" s="812">
        <f>SUM(AL21)</f>
        <v>3170.37</v>
      </c>
      <c r="AM22" s="812">
        <f>SUM(AM21)</f>
        <v>4489.8</v>
      </c>
      <c r="AN22" s="812">
        <f>SUM(AN21)</f>
        <v>3346.35</v>
      </c>
      <c r="AO22" s="812">
        <f>SUM(AO21)</f>
        <v>1091.79</v>
      </c>
      <c r="AP22" s="812">
        <f>SUM(AP21)</f>
        <v>4871.58</v>
      </c>
      <c r="AQ22" s="812">
        <v>0</v>
      </c>
      <c r="AR22" s="812">
        <f>SUM(AR21)</f>
        <v>104760.73640000001</v>
      </c>
      <c r="AS22" s="808">
        <v>0</v>
      </c>
      <c r="AT22" s="808">
        <v>0</v>
      </c>
      <c r="AU22" s="808">
        <v>0</v>
      </c>
      <c r="AV22" s="812">
        <v>0</v>
      </c>
      <c r="AW22" s="812">
        <v>0</v>
      </c>
      <c r="AX22" s="812">
        <v>0</v>
      </c>
      <c r="AY22" s="812">
        <v>0</v>
      </c>
      <c r="AZ22" s="812">
        <v>0</v>
      </c>
      <c r="BA22" s="812">
        <v>0</v>
      </c>
      <c r="BB22" s="812">
        <v>0</v>
      </c>
      <c r="BC22" s="812">
        <v>0</v>
      </c>
      <c r="BD22" s="812">
        <v>0</v>
      </c>
      <c r="BE22" s="812">
        <v>0</v>
      </c>
      <c r="BF22" s="812">
        <v>0</v>
      </c>
      <c r="BG22" s="812">
        <v>14</v>
      </c>
      <c r="BH22" s="812">
        <v>13</v>
      </c>
      <c r="BI22" s="812">
        <v>15</v>
      </c>
      <c r="BJ22" s="812">
        <v>2490</v>
      </c>
      <c r="BK22" s="812">
        <v>1305</v>
      </c>
      <c r="BL22" s="812">
        <v>1890</v>
      </c>
      <c r="BM22" s="812">
        <v>960</v>
      </c>
      <c r="BN22" s="812">
        <v>915</v>
      </c>
      <c r="BO22" s="812">
        <v>990</v>
      </c>
      <c r="BP22" s="812">
        <v>0</v>
      </c>
      <c r="BQ22" s="812">
        <v>0</v>
      </c>
      <c r="BR22" s="812">
        <v>0</v>
      </c>
      <c r="BS22" s="812">
        <v>0</v>
      </c>
      <c r="BT22" s="812">
        <v>0</v>
      </c>
      <c r="BU22" s="812">
        <v>0</v>
      </c>
      <c r="BV22" s="812">
        <v>0</v>
      </c>
      <c r="BW22" s="812">
        <v>0</v>
      </c>
      <c r="BX22" s="812">
        <v>0</v>
      </c>
      <c r="BY22" s="812">
        <v>0</v>
      </c>
      <c r="BZ22" s="812">
        <v>0</v>
      </c>
      <c r="CA22" s="812">
        <v>0</v>
      </c>
      <c r="CB22" s="812">
        <v>0</v>
      </c>
      <c r="CC22" s="812">
        <v>0</v>
      </c>
      <c r="CD22" s="812">
        <v>0</v>
      </c>
      <c r="CE22" s="812">
        <v>0</v>
      </c>
      <c r="CF22" s="812">
        <v>0</v>
      </c>
      <c r="CG22" s="812">
        <v>0</v>
      </c>
      <c r="CH22" s="812">
        <v>0</v>
      </c>
      <c r="CI22" s="812">
        <v>0</v>
      </c>
      <c r="CJ22" s="812">
        <v>0</v>
      </c>
      <c r="CK22" s="812">
        <v>0</v>
      </c>
      <c r="CL22" s="812">
        <v>0</v>
      </c>
      <c r="CM22" s="812">
        <v>18</v>
      </c>
      <c r="CN22" s="812">
        <v>18</v>
      </c>
      <c r="CO22" s="812">
        <v>19</v>
      </c>
      <c r="CP22" s="812">
        <v>0</v>
      </c>
      <c r="CQ22" s="812">
        <v>0</v>
      </c>
      <c r="CR22" s="808"/>
      <c r="CS22" s="810"/>
    </row>
    <row r="23" spans="1:99" s="815" customFormat="1" x14ac:dyDescent="0.2">
      <c r="A23" s="2336" t="s">
        <v>615</v>
      </c>
      <c r="B23" s="2336"/>
      <c r="C23" s="2336"/>
      <c r="D23" s="2336"/>
      <c r="E23" s="2336"/>
      <c r="F23" s="2336"/>
      <c r="G23" s="1646"/>
      <c r="H23" s="813"/>
      <c r="I23" s="813"/>
      <c r="J23" s="813"/>
      <c r="K23" s="813"/>
      <c r="L23" s="813"/>
      <c r="M23" s="813"/>
      <c r="N23" s="813"/>
      <c r="O23" s="813"/>
      <c r="P23" s="813"/>
      <c r="Q23" s="813"/>
      <c r="R23" s="813"/>
      <c r="S23" s="813"/>
      <c r="T23" s="813"/>
      <c r="U23" s="813"/>
      <c r="V23" s="813"/>
      <c r="W23" s="813"/>
      <c r="X23" s="813"/>
      <c r="Y23" s="813"/>
      <c r="Z23" s="813"/>
      <c r="AA23" s="813"/>
      <c r="AB23" s="813"/>
      <c r="AC23" s="813"/>
      <c r="AD23" s="813"/>
      <c r="AE23" s="813"/>
      <c r="AF23" s="813"/>
      <c r="AG23" s="813"/>
      <c r="AH23" s="813"/>
      <c r="AI23" s="813"/>
      <c r="AJ23" s="813"/>
      <c r="AK23" s="813"/>
      <c r="AL23" s="813"/>
      <c r="AM23" s="813"/>
      <c r="AN23" s="813"/>
      <c r="AO23" s="813"/>
      <c r="AP23" s="813"/>
      <c r="AQ23" s="813"/>
      <c r="AR23" s="1647"/>
      <c r="AS23" s="1648"/>
      <c r="AT23" s="1648"/>
      <c r="AU23" s="1648"/>
      <c r="AV23" s="814"/>
      <c r="AW23" s="814"/>
      <c r="AX23" s="814"/>
      <c r="AY23" s="814"/>
      <c r="AZ23" s="814"/>
      <c r="BA23" s="814"/>
      <c r="BB23" s="814"/>
      <c r="BC23" s="814"/>
      <c r="BD23" s="814"/>
      <c r="BE23" s="814"/>
      <c r="BF23" s="814"/>
      <c r="BG23" s="1648"/>
      <c r="BH23" s="1648"/>
      <c r="BI23" s="1648"/>
      <c r="BJ23" s="814"/>
      <c r="BK23" s="814"/>
      <c r="BL23" s="814"/>
      <c r="BM23" s="814"/>
      <c r="BN23" s="814"/>
      <c r="BO23" s="814"/>
      <c r="BP23" s="814"/>
      <c r="BQ23" s="814"/>
      <c r="BR23" s="1648"/>
      <c r="BS23" s="814"/>
      <c r="BT23" s="814"/>
      <c r="BU23" s="814"/>
      <c r="BV23" s="1648"/>
      <c r="BW23" s="1648"/>
      <c r="BX23" s="1648"/>
      <c r="BY23" s="814"/>
      <c r="BZ23" s="814"/>
      <c r="CA23" s="814"/>
      <c r="CB23" s="1648"/>
      <c r="CC23" s="1648"/>
      <c r="CD23" s="1648"/>
      <c r="CE23" s="814"/>
      <c r="CF23" s="814"/>
      <c r="CG23" s="814"/>
      <c r="CH23" s="1648"/>
      <c r="CI23" s="1648"/>
      <c r="CJ23" s="1648"/>
      <c r="CK23" s="814"/>
      <c r="CL23" s="814"/>
      <c r="CM23" s="814"/>
      <c r="CN23" s="814"/>
      <c r="CO23" s="1648"/>
      <c r="CP23" s="814"/>
      <c r="CQ23" s="814"/>
      <c r="CR23" s="1647"/>
      <c r="CS23" s="810"/>
    </row>
    <row r="24" spans="1:99" s="1101" customFormat="1" x14ac:dyDescent="0.2">
      <c r="A24" s="1637"/>
      <c r="B24" s="800" t="s">
        <v>545</v>
      </c>
      <c r="C24" s="1649">
        <v>2</v>
      </c>
      <c r="D24" s="1650">
        <v>1</v>
      </c>
      <c r="E24" s="1650">
        <v>6</v>
      </c>
      <c r="F24" s="1649">
        <v>8</v>
      </c>
      <c r="G24" s="1649">
        <v>17</v>
      </c>
      <c r="H24" s="816">
        <f>G24*$H$15</f>
        <v>3859</v>
      </c>
      <c r="I24" s="802">
        <f>(E24+F24)*$I$15</f>
        <v>3430</v>
      </c>
      <c r="J24" s="817">
        <f>G24*$J$15</f>
        <v>2108</v>
      </c>
      <c r="K24" s="817">
        <f>G24*$K$15</f>
        <v>4811</v>
      </c>
      <c r="L24" s="817">
        <f>G24*$L$15</f>
        <v>1785</v>
      </c>
      <c r="M24" s="817">
        <f>G24*$M$15</f>
        <v>3859</v>
      </c>
      <c r="N24" s="817">
        <f>G24*$N$15</f>
        <v>2380</v>
      </c>
      <c r="O24" s="817">
        <f>G24*$O$15</f>
        <v>374</v>
      </c>
      <c r="P24" s="817">
        <f>G24*$P$15</f>
        <v>4641</v>
      </c>
      <c r="Q24" s="817">
        <f>G24*$Q$15</f>
        <v>3825</v>
      </c>
      <c r="R24" s="817">
        <f>E24*$R$15</f>
        <v>3810</v>
      </c>
      <c r="S24" s="817">
        <f>G24*$S$15</f>
        <v>0</v>
      </c>
      <c r="T24" s="817">
        <f>G24*$T$15</f>
        <v>1003</v>
      </c>
      <c r="U24" s="817">
        <f>G24*$U$15</f>
        <v>2499</v>
      </c>
      <c r="V24" s="817">
        <f>G24*$V$15</f>
        <v>1955</v>
      </c>
      <c r="W24" s="817">
        <f>G24*$W$15</f>
        <v>8245</v>
      </c>
      <c r="X24" s="817">
        <f>G24*$X$15</f>
        <v>2482</v>
      </c>
      <c r="Y24" s="817">
        <f>(E24+F24)*$Y$15</f>
        <v>1932</v>
      </c>
      <c r="Z24" s="817">
        <f>(E24+F24)*$Z$15</f>
        <v>2226</v>
      </c>
      <c r="AA24" s="817">
        <f>(E24+F24)*$AA$15</f>
        <v>2128</v>
      </c>
      <c r="AB24" s="817">
        <f>22*$AB$15</f>
        <v>0</v>
      </c>
      <c r="AC24" s="817">
        <f>C24*$AC$15</f>
        <v>0</v>
      </c>
      <c r="AD24" s="817">
        <f>G24*$AD$15</f>
        <v>4165</v>
      </c>
      <c r="AE24" s="817">
        <f>G24*$AE$15</f>
        <v>2465</v>
      </c>
      <c r="AF24" s="817">
        <f>3*$AF$15</f>
        <v>0</v>
      </c>
      <c r="AG24" s="817"/>
      <c r="AH24" s="817"/>
      <c r="AI24" s="817">
        <f>2*$AI$15</f>
        <v>959.90639999999996</v>
      </c>
      <c r="AJ24" s="817">
        <f>2*$AJ$15</f>
        <v>959.90639999999996</v>
      </c>
      <c r="AK24" s="817">
        <f>G24*$AK$15</f>
        <v>344.93</v>
      </c>
      <c r="AL24" s="817">
        <f>G24*$AL$15</f>
        <v>2566.4899999999998</v>
      </c>
      <c r="AM24" s="817">
        <f>G24*$AM$15</f>
        <v>3634.6000000000004</v>
      </c>
      <c r="AN24" s="817"/>
      <c r="AO24" s="817">
        <f>G24*$AO$15</f>
        <v>883.83</v>
      </c>
      <c r="AP24" s="817"/>
      <c r="AQ24" s="817">
        <f>4*$AQ$15</f>
        <v>575.88720000000001</v>
      </c>
      <c r="AR24" s="1100">
        <f>SUM(H24:AQ24)</f>
        <v>73907.55</v>
      </c>
      <c r="AS24" s="818"/>
      <c r="AT24" s="818"/>
      <c r="AU24" s="818"/>
      <c r="AV24" s="816">
        <v>0</v>
      </c>
      <c r="AW24" s="816">
        <v>0</v>
      </c>
      <c r="AX24" s="816">
        <v>0</v>
      </c>
      <c r="AY24" s="816">
        <v>0</v>
      </c>
      <c r="AZ24" s="816">
        <v>0</v>
      </c>
      <c r="BA24" s="816">
        <v>0</v>
      </c>
      <c r="BB24" s="816">
        <v>0</v>
      </c>
      <c r="BC24" s="816">
        <v>0</v>
      </c>
      <c r="BD24" s="816">
        <v>0</v>
      </c>
      <c r="BE24" s="816">
        <v>0</v>
      </c>
      <c r="BF24" s="816">
        <v>0</v>
      </c>
      <c r="BG24" s="818"/>
      <c r="BH24" s="818"/>
      <c r="BI24" s="818"/>
      <c r="BJ24" s="819">
        <v>0</v>
      </c>
      <c r="BK24" s="819">
        <v>0</v>
      </c>
      <c r="BL24" s="819">
        <v>0</v>
      </c>
      <c r="BM24" s="819">
        <v>0</v>
      </c>
      <c r="BN24" s="819">
        <v>0</v>
      </c>
      <c r="BO24" s="819">
        <v>0</v>
      </c>
      <c r="BP24" s="819"/>
      <c r="BQ24" s="819"/>
      <c r="BR24" s="820"/>
      <c r="BS24" s="819">
        <v>0</v>
      </c>
      <c r="BT24" s="819">
        <v>0</v>
      </c>
      <c r="BU24" s="819">
        <v>0</v>
      </c>
      <c r="BV24" s="820">
        <v>1</v>
      </c>
      <c r="BW24" s="820">
        <v>1</v>
      </c>
      <c r="BX24" s="820">
        <v>1</v>
      </c>
      <c r="BY24" s="819"/>
      <c r="BZ24" s="819"/>
      <c r="CA24" s="819"/>
      <c r="CB24" s="820"/>
      <c r="CC24" s="820"/>
      <c r="CD24" s="820"/>
      <c r="CE24" s="819">
        <v>0</v>
      </c>
      <c r="CF24" s="819">
        <v>0</v>
      </c>
      <c r="CG24" s="819">
        <v>0</v>
      </c>
      <c r="CH24" s="820"/>
      <c r="CI24" s="820"/>
      <c r="CJ24" s="820"/>
      <c r="CK24" s="819">
        <v>0</v>
      </c>
      <c r="CL24" s="819">
        <v>0</v>
      </c>
      <c r="CM24" s="819"/>
      <c r="CN24" s="819"/>
      <c r="CO24" s="820"/>
      <c r="CP24" s="819">
        <f>CO24*$CP$15</f>
        <v>0</v>
      </c>
      <c r="CQ24" s="819">
        <v>0</v>
      </c>
      <c r="CR24" s="1100">
        <f>CEILING(AR24+CP24+CQ24+SUM(AV24:BF24)+SUM(BJ24:BO24)+SUM(BS24:BU24)+SUM(BY24:CA24)+SUM(CE24:CG24)+SUM(CK24:CL24),100)</f>
        <v>74000</v>
      </c>
      <c r="CS24" s="810"/>
      <c r="CU24" s="1102"/>
    </row>
    <row r="25" spans="1:99" s="823" customFormat="1" x14ac:dyDescent="0.2">
      <c r="A25" s="1651"/>
      <c r="B25" s="821" t="s">
        <v>52</v>
      </c>
      <c r="C25" s="1103">
        <f t="shared" ref="C25:G25" si="16">C24</f>
        <v>2</v>
      </c>
      <c r="D25" s="1103">
        <f t="shared" si="16"/>
        <v>1</v>
      </c>
      <c r="E25" s="1103">
        <f t="shared" si="16"/>
        <v>6</v>
      </c>
      <c r="F25" s="1103">
        <f t="shared" si="16"/>
        <v>8</v>
      </c>
      <c r="G25" s="1652">
        <f t="shared" si="16"/>
        <v>17</v>
      </c>
      <c r="H25" s="822">
        <f t="shared" ref="H25:R25" si="17">SUM(H24)</f>
        <v>3859</v>
      </c>
      <c r="I25" s="822">
        <f t="shared" si="17"/>
        <v>3430</v>
      </c>
      <c r="J25" s="822">
        <f t="shared" si="17"/>
        <v>2108</v>
      </c>
      <c r="K25" s="822">
        <f t="shared" si="17"/>
        <v>4811</v>
      </c>
      <c r="L25" s="822">
        <f t="shared" si="17"/>
        <v>1785</v>
      </c>
      <c r="M25" s="822">
        <f t="shared" si="17"/>
        <v>3859</v>
      </c>
      <c r="N25" s="822">
        <f t="shared" si="17"/>
        <v>2380</v>
      </c>
      <c r="O25" s="822">
        <f t="shared" si="17"/>
        <v>374</v>
      </c>
      <c r="P25" s="822">
        <f t="shared" si="17"/>
        <v>4641</v>
      </c>
      <c r="Q25" s="822">
        <f t="shared" si="17"/>
        <v>3825</v>
      </c>
      <c r="R25" s="822">
        <f t="shared" si="17"/>
        <v>3810</v>
      </c>
      <c r="S25" s="822">
        <v>0</v>
      </c>
      <c r="T25" s="822">
        <f t="shared" ref="T25:AF25" si="18">SUM(T24)</f>
        <v>1003</v>
      </c>
      <c r="U25" s="822">
        <f t="shared" si="18"/>
        <v>2499</v>
      </c>
      <c r="V25" s="822">
        <f t="shared" si="18"/>
        <v>1955</v>
      </c>
      <c r="W25" s="822">
        <f t="shared" si="18"/>
        <v>8245</v>
      </c>
      <c r="X25" s="822">
        <f t="shared" si="18"/>
        <v>2482</v>
      </c>
      <c r="Y25" s="822">
        <f t="shared" si="18"/>
        <v>1932</v>
      </c>
      <c r="Z25" s="822">
        <f t="shared" si="18"/>
        <v>2226</v>
      </c>
      <c r="AA25" s="822">
        <f t="shared" si="18"/>
        <v>2128</v>
      </c>
      <c r="AB25" s="822">
        <f t="shared" si="18"/>
        <v>0</v>
      </c>
      <c r="AC25" s="822">
        <f t="shared" si="18"/>
        <v>0</v>
      </c>
      <c r="AD25" s="822">
        <f t="shared" si="18"/>
        <v>4165</v>
      </c>
      <c r="AE25" s="822">
        <f t="shared" si="18"/>
        <v>2465</v>
      </c>
      <c r="AF25" s="822">
        <f t="shared" si="18"/>
        <v>0</v>
      </c>
      <c r="AG25" s="822">
        <f>AG24</f>
        <v>0</v>
      </c>
      <c r="AH25" s="822">
        <f>SUM(AH24)</f>
        <v>0</v>
      </c>
      <c r="AI25" s="822">
        <f t="shared" ref="AI25:AK25" si="19">SUM(AI24)</f>
        <v>959.90639999999996</v>
      </c>
      <c r="AJ25" s="822">
        <f t="shared" si="19"/>
        <v>959.90639999999996</v>
      </c>
      <c r="AK25" s="822">
        <f t="shared" si="19"/>
        <v>344.93</v>
      </c>
      <c r="AL25" s="822">
        <f>SUM(AL24)</f>
        <v>2566.4899999999998</v>
      </c>
      <c r="AM25" s="822">
        <f>SUM(AM24)</f>
        <v>3634.6000000000004</v>
      </c>
      <c r="AN25" s="822">
        <f>SUM(AN24)</f>
        <v>0</v>
      </c>
      <c r="AO25" s="822">
        <f>SUM(AO24)</f>
        <v>883.83</v>
      </c>
      <c r="AP25" s="822">
        <f>SUM(AP24)</f>
        <v>0</v>
      </c>
      <c r="AQ25" s="822">
        <v>0</v>
      </c>
      <c r="AR25" s="822">
        <f>SUM(AR24)</f>
        <v>73907.55</v>
      </c>
      <c r="AS25" s="822">
        <v>0</v>
      </c>
      <c r="AT25" s="822">
        <v>0</v>
      </c>
      <c r="AU25" s="822">
        <v>0</v>
      </c>
      <c r="AV25" s="822">
        <v>0</v>
      </c>
      <c r="AW25" s="822">
        <v>0</v>
      </c>
      <c r="AX25" s="822">
        <v>0</v>
      </c>
      <c r="AY25" s="822">
        <v>0</v>
      </c>
      <c r="AZ25" s="822">
        <v>0</v>
      </c>
      <c r="BA25" s="822">
        <v>0</v>
      </c>
      <c r="BB25" s="822">
        <v>0</v>
      </c>
      <c r="BC25" s="822">
        <v>0</v>
      </c>
      <c r="BD25" s="822">
        <v>0</v>
      </c>
      <c r="BE25" s="822">
        <v>0</v>
      </c>
      <c r="BF25" s="822">
        <v>0</v>
      </c>
      <c r="BG25" s="822">
        <v>0</v>
      </c>
      <c r="BH25" s="822">
        <v>0</v>
      </c>
      <c r="BI25" s="822">
        <v>0</v>
      </c>
      <c r="BJ25" s="822">
        <v>0</v>
      </c>
      <c r="BK25" s="822">
        <v>0</v>
      </c>
      <c r="BL25" s="822">
        <v>0</v>
      </c>
      <c r="BM25" s="822">
        <v>0</v>
      </c>
      <c r="BN25" s="822">
        <v>0</v>
      </c>
      <c r="BO25" s="822">
        <v>0</v>
      </c>
      <c r="BP25" s="822">
        <v>0</v>
      </c>
      <c r="BQ25" s="822">
        <v>0</v>
      </c>
      <c r="BR25" s="822">
        <v>0</v>
      </c>
      <c r="BS25" s="822">
        <v>0</v>
      </c>
      <c r="BT25" s="822">
        <v>0</v>
      </c>
      <c r="BU25" s="822">
        <v>0</v>
      </c>
      <c r="BV25" s="822">
        <v>1</v>
      </c>
      <c r="BW25" s="822">
        <v>1</v>
      </c>
      <c r="BX25" s="822">
        <v>1</v>
      </c>
      <c r="BY25" s="822">
        <f>BY24</f>
        <v>0</v>
      </c>
      <c r="BZ25" s="822">
        <f t="shared" ref="BZ25:CA25" si="20">BZ24</f>
        <v>0</v>
      </c>
      <c r="CA25" s="822">
        <f t="shared" si="20"/>
        <v>0</v>
      </c>
      <c r="CB25" s="822">
        <v>0</v>
      </c>
      <c r="CC25" s="822">
        <v>0</v>
      </c>
      <c r="CD25" s="822">
        <v>0</v>
      </c>
      <c r="CE25" s="822">
        <v>0</v>
      </c>
      <c r="CF25" s="822">
        <v>0</v>
      </c>
      <c r="CG25" s="822">
        <v>0</v>
      </c>
      <c r="CH25" s="822">
        <v>0</v>
      </c>
      <c r="CI25" s="822">
        <v>0</v>
      </c>
      <c r="CJ25" s="822">
        <v>0</v>
      </c>
      <c r="CK25" s="822">
        <v>0</v>
      </c>
      <c r="CL25" s="822">
        <v>0</v>
      </c>
      <c r="CM25" s="822">
        <v>0</v>
      </c>
      <c r="CN25" s="822">
        <v>0</v>
      </c>
      <c r="CO25" s="822">
        <v>0</v>
      </c>
      <c r="CP25" s="822">
        <v>0</v>
      </c>
      <c r="CQ25" s="822">
        <v>0</v>
      </c>
      <c r="CR25" s="822"/>
    </row>
    <row r="26" spans="1:99" ht="33" customHeight="1" x14ac:dyDescent="0.2">
      <c r="C26" s="825"/>
      <c r="D26" s="825"/>
      <c r="E26" s="825"/>
      <c r="F26" s="825"/>
      <c r="G26" s="825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H26" s="193"/>
      <c r="CI26" s="193"/>
      <c r="CJ26" s="193"/>
      <c r="CO26" s="193"/>
      <c r="CP26" s="193"/>
      <c r="CQ26" s="193"/>
      <c r="CR26" s="827"/>
    </row>
    <row r="27" spans="1:99" ht="14.25" x14ac:dyDescent="0.2">
      <c r="A27" s="1374" t="s">
        <v>1646</v>
      </c>
    </row>
    <row r="28" spans="1:99" ht="14.25" x14ac:dyDescent="0.2">
      <c r="A28" s="1374" t="s">
        <v>1647</v>
      </c>
    </row>
  </sheetData>
  <customSheetViews>
    <customSheetView guid="{B72699BC-299D-42B7-A978-9B23F399AA23}" scale="75" fitToPage="1" showAutoFilter="1" hiddenColumns="1">
      <selection sqref="A1:AR40"/>
      <pageMargins left="0" right="0" top="0.15748031496062992" bottom="0.15748031496062992" header="0.31496062992125984" footer="0.31496062992125984"/>
      <pageSetup paperSize="9" scale="34" fitToHeight="0" orientation="landscape" r:id="rId1"/>
      <autoFilter ref="B1:CS1"/>
    </customSheetView>
    <customSheetView guid="{4DDEBF15-3C9F-44C3-B78F-AE382BE678C1}" scale="75" fitToPage="1" showAutoFilter="1" hiddenColumns="1">
      <selection activeCell="CS18" sqref="CS18:CS22"/>
      <pageMargins left="0" right="0" top="0.15748031496062992" bottom="0.15748031496062992" header="0.31496062992125984" footer="0.31496062992125984"/>
      <pageSetup paperSize="9" scale="34" fitToHeight="0" orientation="landscape" r:id="rId2"/>
      <autoFilter ref="B1:CS1"/>
    </customSheetView>
    <customSheetView guid="{3811DC27-6C9C-4281-989A-478EAFEC2147}" scale="75" fitToPage="1" showAutoFilter="1" hiddenColumns="1">
      <selection activeCell="CS18" sqref="CS18:CS22"/>
      <pageMargins left="0" right="0" top="0.15748031496062992" bottom="0.15748031496062992" header="0.31496062992125984" footer="0.31496062992125984"/>
      <pageSetup paperSize="9" scale="34" fitToHeight="0" orientation="landscape" r:id="rId3"/>
      <autoFilter ref="B1:CS1"/>
    </customSheetView>
  </customSheetViews>
  <mergeCells count="124">
    <mergeCell ref="N6:P6"/>
    <mergeCell ref="CM6:CO6"/>
    <mergeCell ref="N1:P1"/>
    <mergeCell ref="CM1:CO1"/>
    <mergeCell ref="N2:P2"/>
    <mergeCell ref="CM2:CO2"/>
    <mergeCell ref="N3:P3"/>
    <mergeCell ref="CM3:CO3"/>
    <mergeCell ref="N4:P4"/>
    <mergeCell ref="CM4:CO4"/>
    <mergeCell ref="N5:P5"/>
    <mergeCell ref="CM5:CO5"/>
    <mergeCell ref="A8:AR8"/>
    <mergeCell ref="A11:A16"/>
    <mergeCell ref="B11:B16"/>
    <mergeCell ref="C11:F12"/>
    <mergeCell ref="G11:G15"/>
    <mergeCell ref="H11:AH11"/>
    <mergeCell ref="AI11:AQ11"/>
    <mergeCell ref="AR11:AR16"/>
    <mergeCell ref="O12:O13"/>
    <mergeCell ref="AB12:AB13"/>
    <mergeCell ref="AC12:AC13"/>
    <mergeCell ref="AD12:AD13"/>
    <mergeCell ref="AE12:AE13"/>
    <mergeCell ref="AF12:AF13"/>
    <mergeCell ref="AG12:AG13"/>
    <mergeCell ref="AH12:AH13"/>
    <mergeCell ref="C16:F16"/>
    <mergeCell ref="G16:AQ16"/>
    <mergeCell ref="CR11:CR15"/>
    <mergeCell ref="H12:H13"/>
    <mergeCell ref="I12:I13"/>
    <mergeCell ref="J12:J13"/>
    <mergeCell ref="K12:K13"/>
    <mergeCell ref="L12:L13"/>
    <mergeCell ref="M12:M13"/>
    <mergeCell ref="N12:N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A12:BA13"/>
    <mergeCell ref="BK12:BK13"/>
    <mergeCell ref="Z12:Z13"/>
    <mergeCell ref="AA12:AA13"/>
    <mergeCell ref="BL12:BL13"/>
    <mergeCell ref="CL12:CL13"/>
    <mergeCell ref="AV16:BF16"/>
    <mergeCell ref="BJ16:BO16"/>
    <mergeCell ref="BS16:BU16"/>
    <mergeCell ref="AZ12:AZ13"/>
    <mergeCell ref="AX12:AX13"/>
    <mergeCell ref="AY12:AY13"/>
    <mergeCell ref="AJ12:AJ13"/>
    <mergeCell ref="AI12:AI13"/>
    <mergeCell ref="AS11:AU15"/>
    <mergeCell ref="AN12:AN13"/>
    <mergeCell ref="AO12:AO13"/>
    <mergeCell ref="AP12:AP13"/>
    <mergeCell ref="AQ12:AQ13"/>
    <mergeCell ref="AK12:AK13"/>
    <mergeCell ref="AL12:AL13"/>
    <mergeCell ref="AM12:AM13"/>
    <mergeCell ref="BT12:BT13"/>
    <mergeCell ref="BU12:BU13"/>
    <mergeCell ref="BJ11:BO11"/>
    <mergeCell ref="BP11:BR15"/>
    <mergeCell ref="BS11:BU11"/>
    <mergeCell ref="BB12:BB13"/>
    <mergeCell ref="BC12:BC13"/>
    <mergeCell ref="BD12:BD13"/>
    <mergeCell ref="CF12:CF13"/>
    <mergeCell ref="CG12:CG13"/>
    <mergeCell ref="CK12:CK13"/>
    <mergeCell ref="C13:F13"/>
    <mergeCell ref="C14:D14"/>
    <mergeCell ref="E14:F14"/>
    <mergeCell ref="H14:AQ14"/>
    <mergeCell ref="AV14:BF14"/>
    <mergeCell ref="BJ14:BO14"/>
    <mergeCell ref="BO12:BO13"/>
    <mergeCell ref="BS12:BS13"/>
    <mergeCell ref="CB11:CD15"/>
    <mergeCell ref="CE11:CG11"/>
    <mergeCell ref="CH11:CJ15"/>
    <mergeCell ref="CK11:CL11"/>
    <mergeCell ref="BV11:BX15"/>
    <mergeCell ref="BY11:CA11"/>
    <mergeCell ref="BE12:BE13"/>
    <mergeCell ref="AV11:BF11"/>
    <mergeCell ref="BG11:BI15"/>
    <mergeCell ref="AV12:AV13"/>
    <mergeCell ref="AW12:AW13"/>
    <mergeCell ref="CP16:CQ16"/>
    <mergeCell ref="A17:F17"/>
    <mergeCell ref="A20:F20"/>
    <mergeCell ref="A23:F23"/>
    <mergeCell ref="BS14:BU14"/>
    <mergeCell ref="BY14:CA14"/>
    <mergeCell ref="BY16:CA16"/>
    <mergeCell ref="CE16:CG16"/>
    <mergeCell ref="CM11:CO15"/>
    <mergeCell ref="CP11:CQ11"/>
    <mergeCell ref="CP12:CP13"/>
    <mergeCell ref="CQ12:CQ13"/>
    <mergeCell ref="CE14:CG14"/>
    <mergeCell ref="CK14:CL14"/>
    <mergeCell ref="CP14:CQ14"/>
    <mergeCell ref="BY12:BY13"/>
    <mergeCell ref="BZ12:BZ13"/>
    <mergeCell ref="CA12:CA13"/>
    <mergeCell ref="CE12:CE13"/>
    <mergeCell ref="BJ12:BJ13"/>
    <mergeCell ref="BM12:BM13"/>
    <mergeCell ref="BN12:BN13"/>
    <mergeCell ref="BF12:BF13"/>
    <mergeCell ref="CK16:CL16"/>
  </mergeCells>
  <pageMargins left="0" right="0" top="0.15748031496062992" bottom="0.15748031496062992" header="0.31496062992125984" footer="0.31496062992125984"/>
  <pageSetup paperSize="9" scale="34" fitToHeight="0" orientation="landscape"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L147"/>
  <sheetViews>
    <sheetView zoomScale="60" zoomScaleNormal="60" workbookViewId="0">
      <pane xSplit="4" ySplit="8" topLeftCell="E9" activePane="bottomRight" state="frozen"/>
      <selection activeCell="C5" sqref="C5"/>
      <selection pane="topRight" activeCell="C5" sqref="C5"/>
      <selection pane="bottomLeft" activeCell="C5" sqref="C5"/>
      <selection pane="bottomRight" activeCell="A9" sqref="A9:M19"/>
    </sheetView>
  </sheetViews>
  <sheetFormatPr defaultColWidth="9.140625" defaultRowHeight="15.75" x14ac:dyDescent="0.25"/>
  <cols>
    <col min="1" max="1" width="6.28515625" style="191" customWidth="1"/>
    <col min="2" max="2" width="6.28515625" style="182" customWidth="1"/>
    <col min="3" max="3" width="55" style="183" customWidth="1"/>
    <col min="4" max="4" width="21" style="183" customWidth="1"/>
    <col min="5" max="5" width="19.42578125" style="183" customWidth="1"/>
    <col min="6" max="7" width="23.85546875" style="1050" customWidth="1"/>
    <col min="8" max="8" width="20.140625" style="1050" customWidth="1"/>
    <col min="9" max="11" width="18.7109375" style="1050" customWidth="1"/>
    <col min="12" max="12" width="20" style="1465" customWidth="1"/>
    <col min="13" max="13" width="23.7109375" style="1466" customWidth="1"/>
    <col min="14" max="15" width="9.140625" style="1467" customWidth="1"/>
    <col min="16" max="19" width="9.140625" style="184" customWidth="1"/>
    <col min="20" max="16384" width="9.140625" style="184"/>
  </cols>
  <sheetData>
    <row r="1" spans="1:38" ht="24" customHeight="1" x14ac:dyDescent="0.25">
      <c r="A1" s="181" t="s">
        <v>1710</v>
      </c>
    </row>
    <row r="2" spans="1:38" ht="18" customHeight="1" x14ac:dyDescent="0.25">
      <c r="A2" s="1576" t="s">
        <v>1437</v>
      </c>
      <c r="B2" s="185"/>
      <c r="C2" s="186"/>
      <c r="D2" s="1468"/>
      <c r="E2" s="1468"/>
      <c r="F2" s="1469"/>
      <c r="G2" s="1469"/>
      <c r="H2" s="1051"/>
      <c r="I2" s="1051"/>
      <c r="J2" s="1051"/>
      <c r="K2" s="1051"/>
    </row>
    <row r="3" spans="1:38" ht="13.9" customHeight="1" x14ac:dyDescent="0.25">
      <c r="A3" s="1576" t="s">
        <v>1438</v>
      </c>
      <c r="B3" s="185"/>
      <c r="C3" s="186"/>
      <c r="D3" s="1468"/>
      <c r="E3" s="1468"/>
      <c r="F3" s="1470"/>
      <c r="G3" s="1471"/>
      <c r="H3" s="1051"/>
      <c r="I3" s="1470"/>
      <c r="J3" s="1470"/>
      <c r="K3" s="1470"/>
    </row>
    <row r="4" spans="1:38" s="187" customFormat="1" ht="24.6" customHeight="1" thickBot="1" x14ac:dyDescent="0.25">
      <c r="A4" s="1052"/>
      <c r="B4" s="1052"/>
      <c r="C4" s="1053" t="s">
        <v>543</v>
      </c>
      <c r="F4" s="1054"/>
      <c r="G4" s="1472"/>
      <c r="H4" s="1054"/>
      <c r="I4" s="1054"/>
      <c r="J4" s="1054"/>
      <c r="K4" s="1054"/>
      <c r="L4" s="1473"/>
      <c r="M4" s="1577"/>
      <c r="N4" s="1474"/>
      <c r="O4" s="1474"/>
    </row>
    <row r="5" spans="1:38" s="187" customFormat="1" ht="38.450000000000003" customHeight="1" x14ac:dyDescent="0.2">
      <c r="A5" s="2365" t="s">
        <v>539</v>
      </c>
      <c r="B5" s="2367" t="s">
        <v>544</v>
      </c>
      <c r="C5" s="2369" t="s">
        <v>545</v>
      </c>
      <c r="D5" s="2371" t="s">
        <v>1757</v>
      </c>
      <c r="E5" s="2352" t="s">
        <v>1439</v>
      </c>
      <c r="F5" s="2353"/>
      <c r="G5" s="2353"/>
      <c r="H5" s="2353"/>
      <c r="I5" s="2353"/>
      <c r="J5" s="2353"/>
      <c r="K5" s="2354"/>
      <c r="L5" s="2355"/>
      <c r="M5" s="1608" t="s">
        <v>1733</v>
      </c>
      <c r="N5" s="1474"/>
      <c r="O5" s="1474"/>
    </row>
    <row r="6" spans="1:38" s="188" customFormat="1" ht="133.5" customHeight="1" thickBot="1" x14ac:dyDescent="0.25">
      <c r="A6" s="2366"/>
      <c r="B6" s="2368"/>
      <c r="C6" s="2370"/>
      <c r="D6" s="2372"/>
      <c r="E6" s="1578" t="s">
        <v>1717</v>
      </c>
      <c r="F6" s="1579" t="s">
        <v>1440</v>
      </c>
      <c r="G6" s="1579" t="s">
        <v>1718</v>
      </c>
      <c r="H6" s="1579" t="s">
        <v>1719</v>
      </c>
      <c r="I6" s="1579" t="s">
        <v>1720</v>
      </c>
      <c r="J6" s="1579" t="s">
        <v>1721</v>
      </c>
      <c r="K6" s="1579" t="s">
        <v>1711</v>
      </c>
      <c r="L6" s="1609" t="s">
        <v>1722</v>
      </c>
      <c r="M6" s="1610" t="s">
        <v>1732</v>
      </c>
    </row>
    <row r="7" spans="1:38" s="1479" customFormat="1" ht="16.899999999999999" customHeight="1" x14ac:dyDescent="0.2">
      <c r="A7" s="2356" t="s">
        <v>546</v>
      </c>
      <c r="B7" s="2357"/>
      <c r="C7" s="2357"/>
      <c r="D7" s="2358"/>
      <c r="E7" s="1475"/>
      <c r="F7" s="1476" t="s">
        <v>548</v>
      </c>
      <c r="G7" s="1476" t="s">
        <v>548</v>
      </c>
      <c r="H7" s="1477" t="s">
        <v>456</v>
      </c>
      <c r="I7" s="1477" t="s">
        <v>456</v>
      </c>
      <c r="J7" s="1477" t="s">
        <v>549</v>
      </c>
      <c r="K7" s="1478" t="s">
        <v>457</v>
      </c>
      <c r="L7" s="1606" t="s">
        <v>551</v>
      </c>
      <c r="M7" s="1607"/>
      <c r="N7" s="1480"/>
      <c r="O7" s="1480"/>
    </row>
    <row r="8" spans="1:38" s="189" customFormat="1" ht="17.45" customHeight="1" x14ac:dyDescent="0.25">
      <c r="A8" s="2359" t="s">
        <v>553</v>
      </c>
      <c r="B8" s="2360"/>
      <c r="C8" s="2360"/>
      <c r="D8" s="2361"/>
      <c r="E8" s="1580"/>
      <c r="F8" s="1581" t="s">
        <v>548</v>
      </c>
      <c r="G8" s="1581" t="s">
        <v>549</v>
      </c>
      <c r="H8" s="1581" t="s">
        <v>457</v>
      </c>
      <c r="I8" s="1581" t="s">
        <v>457</v>
      </c>
      <c r="J8" s="1581" t="s">
        <v>550</v>
      </c>
      <c r="K8" s="1582" t="s">
        <v>552</v>
      </c>
      <c r="L8" s="1581" t="s">
        <v>455</v>
      </c>
      <c r="M8" s="1583"/>
    </row>
    <row r="9" spans="1:38" s="190" customFormat="1" ht="35.450000000000003" customHeight="1" x14ac:dyDescent="0.25">
      <c r="A9" s="2362" t="s">
        <v>1758</v>
      </c>
      <c r="B9" s="2363"/>
      <c r="C9" s="2364"/>
      <c r="D9" s="1598">
        <f>SUM(D10:D10)</f>
        <v>19200</v>
      </c>
      <c r="E9" s="1599">
        <f t="shared" ref="E9:E10" si="0">SUM(F9:L9)</f>
        <v>19200</v>
      </c>
      <c r="F9" s="1600">
        <f t="shared" ref="F9:M9" si="1">SUM(F10:F10)</f>
        <v>0</v>
      </c>
      <c r="G9" s="1600">
        <f t="shared" si="1"/>
        <v>0</v>
      </c>
      <c r="H9" s="1600">
        <f t="shared" si="1"/>
        <v>0</v>
      </c>
      <c r="I9" s="1600">
        <f t="shared" si="1"/>
        <v>0</v>
      </c>
      <c r="J9" s="1600">
        <f t="shared" si="1"/>
        <v>0</v>
      </c>
      <c r="K9" s="1600">
        <f t="shared" si="1"/>
        <v>19200</v>
      </c>
      <c r="L9" s="1600">
        <f t="shared" si="1"/>
        <v>0</v>
      </c>
      <c r="M9" s="1601">
        <f t="shared" si="1"/>
        <v>0</v>
      </c>
      <c r="N9" s="1467"/>
      <c r="O9" s="1467"/>
    </row>
    <row r="10" spans="1:38" s="190" customFormat="1" ht="23.45" customHeight="1" x14ac:dyDescent="0.25">
      <c r="A10" s="1455">
        <v>1</v>
      </c>
      <c r="B10" s="1985" t="s">
        <v>1890</v>
      </c>
      <c r="C10" s="1986" t="s">
        <v>1818</v>
      </c>
      <c r="D10" s="1987">
        <f t="shared" ref="D10" si="2">SUM(E10,M10)</f>
        <v>19200</v>
      </c>
      <c r="E10" s="1988">
        <f t="shared" si="0"/>
        <v>19200</v>
      </c>
      <c r="F10" s="1586"/>
      <c r="G10" s="1586"/>
      <c r="H10" s="1586"/>
      <c r="I10" s="1586"/>
      <c r="J10" s="1586"/>
      <c r="K10" s="1989">
        <v>19200</v>
      </c>
      <c r="L10" s="1990"/>
      <c r="M10" s="1991"/>
    </row>
    <row r="11" spans="1:38" ht="34.9" customHeight="1" x14ac:dyDescent="0.25">
      <c r="A11" s="2373" t="s">
        <v>1723</v>
      </c>
      <c r="B11" s="2374"/>
      <c r="C11" s="2374"/>
      <c r="D11" s="1584">
        <f t="shared" ref="D11:L11" si="3">SUM(D12:D12)</f>
        <v>0</v>
      </c>
      <c r="E11" s="1585">
        <f t="shared" si="3"/>
        <v>0</v>
      </c>
      <c r="F11" s="1588">
        <f t="shared" si="3"/>
        <v>0</v>
      </c>
      <c r="G11" s="1588">
        <f t="shared" si="3"/>
        <v>0</v>
      </c>
      <c r="H11" s="1588">
        <f t="shared" si="3"/>
        <v>0</v>
      </c>
      <c r="I11" s="1588">
        <f t="shared" si="3"/>
        <v>0</v>
      </c>
      <c r="J11" s="1588">
        <f t="shared" si="3"/>
        <v>0</v>
      </c>
      <c r="K11" s="1588">
        <f t="shared" si="3"/>
        <v>0</v>
      </c>
      <c r="L11" s="1596">
        <f t="shared" si="3"/>
        <v>0</v>
      </c>
      <c r="M11" s="1481"/>
    </row>
    <row r="12" spans="1:38" s="1056" customFormat="1" ht="21.6" customHeight="1" x14ac:dyDescent="0.25">
      <c r="A12" s="1057">
        <v>1</v>
      </c>
      <c r="B12" s="1985" t="s">
        <v>1890</v>
      </c>
      <c r="C12" s="1986" t="s">
        <v>1818</v>
      </c>
      <c r="D12" s="1992">
        <f t="shared" ref="D12" si="4">E12</f>
        <v>0</v>
      </c>
      <c r="E12" s="1993">
        <f t="shared" ref="E12" si="5">SUM(F12:L12)</f>
        <v>0</v>
      </c>
      <c r="F12" s="1586"/>
      <c r="G12" s="1586"/>
      <c r="H12" s="1586"/>
      <c r="I12" s="1586"/>
      <c r="J12" s="1586"/>
      <c r="K12" s="1989"/>
      <c r="L12" s="1990"/>
      <c r="M12" s="1456"/>
      <c r="N12" s="1055"/>
      <c r="O12" s="1055"/>
      <c r="P12" s="1055"/>
      <c r="Q12" s="1055"/>
      <c r="R12" s="1055"/>
      <c r="S12" s="1055"/>
      <c r="T12" s="1055"/>
      <c r="U12" s="1055"/>
      <c r="V12" s="1055"/>
      <c r="W12" s="1055"/>
      <c r="X12" s="1055"/>
      <c r="Y12" s="1055"/>
      <c r="Z12" s="1055"/>
      <c r="AA12" s="1055"/>
      <c r="AB12" s="1055"/>
      <c r="AC12" s="1055"/>
      <c r="AD12" s="1055"/>
      <c r="AE12" s="1055"/>
      <c r="AF12" s="1055"/>
      <c r="AG12" s="1055"/>
      <c r="AH12" s="1055"/>
      <c r="AI12" s="1055"/>
      <c r="AJ12" s="1055"/>
      <c r="AK12" s="1055"/>
      <c r="AL12" s="1055"/>
    </row>
    <row r="13" spans="1:38" ht="35.450000000000003" customHeight="1" x14ac:dyDescent="0.25">
      <c r="A13" s="2373" t="s">
        <v>1724</v>
      </c>
      <c r="B13" s="2374"/>
      <c r="C13" s="2374"/>
      <c r="D13" s="1584">
        <f t="shared" ref="D13:L13" si="6">SUM(D14:D14)</f>
        <v>0</v>
      </c>
      <c r="E13" s="1585">
        <f t="shared" si="6"/>
        <v>0</v>
      </c>
      <c r="F13" s="1589">
        <f t="shared" si="6"/>
        <v>0</v>
      </c>
      <c r="G13" s="1589">
        <f t="shared" si="6"/>
        <v>0</v>
      </c>
      <c r="H13" s="1589">
        <f t="shared" si="6"/>
        <v>0</v>
      </c>
      <c r="I13" s="1589">
        <f t="shared" si="6"/>
        <v>0</v>
      </c>
      <c r="J13" s="1589">
        <f t="shared" si="6"/>
        <v>0</v>
      </c>
      <c r="K13" s="1589">
        <f t="shared" si="6"/>
        <v>0</v>
      </c>
      <c r="L13" s="1597">
        <f t="shared" si="6"/>
        <v>0</v>
      </c>
      <c r="M13" s="1456"/>
    </row>
    <row r="14" spans="1:38" s="1056" customFormat="1" ht="23.45" customHeight="1" thickBot="1" x14ac:dyDescent="0.3">
      <c r="A14" s="1057">
        <v>1</v>
      </c>
      <c r="B14" s="1985" t="s">
        <v>1890</v>
      </c>
      <c r="C14" s="1986" t="s">
        <v>1818</v>
      </c>
      <c r="D14" s="1992">
        <f t="shared" ref="D14" si="7">E14</f>
        <v>0</v>
      </c>
      <c r="E14" s="1993">
        <f t="shared" ref="E14" si="8">SUM(F14:L14)</f>
        <v>0</v>
      </c>
      <c r="F14" s="1586"/>
      <c r="G14" s="1586"/>
      <c r="H14" s="1586"/>
      <c r="I14" s="1586"/>
      <c r="J14" s="1586"/>
      <c r="K14" s="1989"/>
      <c r="L14" s="1990"/>
      <c r="M14" s="1456"/>
      <c r="N14" s="1055"/>
      <c r="O14" s="1055"/>
      <c r="P14" s="1055"/>
      <c r="Q14" s="1055"/>
      <c r="R14" s="1055"/>
      <c r="S14" s="1055"/>
      <c r="T14" s="1055"/>
      <c r="U14" s="1055"/>
      <c r="V14" s="1055"/>
      <c r="W14" s="1055"/>
      <c r="X14" s="1055"/>
      <c r="Y14" s="1055"/>
      <c r="Z14" s="1055"/>
      <c r="AA14" s="1055"/>
      <c r="AB14" s="1055"/>
      <c r="AC14" s="1055"/>
      <c r="AD14" s="1055"/>
      <c r="AE14" s="1055"/>
      <c r="AF14" s="1055"/>
      <c r="AG14" s="1055"/>
      <c r="AH14" s="1055"/>
      <c r="AI14" s="1055"/>
      <c r="AJ14" s="1055"/>
      <c r="AK14" s="1055"/>
      <c r="AL14" s="1055"/>
    </row>
    <row r="15" spans="1:38" s="1484" customFormat="1" ht="37.5" customHeight="1" thickBot="1" x14ac:dyDescent="0.3">
      <c r="A15" s="2373" t="s">
        <v>1725</v>
      </c>
      <c r="B15" s="2374"/>
      <c r="C15" s="2374"/>
      <c r="D15" s="1584">
        <f>SUM(D16:D19)</f>
        <v>0</v>
      </c>
      <c r="E15" s="1584">
        <f t="shared" ref="E15:L15" si="9">E16+E18</f>
        <v>0</v>
      </c>
      <c r="F15" s="1584">
        <f t="shared" si="9"/>
        <v>0</v>
      </c>
      <c r="G15" s="1584">
        <f t="shared" si="9"/>
        <v>0</v>
      </c>
      <c r="H15" s="1584">
        <f t="shared" si="9"/>
        <v>0</v>
      </c>
      <c r="I15" s="1584">
        <f t="shared" si="9"/>
        <v>0</v>
      </c>
      <c r="J15" s="1584">
        <f t="shared" si="9"/>
        <v>0</v>
      </c>
      <c r="K15" s="1584">
        <f t="shared" si="9"/>
        <v>0</v>
      </c>
      <c r="L15" s="1585">
        <f t="shared" si="9"/>
        <v>0</v>
      </c>
      <c r="M15" s="1456"/>
      <c r="N15" s="1482"/>
      <c r="O15" s="1482"/>
      <c r="P15" s="1483"/>
      <c r="Q15" s="1483"/>
      <c r="R15" s="1483"/>
      <c r="S15" s="1483"/>
      <c r="T15" s="1483"/>
      <c r="U15" s="1483"/>
      <c r="V15" s="1483"/>
      <c r="W15" s="1483"/>
      <c r="X15" s="1483"/>
      <c r="Y15" s="1483"/>
      <c r="Z15" s="1483"/>
      <c r="AA15" s="1483"/>
      <c r="AB15" s="1483"/>
      <c r="AC15" s="1483"/>
      <c r="AD15" s="1483"/>
      <c r="AE15" s="1483"/>
      <c r="AF15" s="1483"/>
      <c r="AG15" s="1483"/>
      <c r="AH15" s="1483"/>
      <c r="AI15" s="1483"/>
      <c r="AJ15" s="1483"/>
      <c r="AK15" s="1483"/>
      <c r="AL15" s="1483"/>
    </row>
    <row r="16" spans="1:38" s="1483" customFormat="1" ht="25.15" customHeight="1" x14ac:dyDescent="0.25">
      <c r="A16" s="2375" t="s">
        <v>1712</v>
      </c>
      <c r="B16" s="2376"/>
      <c r="C16" s="2376"/>
      <c r="D16" s="1591"/>
      <c r="E16" s="1591">
        <f t="shared" ref="E16:L16" si="10">SUM(E17:E17)</f>
        <v>0</v>
      </c>
      <c r="F16" s="1591">
        <f t="shared" si="10"/>
        <v>0</v>
      </c>
      <c r="G16" s="1591">
        <f t="shared" si="10"/>
        <v>0</v>
      </c>
      <c r="H16" s="1591">
        <f t="shared" si="10"/>
        <v>0</v>
      </c>
      <c r="I16" s="1591">
        <f t="shared" si="10"/>
        <v>0</v>
      </c>
      <c r="J16" s="1591">
        <f t="shared" si="10"/>
        <v>0</v>
      </c>
      <c r="K16" s="1591">
        <f t="shared" si="10"/>
        <v>0</v>
      </c>
      <c r="L16" s="1594">
        <f t="shared" si="10"/>
        <v>0</v>
      </c>
      <c r="M16" s="1456"/>
      <c r="N16" s="1482"/>
      <c r="O16" s="1482"/>
    </row>
    <row r="17" spans="1:38" s="190" customFormat="1" ht="22.9" customHeight="1" x14ac:dyDescent="0.25">
      <c r="A17" s="1057">
        <v>1</v>
      </c>
      <c r="B17" s="1994" t="s">
        <v>1890</v>
      </c>
      <c r="C17" s="1986" t="s">
        <v>1818</v>
      </c>
      <c r="D17" s="1995">
        <f t="shared" ref="D17" si="11">E17</f>
        <v>0</v>
      </c>
      <c r="E17" s="1996">
        <f t="shared" ref="E17" si="12">SUM(F17:L17)</f>
        <v>0</v>
      </c>
      <c r="F17" s="1997"/>
      <c r="G17" s="1997"/>
      <c r="H17" s="1997"/>
      <c r="I17" s="1997"/>
      <c r="J17" s="1997"/>
      <c r="K17" s="1998"/>
      <c r="L17" s="1999"/>
      <c r="M17" s="1590"/>
      <c r="N17" s="1587"/>
      <c r="O17" s="1587"/>
      <c r="P17" s="1587"/>
      <c r="Q17" s="1587"/>
      <c r="R17" s="1587"/>
      <c r="S17" s="1587"/>
      <c r="T17" s="1587"/>
      <c r="U17" s="1587"/>
      <c r="V17" s="1587"/>
      <c r="W17" s="1587"/>
      <c r="X17" s="1587"/>
      <c r="Y17" s="1587"/>
      <c r="Z17" s="1587"/>
      <c r="AA17" s="1587"/>
      <c r="AB17" s="1587"/>
      <c r="AC17" s="1587"/>
      <c r="AD17" s="1587"/>
      <c r="AE17" s="1587"/>
      <c r="AF17" s="1587"/>
      <c r="AG17" s="1587"/>
      <c r="AH17" s="1587"/>
      <c r="AI17" s="1587"/>
      <c r="AJ17" s="1587"/>
      <c r="AK17" s="1587"/>
      <c r="AL17" s="1587"/>
    </row>
    <row r="18" spans="1:38" ht="30" customHeight="1" x14ac:dyDescent="0.25">
      <c r="A18" s="2377" t="s">
        <v>1726</v>
      </c>
      <c r="B18" s="2378"/>
      <c r="C18" s="2379"/>
      <c r="D18" s="1592"/>
      <c r="E18" s="1592">
        <f t="shared" ref="E18:L18" si="13">SUM(E19:E19)</f>
        <v>0</v>
      </c>
      <c r="F18" s="1593">
        <f t="shared" si="13"/>
        <v>0</v>
      </c>
      <c r="G18" s="1593">
        <f t="shared" si="13"/>
        <v>0</v>
      </c>
      <c r="H18" s="1593">
        <f t="shared" si="13"/>
        <v>0</v>
      </c>
      <c r="I18" s="1593">
        <f t="shared" si="13"/>
        <v>0</v>
      </c>
      <c r="J18" s="1593">
        <f t="shared" si="13"/>
        <v>0</v>
      </c>
      <c r="K18" s="1593">
        <f t="shared" si="13"/>
        <v>0</v>
      </c>
      <c r="L18" s="1595">
        <f t="shared" si="13"/>
        <v>0</v>
      </c>
      <c r="M18" s="1456"/>
    </row>
    <row r="19" spans="1:38" s="1056" customFormat="1" ht="23.45" customHeight="1" x14ac:dyDescent="0.25">
      <c r="A19" s="1057">
        <v>1</v>
      </c>
      <c r="B19" s="1985" t="s">
        <v>1890</v>
      </c>
      <c r="C19" s="1986" t="s">
        <v>1818</v>
      </c>
      <c r="D19" s="1992">
        <f t="shared" ref="D19" si="14">E19</f>
        <v>0</v>
      </c>
      <c r="E19" s="1993">
        <f t="shared" ref="E19" si="15">SUM(F19:L19)</f>
        <v>0</v>
      </c>
      <c r="F19" s="1586"/>
      <c r="G19" s="1586"/>
      <c r="H19" s="1586"/>
      <c r="I19" s="1586"/>
      <c r="J19" s="1586"/>
      <c r="K19" s="1989"/>
      <c r="L19" s="1990"/>
      <c r="M19" s="1456"/>
      <c r="N19" s="1055"/>
      <c r="O19" s="1055"/>
      <c r="P19" s="1055"/>
      <c r="Q19" s="1055"/>
      <c r="R19" s="1055"/>
      <c r="S19" s="1055"/>
      <c r="T19" s="1055"/>
      <c r="U19" s="1055"/>
      <c r="V19" s="1055"/>
      <c r="W19" s="1055"/>
      <c r="X19" s="1055"/>
      <c r="Y19" s="1055"/>
      <c r="Z19" s="1055"/>
      <c r="AA19" s="1055"/>
      <c r="AB19" s="1055"/>
      <c r="AC19" s="1055"/>
      <c r="AD19" s="1055"/>
      <c r="AE19" s="1055"/>
      <c r="AF19" s="1055"/>
      <c r="AG19" s="1055"/>
      <c r="AH19" s="1055"/>
      <c r="AI19" s="1055"/>
      <c r="AJ19" s="1055"/>
      <c r="AK19" s="1055"/>
      <c r="AL19" s="1055"/>
    </row>
    <row r="20" spans="1:38" s="1058" customFormat="1" ht="23.45" customHeight="1" x14ac:dyDescent="0.25">
      <c r="C20" s="1061"/>
      <c r="D20" s="1059"/>
      <c r="E20" s="1059"/>
      <c r="F20" s="1062"/>
      <c r="G20" s="1062"/>
      <c r="H20" s="1062"/>
      <c r="I20" s="1062"/>
      <c r="J20" s="1062"/>
      <c r="K20" s="1062"/>
      <c r="L20" s="1485"/>
      <c r="M20" s="1456"/>
      <c r="N20" s="1486"/>
      <c r="O20" s="1486"/>
      <c r="P20" s="1060"/>
      <c r="Q20" s="1060"/>
      <c r="R20" s="1060"/>
      <c r="S20" s="1060"/>
      <c r="T20" s="1060"/>
      <c r="U20" s="1060"/>
      <c r="V20" s="1060"/>
      <c r="W20" s="1060"/>
      <c r="X20" s="1060"/>
      <c r="Y20" s="1060"/>
      <c r="Z20" s="1060"/>
      <c r="AA20" s="1060"/>
      <c r="AB20" s="1060"/>
      <c r="AC20" s="1060"/>
      <c r="AD20" s="1060"/>
      <c r="AE20" s="1060"/>
      <c r="AF20" s="1060"/>
      <c r="AG20" s="1060"/>
      <c r="AH20" s="1060"/>
      <c r="AI20" s="1060"/>
      <c r="AJ20" s="1060"/>
      <c r="AK20" s="1060"/>
      <c r="AL20" s="1060"/>
    </row>
    <row r="21" spans="1:38" s="1058" customFormat="1" ht="20.45" customHeight="1" x14ac:dyDescent="0.25">
      <c r="C21" s="1061"/>
      <c r="D21" s="1059"/>
      <c r="E21" s="1059"/>
      <c r="F21" s="1062"/>
      <c r="G21" s="1062"/>
      <c r="H21" s="1062"/>
      <c r="I21" s="1062"/>
      <c r="J21" s="1062"/>
      <c r="K21" s="1062"/>
      <c r="L21" s="1485"/>
      <c r="M21" s="1456"/>
      <c r="N21" s="1486"/>
      <c r="O21" s="1486"/>
      <c r="P21" s="1060"/>
      <c r="Q21" s="1060"/>
      <c r="R21" s="1060"/>
      <c r="S21" s="1060"/>
      <c r="T21" s="1060"/>
      <c r="U21" s="1060"/>
      <c r="V21" s="1060"/>
      <c r="W21" s="1060"/>
      <c r="X21" s="1060"/>
      <c r="Y21" s="1060"/>
      <c r="Z21" s="1060"/>
      <c r="AA21" s="1060"/>
      <c r="AB21" s="1060"/>
      <c r="AC21" s="1060"/>
      <c r="AD21" s="1060"/>
      <c r="AE21" s="1060"/>
      <c r="AF21" s="1060"/>
      <c r="AG21" s="1060"/>
      <c r="AH21" s="1060"/>
      <c r="AI21" s="1060"/>
      <c r="AJ21" s="1060"/>
      <c r="AK21" s="1060"/>
      <c r="AL21" s="1060"/>
    </row>
    <row r="22" spans="1:38" s="182" customFormat="1" ht="20.45" customHeight="1" x14ac:dyDescent="0.3">
      <c r="A22" s="1611" t="s">
        <v>1683</v>
      </c>
      <c r="B22" s="1612"/>
      <c r="C22" s="1613"/>
      <c r="D22" s="183"/>
      <c r="E22" s="183"/>
      <c r="F22" s="1050"/>
      <c r="G22" s="1050"/>
      <c r="H22" s="1050"/>
      <c r="I22" s="1050"/>
      <c r="J22" s="1050"/>
      <c r="K22" s="1050"/>
      <c r="L22" s="1465"/>
      <c r="M22" s="1456"/>
      <c r="N22" s="1467"/>
      <c r="O22" s="1467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</row>
    <row r="23" spans="1:38" s="182" customFormat="1" ht="20.45" customHeight="1" x14ac:dyDescent="0.3">
      <c r="A23" s="2351" t="s">
        <v>1684</v>
      </c>
      <c r="B23" s="2351"/>
      <c r="C23" s="2351"/>
      <c r="D23" s="183"/>
      <c r="E23" s="183"/>
      <c r="F23" s="1050"/>
      <c r="G23" s="1050"/>
      <c r="H23" s="1050"/>
      <c r="I23" s="1050"/>
      <c r="J23" s="1050"/>
      <c r="K23" s="1050"/>
      <c r="L23" s="1465"/>
      <c r="M23" s="1456"/>
      <c r="N23" s="1467"/>
      <c r="O23" s="1467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</row>
    <row r="24" spans="1:38" s="182" customFormat="1" ht="20.45" customHeight="1" x14ac:dyDescent="0.25">
      <c r="C24" s="183"/>
      <c r="D24" s="183"/>
      <c r="E24" s="183"/>
      <c r="F24" s="1050"/>
      <c r="G24" s="1050"/>
      <c r="H24" s="1050"/>
      <c r="I24" s="1050"/>
      <c r="J24" s="1050"/>
      <c r="K24" s="1050"/>
      <c r="L24" s="1465"/>
      <c r="M24" s="1456"/>
      <c r="N24" s="1467"/>
      <c r="O24" s="1467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</row>
    <row r="25" spans="1:38" s="182" customFormat="1" ht="20.45" customHeight="1" x14ac:dyDescent="0.25">
      <c r="C25" s="183"/>
      <c r="D25" s="183"/>
      <c r="E25" s="183"/>
      <c r="F25" s="1050"/>
      <c r="G25" s="1050"/>
      <c r="H25" s="1050"/>
      <c r="I25" s="1050"/>
      <c r="J25" s="1050"/>
      <c r="K25" s="1050"/>
      <c r="L25" s="1465"/>
      <c r="M25" s="1456"/>
      <c r="N25" s="1467"/>
      <c r="O25" s="1467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</row>
    <row r="26" spans="1:38" s="182" customFormat="1" ht="20.45" customHeight="1" x14ac:dyDescent="0.25">
      <c r="C26" s="183"/>
      <c r="D26" s="183"/>
      <c r="E26" s="183"/>
      <c r="F26" s="1050"/>
      <c r="G26" s="1050"/>
      <c r="H26" s="1050"/>
      <c r="I26" s="1050"/>
      <c r="J26" s="1050"/>
      <c r="K26" s="1050"/>
      <c r="L26" s="1465"/>
      <c r="M26" s="1456"/>
      <c r="N26" s="1467"/>
      <c r="O26" s="1467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</row>
    <row r="27" spans="1:38" s="182" customFormat="1" ht="20.45" customHeight="1" x14ac:dyDescent="0.25">
      <c r="C27" s="183"/>
      <c r="D27" s="183"/>
      <c r="E27" s="183"/>
      <c r="F27" s="1050"/>
      <c r="G27" s="1050"/>
      <c r="H27" s="1050"/>
      <c r="I27" s="1050"/>
      <c r="J27" s="1050"/>
      <c r="K27" s="1050"/>
      <c r="L27" s="1465"/>
      <c r="M27" s="1456"/>
      <c r="N27" s="1467"/>
      <c r="O27" s="1467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</row>
    <row r="28" spans="1:38" s="182" customFormat="1" x14ac:dyDescent="0.25">
      <c r="C28" s="183"/>
      <c r="D28" s="183"/>
      <c r="E28" s="183"/>
      <c r="F28" s="1050"/>
      <c r="G28" s="1050"/>
      <c r="H28" s="1050"/>
      <c r="I28" s="1050"/>
      <c r="J28" s="1050"/>
      <c r="K28" s="1050"/>
      <c r="L28" s="1465"/>
      <c r="M28" s="1456"/>
      <c r="N28" s="1467"/>
      <c r="O28" s="1467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</row>
    <row r="29" spans="1:38" s="182" customFormat="1" x14ac:dyDescent="0.25">
      <c r="C29" s="183"/>
      <c r="D29" s="183"/>
      <c r="E29" s="183"/>
      <c r="F29" s="1050"/>
      <c r="G29" s="1050"/>
      <c r="H29" s="1050"/>
      <c r="I29" s="1050"/>
      <c r="J29" s="1050"/>
      <c r="K29" s="1050"/>
      <c r="L29" s="1465"/>
      <c r="M29" s="1456"/>
      <c r="N29" s="1467"/>
      <c r="O29" s="1467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</row>
    <row r="30" spans="1:38" s="182" customFormat="1" x14ac:dyDescent="0.25">
      <c r="C30" s="183"/>
      <c r="D30" s="183"/>
      <c r="E30" s="183"/>
      <c r="F30" s="1050"/>
      <c r="G30" s="1050"/>
      <c r="H30" s="1050"/>
      <c r="I30" s="1050"/>
      <c r="J30" s="1050"/>
      <c r="K30" s="1050"/>
      <c r="L30" s="1465"/>
      <c r="M30" s="1456"/>
      <c r="N30" s="1467"/>
      <c r="O30" s="1467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</row>
    <row r="31" spans="1:38" s="182" customFormat="1" x14ac:dyDescent="0.25">
      <c r="C31" s="183"/>
      <c r="D31" s="183"/>
      <c r="E31" s="183"/>
      <c r="F31" s="1050"/>
      <c r="G31" s="1050"/>
      <c r="H31" s="1050"/>
      <c r="I31" s="1050"/>
      <c r="J31" s="1050"/>
      <c r="K31" s="1050"/>
      <c r="L31" s="1465"/>
      <c r="M31" s="1456"/>
      <c r="N31" s="1467"/>
      <c r="O31" s="1467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</row>
    <row r="32" spans="1:38" s="182" customFormat="1" x14ac:dyDescent="0.25">
      <c r="C32" s="183"/>
      <c r="D32" s="183"/>
      <c r="E32" s="183"/>
      <c r="F32" s="1050"/>
      <c r="G32" s="1050"/>
      <c r="H32" s="1050"/>
      <c r="I32" s="1050"/>
      <c r="J32" s="1050"/>
      <c r="K32" s="1050"/>
      <c r="L32" s="1465"/>
      <c r="M32" s="1456"/>
      <c r="N32" s="1467"/>
      <c r="O32" s="1467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</row>
    <row r="33" spans="3:38" s="182" customFormat="1" x14ac:dyDescent="0.25">
      <c r="C33" s="183"/>
      <c r="D33" s="183"/>
      <c r="E33" s="183"/>
      <c r="F33" s="1050"/>
      <c r="G33" s="1050"/>
      <c r="H33" s="1050"/>
      <c r="I33" s="1050"/>
      <c r="J33" s="1050"/>
      <c r="K33" s="1050"/>
      <c r="L33" s="1465"/>
      <c r="M33" s="1456"/>
      <c r="N33" s="1467"/>
      <c r="O33" s="1467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</row>
    <row r="34" spans="3:38" s="182" customFormat="1" x14ac:dyDescent="0.25">
      <c r="C34" s="183"/>
      <c r="D34" s="183"/>
      <c r="E34" s="183"/>
      <c r="F34" s="1050"/>
      <c r="G34" s="1050"/>
      <c r="H34" s="1050"/>
      <c r="I34" s="1050"/>
      <c r="J34" s="1050"/>
      <c r="K34" s="1050"/>
      <c r="L34" s="1465"/>
      <c r="M34" s="1456"/>
      <c r="N34" s="1467"/>
      <c r="O34" s="1467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</row>
    <row r="35" spans="3:38" s="182" customFormat="1" x14ac:dyDescent="0.25">
      <c r="C35" s="183"/>
      <c r="D35" s="183"/>
      <c r="E35" s="183"/>
      <c r="F35" s="1050"/>
      <c r="G35" s="1050"/>
      <c r="H35" s="1050"/>
      <c r="I35" s="1050"/>
      <c r="J35" s="1050"/>
      <c r="K35" s="1050"/>
      <c r="L35" s="1465"/>
      <c r="M35" s="1456"/>
      <c r="N35" s="1467"/>
      <c r="O35" s="1467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</row>
    <row r="36" spans="3:38" s="182" customFormat="1" x14ac:dyDescent="0.25">
      <c r="C36" s="183"/>
      <c r="D36" s="183"/>
      <c r="E36" s="183"/>
      <c r="F36" s="1050"/>
      <c r="G36" s="1050"/>
      <c r="H36" s="1050"/>
      <c r="I36" s="1050"/>
      <c r="J36" s="1050"/>
      <c r="K36" s="1050"/>
      <c r="L36" s="1465"/>
      <c r="M36" s="1456"/>
      <c r="N36" s="1467"/>
      <c r="O36" s="1467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</row>
    <row r="37" spans="3:38" s="182" customFormat="1" x14ac:dyDescent="0.25">
      <c r="C37" s="183"/>
      <c r="D37" s="183"/>
      <c r="E37" s="183"/>
      <c r="F37" s="1050"/>
      <c r="G37" s="1050"/>
      <c r="H37" s="1050"/>
      <c r="I37" s="1050"/>
      <c r="J37" s="1050"/>
      <c r="K37" s="1050"/>
      <c r="L37" s="1465"/>
      <c r="M37" s="1456"/>
      <c r="N37" s="1467"/>
      <c r="O37" s="1467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</row>
    <row r="38" spans="3:38" s="182" customFormat="1" x14ac:dyDescent="0.25">
      <c r="C38" s="183"/>
      <c r="D38" s="183"/>
      <c r="E38" s="183"/>
      <c r="F38" s="1050"/>
      <c r="G38" s="1050"/>
      <c r="H38" s="1050"/>
      <c r="I38" s="1050"/>
      <c r="J38" s="1050"/>
      <c r="K38" s="1050"/>
      <c r="L38" s="1465"/>
      <c r="M38" s="1456"/>
      <c r="N38" s="1467"/>
      <c r="O38" s="1467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</row>
    <row r="39" spans="3:38" s="182" customFormat="1" x14ac:dyDescent="0.25">
      <c r="C39" s="183"/>
      <c r="D39" s="183"/>
      <c r="E39" s="183"/>
      <c r="F39" s="1050"/>
      <c r="G39" s="1050"/>
      <c r="H39" s="1050"/>
      <c r="I39" s="1050"/>
      <c r="J39" s="1050"/>
      <c r="K39" s="1050"/>
      <c r="L39" s="1465"/>
      <c r="M39" s="1456"/>
      <c r="N39" s="1467"/>
      <c r="O39" s="1467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</row>
    <row r="40" spans="3:38" s="182" customFormat="1" x14ac:dyDescent="0.25">
      <c r="C40" s="183"/>
      <c r="D40" s="183"/>
      <c r="E40" s="183"/>
      <c r="F40" s="1050"/>
      <c r="G40" s="1050"/>
      <c r="H40" s="1050"/>
      <c r="I40" s="1050"/>
      <c r="J40" s="1050"/>
      <c r="K40" s="1050"/>
      <c r="L40" s="1465"/>
      <c r="M40" s="1456"/>
      <c r="N40" s="1467"/>
      <c r="O40" s="1467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</row>
    <row r="41" spans="3:38" s="182" customFormat="1" x14ac:dyDescent="0.25">
      <c r="C41" s="183"/>
      <c r="D41" s="183"/>
      <c r="E41" s="183"/>
      <c r="F41" s="1050"/>
      <c r="G41" s="1050"/>
      <c r="H41" s="1050"/>
      <c r="I41" s="1050"/>
      <c r="J41" s="1050"/>
      <c r="K41" s="1050"/>
      <c r="L41" s="1465"/>
      <c r="M41" s="1456"/>
      <c r="N41" s="1467"/>
      <c r="O41" s="1467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</row>
    <row r="42" spans="3:38" s="182" customFormat="1" x14ac:dyDescent="0.25">
      <c r="C42" s="183"/>
      <c r="D42" s="183"/>
      <c r="E42" s="183"/>
      <c r="F42" s="1050"/>
      <c r="G42" s="1050"/>
      <c r="H42" s="1050"/>
      <c r="I42" s="1050"/>
      <c r="J42" s="1050"/>
      <c r="K42" s="1050"/>
      <c r="L42" s="1465"/>
      <c r="M42" s="1456"/>
      <c r="N42" s="1467"/>
      <c r="O42" s="1467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</row>
    <row r="43" spans="3:38" s="182" customFormat="1" x14ac:dyDescent="0.25">
      <c r="C43" s="183"/>
      <c r="D43" s="183"/>
      <c r="E43" s="183"/>
      <c r="F43" s="1050"/>
      <c r="G43" s="1050"/>
      <c r="H43" s="1050"/>
      <c r="I43" s="1050"/>
      <c r="J43" s="1050"/>
      <c r="K43" s="1050"/>
      <c r="L43" s="1465"/>
      <c r="M43" s="1456"/>
      <c r="N43" s="1467"/>
      <c r="O43" s="1467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</row>
    <row r="44" spans="3:38" s="182" customFormat="1" x14ac:dyDescent="0.25">
      <c r="C44" s="183"/>
      <c r="D44" s="183"/>
      <c r="E44" s="183"/>
      <c r="F44" s="1050"/>
      <c r="G44" s="1050"/>
      <c r="H44" s="1050"/>
      <c r="I44" s="1050"/>
      <c r="J44" s="1050"/>
      <c r="K44" s="1050"/>
      <c r="L44" s="1465"/>
      <c r="M44" s="1456"/>
      <c r="N44" s="1467"/>
      <c r="O44" s="1467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</row>
    <row r="45" spans="3:38" s="182" customFormat="1" x14ac:dyDescent="0.25">
      <c r="C45" s="183"/>
      <c r="D45" s="183"/>
      <c r="E45" s="183"/>
      <c r="F45" s="1050"/>
      <c r="G45" s="1050"/>
      <c r="H45" s="1050"/>
      <c r="I45" s="1050"/>
      <c r="J45" s="1050"/>
      <c r="K45" s="1050"/>
      <c r="L45" s="1465"/>
      <c r="M45" s="1456"/>
      <c r="N45" s="1467"/>
      <c r="O45" s="1467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</row>
    <row r="46" spans="3:38" s="182" customFormat="1" x14ac:dyDescent="0.25">
      <c r="C46" s="183"/>
      <c r="D46" s="183"/>
      <c r="E46" s="183"/>
      <c r="F46" s="1050"/>
      <c r="G46" s="1050"/>
      <c r="H46" s="1050"/>
      <c r="I46" s="1050"/>
      <c r="J46" s="1050"/>
      <c r="K46" s="1050"/>
      <c r="L46" s="1465"/>
      <c r="M46" s="1456"/>
      <c r="N46" s="1467"/>
      <c r="O46" s="1467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</row>
    <row r="47" spans="3:38" s="182" customFormat="1" x14ac:dyDescent="0.25">
      <c r="C47" s="183"/>
      <c r="D47" s="183"/>
      <c r="E47" s="183"/>
      <c r="F47" s="1050"/>
      <c r="G47" s="1050"/>
      <c r="H47" s="1050"/>
      <c r="I47" s="1050"/>
      <c r="J47" s="1050"/>
      <c r="K47" s="1050"/>
      <c r="L47" s="1465"/>
      <c r="M47" s="1456"/>
      <c r="N47" s="1467"/>
      <c r="O47" s="1467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</row>
    <row r="48" spans="3:38" s="182" customFormat="1" x14ac:dyDescent="0.25">
      <c r="C48" s="183"/>
      <c r="D48" s="183"/>
      <c r="E48" s="183"/>
      <c r="F48" s="1050"/>
      <c r="G48" s="1050"/>
      <c r="H48" s="1050"/>
      <c r="I48" s="1050"/>
      <c r="J48" s="1050"/>
      <c r="K48" s="1050"/>
      <c r="L48" s="1465"/>
      <c r="M48" s="1456"/>
      <c r="N48" s="1467"/>
      <c r="O48" s="1467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</row>
    <row r="49" spans="3:38" s="182" customFormat="1" x14ac:dyDescent="0.25">
      <c r="C49" s="183"/>
      <c r="D49" s="183"/>
      <c r="E49" s="183"/>
      <c r="F49" s="1050"/>
      <c r="G49" s="1050"/>
      <c r="H49" s="1050"/>
      <c r="I49" s="1050"/>
      <c r="J49" s="1050"/>
      <c r="K49" s="1050"/>
      <c r="L49" s="1465"/>
      <c r="M49" s="1456"/>
      <c r="N49" s="1467"/>
      <c r="O49" s="1467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</row>
    <row r="50" spans="3:38" s="182" customFormat="1" x14ac:dyDescent="0.25">
      <c r="C50" s="183"/>
      <c r="D50" s="183"/>
      <c r="E50" s="183"/>
      <c r="F50" s="1050"/>
      <c r="G50" s="1050"/>
      <c r="H50" s="1050"/>
      <c r="I50" s="1050"/>
      <c r="J50" s="1050"/>
      <c r="K50" s="1050"/>
      <c r="L50" s="1465"/>
      <c r="M50" s="1456"/>
      <c r="N50" s="1467"/>
      <c r="O50" s="1467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</row>
    <row r="51" spans="3:38" s="182" customFormat="1" x14ac:dyDescent="0.25">
      <c r="C51" s="183"/>
      <c r="D51" s="183"/>
      <c r="E51" s="183"/>
      <c r="F51" s="1050"/>
      <c r="G51" s="1050"/>
      <c r="H51" s="1050"/>
      <c r="I51" s="1050"/>
      <c r="J51" s="1050"/>
      <c r="K51" s="1050"/>
      <c r="L51" s="1465"/>
      <c r="M51" s="1456"/>
      <c r="N51" s="1467"/>
      <c r="O51" s="1467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</row>
    <row r="52" spans="3:38" s="182" customFormat="1" x14ac:dyDescent="0.25">
      <c r="C52" s="183"/>
      <c r="D52" s="183"/>
      <c r="E52" s="183"/>
      <c r="F52" s="1050"/>
      <c r="G52" s="1050"/>
      <c r="H52" s="1050"/>
      <c r="I52" s="1050"/>
      <c r="J52" s="1050"/>
      <c r="K52" s="1050"/>
      <c r="L52" s="1465"/>
      <c r="M52" s="1456"/>
      <c r="N52" s="1467"/>
      <c r="O52" s="1467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</row>
    <row r="53" spans="3:38" s="182" customFormat="1" x14ac:dyDescent="0.25">
      <c r="C53" s="183"/>
      <c r="D53" s="183"/>
      <c r="E53" s="183"/>
      <c r="F53" s="1050"/>
      <c r="G53" s="1050"/>
      <c r="H53" s="1050"/>
      <c r="I53" s="1050"/>
      <c r="J53" s="1050"/>
      <c r="K53" s="1050"/>
      <c r="L53" s="1465"/>
      <c r="M53" s="1456"/>
      <c r="N53" s="1467"/>
      <c r="O53" s="1467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</row>
    <row r="54" spans="3:38" s="182" customFormat="1" x14ac:dyDescent="0.25">
      <c r="C54" s="183"/>
      <c r="D54" s="183"/>
      <c r="E54" s="183"/>
      <c r="F54" s="1050"/>
      <c r="G54" s="1050"/>
      <c r="H54" s="1050"/>
      <c r="I54" s="1050"/>
      <c r="J54" s="1050"/>
      <c r="K54" s="1050"/>
      <c r="L54" s="1465"/>
      <c r="M54" s="1456"/>
      <c r="N54" s="1467"/>
      <c r="O54" s="1467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</row>
    <row r="55" spans="3:38" s="182" customFormat="1" x14ac:dyDescent="0.25">
      <c r="C55" s="183"/>
      <c r="D55" s="183"/>
      <c r="E55" s="183"/>
      <c r="F55" s="1050"/>
      <c r="G55" s="1050"/>
      <c r="H55" s="1050"/>
      <c r="I55" s="1050"/>
      <c r="J55" s="1050"/>
      <c r="K55" s="1050"/>
      <c r="L55" s="1465"/>
      <c r="M55" s="1456"/>
      <c r="N55" s="1467"/>
      <c r="O55" s="1467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</row>
    <row r="56" spans="3:38" s="182" customFormat="1" x14ac:dyDescent="0.25">
      <c r="C56" s="183"/>
      <c r="D56" s="183"/>
      <c r="E56" s="183"/>
      <c r="F56" s="1050"/>
      <c r="G56" s="1050"/>
      <c r="H56" s="1050"/>
      <c r="I56" s="1050"/>
      <c r="J56" s="1050"/>
      <c r="K56" s="1050"/>
      <c r="L56" s="1465"/>
      <c r="M56" s="1456"/>
      <c r="N56" s="1467"/>
      <c r="O56" s="1467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</row>
    <row r="57" spans="3:38" s="182" customFormat="1" x14ac:dyDescent="0.25">
      <c r="C57" s="183"/>
      <c r="D57" s="183"/>
      <c r="E57" s="183"/>
      <c r="F57" s="1050"/>
      <c r="G57" s="1050"/>
      <c r="H57" s="1050"/>
      <c r="I57" s="1050"/>
      <c r="J57" s="1050"/>
      <c r="K57" s="1050"/>
      <c r="L57" s="1465"/>
      <c r="M57" s="1466"/>
      <c r="N57" s="1467"/>
      <c r="O57" s="1467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</row>
    <row r="58" spans="3:38" s="182" customFormat="1" x14ac:dyDescent="0.25">
      <c r="C58" s="183"/>
      <c r="D58" s="183"/>
      <c r="E58" s="183"/>
      <c r="F58" s="1050"/>
      <c r="G58" s="1050"/>
      <c r="H58" s="1050"/>
      <c r="I58" s="1050"/>
      <c r="J58" s="1050"/>
      <c r="K58" s="1050"/>
      <c r="L58" s="1465"/>
      <c r="M58" s="1466"/>
      <c r="N58" s="1467"/>
      <c r="O58" s="1467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</row>
    <row r="59" spans="3:38" s="182" customFormat="1" x14ac:dyDescent="0.25">
      <c r="C59" s="183"/>
      <c r="D59" s="183"/>
      <c r="E59" s="183"/>
      <c r="F59" s="1050"/>
      <c r="G59" s="1050"/>
      <c r="H59" s="1050"/>
      <c r="I59" s="1050"/>
      <c r="J59" s="1050"/>
      <c r="K59" s="1050"/>
      <c r="L59" s="1465"/>
      <c r="M59" s="1466"/>
      <c r="N59" s="1467"/>
      <c r="O59" s="1467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</row>
    <row r="60" spans="3:38" s="182" customFormat="1" x14ac:dyDescent="0.25">
      <c r="C60" s="183"/>
      <c r="D60" s="183"/>
      <c r="E60" s="183"/>
      <c r="F60" s="1050"/>
      <c r="G60" s="1050"/>
      <c r="H60" s="1050"/>
      <c r="I60" s="1050"/>
      <c r="J60" s="1050"/>
      <c r="K60" s="1050"/>
      <c r="L60" s="1465"/>
      <c r="M60" s="1466"/>
      <c r="N60" s="1467"/>
      <c r="O60" s="1467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</row>
    <row r="61" spans="3:38" s="182" customFormat="1" x14ac:dyDescent="0.25">
      <c r="C61" s="183"/>
      <c r="D61" s="183"/>
      <c r="E61" s="183"/>
      <c r="F61" s="1050"/>
      <c r="G61" s="1050"/>
      <c r="H61" s="1050"/>
      <c r="I61" s="1050"/>
      <c r="J61" s="1050"/>
      <c r="K61" s="1050"/>
      <c r="L61" s="1465"/>
      <c r="M61" s="1466"/>
      <c r="N61" s="1467"/>
      <c r="O61" s="1467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</row>
    <row r="62" spans="3:38" s="182" customFormat="1" x14ac:dyDescent="0.25">
      <c r="C62" s="183"/>
      <c r="D62" s="183"/>
      <c r="E62" s="183"/>
      <c r="F62" s="1050"/>
      <c r="G62" s="1050"/>
      <c r="H62" s="1050"/>
      <c r="I62" s="1050"/>
      <c r="J62" s="1050"/>
      <c r="K62" s="1050"/>
      <c r="L62" s="1465"/>
      <c r="M62" s="1466"/>
      <c r="N62" s="1467"/>
      <c r="O62" s="1467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</row>
    <row r="63" spans="3:38" s="182" customFormat="1" x14ac:dyDescent="0.25">
      <c r="C63" s="183"/>
      <c r="D63" s="183"/>
      <c r="E63" s="183"/>
      <c r="F63" s="1050"/>
      <c r="G63" s="1050"/>
      <c r="H63" s="1050"/>
      <c r="I63" s="1050"/>
      <c r="J63" s="1050"/>
      <c r="K63" s="1050"/>
      <c r="L63" s="1465"/>
      <c r="M63" s="1466"/>
      <c r="N63" s="1467"/>
      <c r="O63" s="1467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</row>
    <row r="64" spans="3:38" s="182" customFormat="1" x14ac:dyDescent="0.25">
      <c r="C64" s="183"/>
      <c r="D64" s="183"/>
      <c r="E64" s="183"/>
      <c r="F64" s="1050"/>
      <c r="G64" s="1050"/>
      <c r="H64" s="1050"/>
      <c r="I64" s="1050"/>
      <c r="J64" s="1050"/>
      <c r="K64" s="1050"/>
      <c r="L64" s="1465"/>
      <c r="M64" s="1466"/>
      <c r="N64" s="1467"/>
      <c r="O64" s="1467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</row>
    <row r="65" spans="3:38" s="182" customFormat="1" x14ac:dyDescent="0.25">
      <c r="C65" s="183"/>
      <c r="D65" s="183"/>
      <c r="E65" s="183"/>
      <c r="F65" s="1050"/>
      <c r="G65" s="1050"/>
      <c r="H65" s="1050"/>
      <c r="I65" s="1050"/>
      <c r="J65" s="1050"/>
      <c r="K65" s="1050"/>
      <c r="L65" s="1465"/>
      <c r="M65" s="1466"/>
      <c r="N65" s="1467"/>
      <c r="O65" s="1467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</row>
    <row r="66" spans="3:38" s="182" customFormat="1" x14ac:dyDescent="0.25">
      <c r="C66" s="183"/>
      <c r="D66" s="183"/>
      <c r="E66" s="183"/>
      <c r="F66" s="1050"/>
      <c r="G66" s="1050"/>
      <c r="H66" s="1050"/>
      <c r="I66" s="1050"/>
      <c r="J66" s="1050"/>
      <c r="K66" s="1050"/>
      <c r="L66" s="1465"/>
      <c r="M66" s="1466"/>
      <c r="N66" s="1467"/>
      <c r="O66" s="1467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</row>
    <row r="67" spans="3:38" s="182" customFormat="1" x14ac:dyDescent="0.25">
      <c r="C67" s="183"/>
      <c r="D67" s="183"/>
      <c r="E67" s="183"/>
      <c r="F67" s="1050"/>
      <c r="G67" s="1050"/>
      <c r="H67" s="1050"/>
      <c r="I67" s="1050"/>
      <c r="J67" s="1050"/>
      <c r="K67" s="1050"/>
      <c r="L67" s="1465"/>
      <c r="M67" s="1466"/>
      <c r="N67" s="1467"/>
      <c r="O67" s="1467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</row>
    <row r="68" spans="3:38" s="182" customFormat="1" x14ac:dyDescent="0.25">
      <c r="C68" s="183"/>
      <c r="D68" s="183"/>
      <c r="E68" s="183"/>
      <c r="F68" s="1050"/>
      <c r="G68" s="1050"/>
      <c r="H68" s="1050"/>
      <c r="I68" s="1050"/>
      <c r="J68" s="1050"/>
      <c r="K68" s="1050"/>
      <c r="L68" s="1465"/>
      <c r="M68" s="1466"/>
      <c r="N68" s="1467"/>
      <c r="O68" s="1467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</row>
    <row r="69" spans="3:38" s="182" customFormat="1" x14ac:dyDescent="0.25">
      <c r="C69" s="183"/>
      <c r="D69" s="183"/>
      <c r="E69" s="183"/>
      <c r="F69" s="1050"/>
      <c r="G69" s="1050"/>
      <c r="H69" s="1050"/>
      <c r="I69" s="1050"/>
      <c r="J69" s="1050"/>
      <c r="K69" s="1050"/>
      <c r="L69" s="1465"/>
      <c r="M69" s="1466"/>
      <c r="N69" s="1467"/>
      <c r="O69" s="1467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</row>
    <row r="70" spans="3:38" s="182" customFormat="1" x14ac:dyDescent="0.25">
      <c r="C70" s="183"/>
      <c r="D70" s="183"/>
      <c r="E70" s="183"/>
      <c r="F70" s="1050"/>
      <c r="G70" s="1050"/>
      <c r="H70" s="1050"/>
      <c r="I70" s="1050"/>
      <c r="J70" s="1050"/>
      <c r="K70" s="1050"/>
      <c r="L70" s="1465"/>
      <c r="M70" s="1466"/>
      <c r="N70" s="1467"/>
      <c r="O70" s="1467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</row>
    <row r="71" spans="3:38" s="182" customFormat="1" x14ac:dyDescent="0.25">
      <c r="C71" s="183"/>
      <c r="D71" s="183"/>
      <c r="E71" s="183"/>
      <c r="F71" s="1050"/>
      <c r="G71" s="1050"/>
      <c r="H71" s="1050"/>
      <c r="I71" s="1050"/>
      <c r="J71" s="1050"/>
      <c r="K71" s="1050"/>
      <c r="L71" s="1465"/>
      <c r="M71" s="1466"/>
      <c r="N71" s="1467"/>
      <c r="O71" s="1467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</row>
    <row r="72" spans="3:38" s="182" customFormat="1" x14ac:dyDescent="0.25">
      <c r="C72" s="183"/>
      <c r="D72" s="183"/>
      <c r="E72" s="183"/>
      <c r="F72" s="1050"/>
      <c r="G72" s="1050"/>
      <c r="H72" s="1050"/>
      <c r="I72" s="1050"/>
      <c r="J72" s="1050"/>
      <c r="K72" s="1050"/>
      <c r="L72" s="1465"/>
      <c r="M72" s="1466"/>
      <c r="N72" s="1467"/>
      <c r="O72" s="1467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</row>
    <row r="73" spans="3:38" s="182" customFormat="1" x14ac:dyDescent="0.25">
      <c r="C73" s="183"/>
      <c r="D73" s="183"/>
      <c r="E73" s="183"/>
      <c r="F73" s="1050"/>
      <c r="G73" s="1050"/>
      <c r="H73" s="1050"/>
      <c r="I73" s="1050"/>
      <c r="J73" s="1050"/>
      <c r="K73" s="1050"/>
      <c r="L73" s="1465"/>
      <c r="M73" s="1466"/>
      <c r="N73" s="1467"/>
      <c r="O73" s="1467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</row>
    <row r="74" spans="3:38" s="182" customFormat="1" x14ac:dyDescent="0.25">
      <c r="C74" s="183"/>
      <c r="D74" s="183"/>
      <c r="E74" s="183"/>
      <c r="F74" s="1050"/>
      <c r="G74" s="1050"/>
      <c r="H74" s="1050"/>
      <c r="I74" s="1050"/>
      <c r="J74" s="1050"/>
      <c r="K74" s="1050"/>
      <c r="L74" s="1465"/>
      <c r="M74" s="1466"/>
      <c r="N74" s="1467"/>
      <c r="O74" s="1467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</row>
    <row r="75" spans="3:38" s="182" customFormat="1" x14ac:dyDescent="0.25">
      <c r="C75" s="183"/>
      <c r="D75" s="183"/>
      <c r="E75" s="183"/>
      <c r="F75" s="1050"/>
      <c r="G75" s="1050"/>
      <c r="H75" s="1050"/>
      <c r="I75" s="1050"/>
      <c r="J75" s="1050"/>
      <c r="K75" s="1050"/>
      <c r="L75" s="1465"/>
      <c r="M75" s="1466"/>
      <c r="N75" s="1467"/>
      <c r="O75" s="1467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</row>
    <row r="76" spans="3:38" s="182" customFormat="1" x14ac:dyDescent="0.25">
      <c r="C76" s="183"/>
      <c r="D76" s="183"/>
      <c r="E76" s="183"/>
      <c r="F76" s="1050"/>
      <c r="G76" s="1050"/>
      <c r="H76" s="1050"/>
      <c r="I76" s="1050"/>
      <c r="J76" s="1050"/>
      <c r="K76" s="1050"/>
      <c r="L76" s="1465"/>
      <c r="M76" s="1466"/>
      <c r="N76" s="1467"/>
      <c r="O76" s="1467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</row>
    <row r="77" spans="3:38" s="182" customFormat="1" x14ac:dyDescent="0.25">
      <c r="C77" s="183"/>
      <c r="D77" s="183"/>
      <c r="E77" s="183"/>
      <c r="F77" s="1050"/>
      <c r="G77" s="1050"/>
      <c r="H77" s="1050"/>
      <c r="I77" s="1050"/>
      <c r="J77" s="1050"/>
      <c r="K77" s="1050"/>
      <c r="L77" s="1465"/>
      <c r="M77" s="1466"/>
      <c r="N77" s="1467"/>
      <c r="O77" s="1467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</row>
    <row r="78" spans="3:38" s="182" customFormat="1" x14ac:dyDescent="0.25">
      <c r="C78" s="183"/>
      <c r="D78" s="183"/>
      <c r="E78" s="183"/>
      <c r="F78" s="1050"/>
      <c r="G78" s="1050"/>
      <c r="H78" s="1050"/>
      <c r="I78" s="1050"/>
      <c r="J78" s="1050"/>
      <c r="K78" s="1050"/>
      <c r="L78" s="1465"/>
      <c r="M78" s="1466"/>
      <c r="N78" s="1467"/>
      <c r="O78" s="1467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</row>
    <row r="79" spans="3:38" s="182" customFormat="1" x14ac:dyDescent="0.25">
      <c r="C79" s="183"/>
      <c r="D79" s="183"/>
      <c r="E79" s="183"/>
      <c r="F79" s="1050"/>
      <c r="G79" s="1050"/>
      <c r="H79" s="1050"/>
      <c r="I79" s="1050"/>
      <c r="J79" s="1050"/>
      <c r="K79" s="1050"/>
      <c r="L79" s="1465"/>
      <c r="M79" s="1466"/>
      <c r="N79" s="1467"/>
      <c r="O79" s="1467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</row>
    <row r="80" spans="3:38" s="182" customFormat="1" x14ac:dyDescent="0.25">
      <c r="C80" s="183"/>
      <c r="D80" s="183"/>
      <c r="E80" s="183"/>
      <c r="F80" s="1050"/>
      <c r="G80" s="1050"/>
      <c r="H80" s="1050"/>
      <c r="I80" s="1050"/>
      <c r="J80" s="1050"/>
      <c r="K80" s="1050"/>
      <c r="L80" s="1465"/>
      <c r="M80" s="1466"/>
      <c r="N80" s="1467"/>
      <c r="O80" s="1467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</row>
    <row r="81" spans="3:38" s="182" customFormat="1" x14ac:dyDescent="0.25">
      <c r="C81" s="183"/>
      <c r="D81" s="183"/>
      <c r="E81" s="183"/>
      <c r="F81" s="1050"/>
      <c r="G81" s="1050"/>
      <c r="H81" s="1050"/>
      <c r="I81" s="1050"/>
      <c r="J81" s="1050"/>
      <c r="K81" s="1050"/>
      <c r="L81" s="1465"/>
      <c r="M81" s="1466"/>
      <c r="N81" s="1467"/>
      <c r="O81" s="1467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</row>
    <row r="82" spans="3:38" s="182" customFormat="1" x14ac:dyDescent="0.25">
      <c r="C82" s="183"/>
      <c r="D82" s="183"/>
      <c r="E82" s="183"/>
      <c r="F82" s="1050"/>
      <c r="G82" s="1050"/>
      <c r="H82" s="1050"/>
      <c r="I82" s="1050"/>
      <c r="J82" s="1050"/>
      <c r="K82" s="1050"/>
      <c r="L82" s="1465"/>
      <c r="M82" s="1466"/>
      <c r="N82" s="1467"/>
      <c r="O82" s="1467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</row>
    <row r="83" spans="3:38" s="182" customFormat="1" x14ac:dyDescent="0.25">
      <c r="C83" s="183"/>
      <c r="D83" s="183"/>
      <c r="E83" s="183"/>
      <c r="F83" s="1050"/>
      <c r="G83" s="1050"/>
      <c r="H83" s="1050"/>
      <c r="I83" s="1050"/>
      <c r="J83" s="1050"/>
      <c r="K83" s="1050"/>
      <c r="L83" s="1465"/>
      <c r="M83" s="1466"/>
      <c r="N83" s="1467"/>
      <c r="O83" s="1467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</row>
    <row r="84" spans="3:38" s="182" customFormat="1" x14ac:dyDescent="0.25">
      <c r="C84" s="183"/>
      <c r="D84" s="183"/>
      <c r="E84" s="183"/>
      <c r="F84" s="1050"/>
      <c r="G84" s="1050"/>
      <c r="H84" s="1050"/>
      <c r="I84" s="1050"/>
      <c r="J84" s="1050"/>
      <c r="K84" s="1050"/>
      <c r="L84" s="1465"/>
      <c r="M84" s="1466"/>
      <c r="N84" s="1467"/>
      <c r="O84" s="1467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</row>
    <row r="85" spans="3:38" s="182" customFormat="1" x14ac:dyDescent="0.25">
      <c r="C85" s="183"/>
      <c r="D85" s="183"/>
      <c r="E85" s="183"/>
      <c r="F85" s="1050"/>
      <c r="G85" s="1050"/>
      <c r="H85" s="1050"/>
      <c r="I85" s="1050"/>
      <c r="J85" s="1050"/>
      <c r="K85" s="1050"/>
      <c r="L85" s="1465"/>
      <c r="M85" s="1466"/>
      <c r="N85" s="1467"/>
      <c r="O85" s="1467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</row>
    <row r="86" spans="3:38" s="182" customFormat="1" x14ac:dyDescent="0.25">
      <c r="C86" s="183"/>
      <c r="D86" s="183"/>
      <c r="E86" s="183"/>
      <c r="F86" s="1050"/>
      <c r="G86" s="1050"/>
      <c r="H86" s="1050"/>
      <c r="I86" s="1050"/>
      <c r="J86" s="1050"/>
      <c r="K86" s="1050"/>
      <c r="L86" s="1465"/>
      <c r="M86" s="1466"/>
      <c r="N86" s="1467"/>
      <c r="O86" s="1467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</row>
    <row r="87" spans="3:38" s="182" customFormat="1" x14ac:dyDescent="0.25">
      <c r="C87" s="183"/>
      <c r="D87" s="183"/>
      <c r="E87" s="183"/>
      <c r="F87" s="1050"/>
      <c r="G87" s="1050"/>
      <c r="H87" s="1050"/>
      <c r="I87" s="1050"/>
      <c r="J87" s="1050"/>
      <c r="K87" s="1050"/>
      <c r="L87" s="1465"/>
      <c r="M87" s="1466"/>
      <c r="N87" s="1467"/>
      <c r="O87" s="1467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</row>
    <row r="88" spans="3:38" s="182" customFormat="1" x14ac:dyDescent="0.25">
      <c r="C88" s="183"/>
      <c r="D88" s="183"/>
      <c r="E88" s="183"/>
      <c r="F88" s="1050"/>
      <c r="G88" s="1050"/>
      <c r="H88" s="1050"/>
      <c r="I88" s="1050"/>
      <c r="J88" s="1050"/>
      <c r="K88" s="1050"/>
      <c r="L88" s="1465"/>
      <c r="M88" s="1466"/>
      <c r="N88" s="1467"/>
      <c r="O88" s="1467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</row>
    <row r="89" spans="3:38" s="182" customFormat="1" x14ac:dyDescent="0.25">
      <c r="C89" s="183"/>
      <c r="D89" s="183"/>
      <c r="E89" s="183"/>
      <c r="F89" s="1050"/>
      <c r="G89" s="1050"/>
      <c r="H89" s="1050"/>
      <c r="I89" s="1050"/>
      <c r="J89" s="1050"/>
      <c r="K89" s="1050"/>
      <c r="L89" s="1465"/>
      <c r="M89" s="1466"/>
      <c r="N89" s="1467"/>
      <c r="O89" s="1467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</row>
    <row r="90" spans="3:38" s="182" customFormat="1" x14ac:dyDescent="0.25">
      <c r="C90" s="183"/>
      <c r="D90" s="183"/>
      <c r="E90" s="183"/>
      <c r="F90" s="1050"/>
      <c r="G90" s="1050"/>
      <c r="H90" s="1050"/>
      <c r="I90" s="1050"/>
      <c r="J90" s="1050"/>
      <c r="K90" s="1050"/>
      <c r="L90" s="1465"/>
      <c r="M90" s="1466"/>
      <c r="N90" s="1467"/>
      <c r="O90" s="1467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</row>
    <row r="91" spans="3:38" s="182" customFormat="1" x14ac:dyDescent="0.25">
      <c r="C91" s="183"/>
      <c r="D91" s="183"/>
      <c r="E91" s="183"/>
      <c r="F91" s="1050"/>
      <c r="G91" s="1050"/>
      <c r="H91" s="1050"/>
      <c r="I91" s="1050"/>
      <c r="J91" s="1050"/>
      <c r="K91" s="1050"/>
      <c r="L91" s="1465"/>
      <c r="M91" s="1466"/>
      <c r="N91" s="1467"/>
      <c r="O91" s="1467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</row>
    <row r="92" spans="3:38" s="182" customFormat="1" x14ac:dyDescent="0.25">
      <c r="C92" s="183"/>
      <c r="D92" s="183"/>
      <c r="E92" s="183"/>
      <c r="F92" s="1050"/>
      <c r="G92" s="1050"/>
      <c r="H92" s="1050"/>
      <c r="I92" s="1050"/>
      <c r="J92" s="1050"/>
      <c r="K92" s="1050"/>
      <c r="L92" s="1465"/>
      <c r="M92" s="1466"/>
      <c r="N92" s="1467"/>
      <c r="O92" s="1467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</row>
    <row r="93" spans="3:38" s="182" customFormat="1" x14ac:dyDescent="0.25">
      <c r="C93" s="183"/>
      <c r="D93" s="183"/>
      <c r="E93" s="183"/>
      <c r="F93" s="1050"/>
      <c r="G93" s="1050"/>
      <c r="H93" s="1050"/>
      <c r="I93" s="1050"/>
      <c r="J93" s="1050"/>
      <c r="K93" s="1050"/>
      <c r="L93" s="1465"/>
      <c r="M93" s="1466"/>
      <c r="N93" s="1467"/>
      <c r="O93" s="1467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</row>
    <row r="94" spans="3:38" s="182" customFormat="1" x14ac:dyDescent="0.25">
      <c r="C94" s="183"/>
      <c r="D94" s="183"/>
      <c r="E94" s="183"/>
      <c r="F94" s="1050"/>
      <c r="G94" s="1050"/>
      <c r="H94" s="1050"/>
      <c r="I94" s="1050"/>
      <c r="J94" s="1050"/>
      <c r="K94" s="1050"/>
      <c r="L94" s="1465"/>
      <c r="M94" s="1466"/>
      <c r="N94" s="1467"/>
      <c r="O94" s="1467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</row>
    <row r="95" spans="3:38" s="182" customFormat="1" x14ac:dyDescent="0.25">
      <c r="C95" s="183"/>
      <c r="D95" s="183"/>
      <c r="E95" s="183"/>
      <c r="F95" s="1050"/>
      <c r="G95" s="1050"/>
      <c r="H95" s="1050"/>
      <c r="I95" s="1050"/>
      <c r="J95" s="1050"/>
      <c r="K95" s="1050"/>
      <c r="L95" s="1465"/>
      <c r="M95" s="1466"/>
      <c r="N95" s="1467"/>
      <c r="O95" s="1467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</row>
    <row r="96" spans="3:38" s="182" customFormat="1" x14ac:dyDescent="0.25">
      <c r="C96" s="183"/>
      <c r="D96" s="183"/>
      <c r="E96" s="183"/>
      <c r="F96" s="1050"/>
      <c r="G96" s="1050"/>
      <c r="H96" s="1050"/>
      <c r="I96" s="1050"/>
      <c r="J96" s="1050"/>
      <c r="K96" s="1050"/>
      <c r="L96" s="1465"/>
      <c r="M96" s="1466"/>
      <c r="N96" s="1467"/>
      <c r="O96" s="1467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</row>
    <row r="97" spans="3:38" s="182" customFormat="1" x14ac:dyDescent="0.25">
      <c r="C97" s="183"/>
      <c r="D97" s="183"/>
      <c r="E97" s="183"/>
      <c r="F97" s="1050"/>
      <c r="G97" s="1050"/>
      <c r="H97" s="1050"/>
      <c r="I97" s="1050"/>
      <c r="J97" s="1050"/>
      <c r="K97" s="1050"/>
      <c r="L97" s="1465"/>
      <c r="M97" s="1466"/>
      <c r="N97" s="1467"/>
      <c r="O97" s="1467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</row>
    <row r="98" spans="3:38" s="182" customFormat="1" x14ac:dyDescent="0.25">
      <c r="C98" s="183"/>
      <c r="D98" s="183"/>
      <c r="E98" s="183"/>
      <c r="F98" s="1050"/>
      <c r="G98" s="1050"/>
      <c r="H98" s="1050"/>
      <c r="I98" s="1050"/>
      <c r="J98" s="1050"/>
      <c r="K98" s="1050"/>
      <c r="L98" s="1465"/>
      <c r="M98" s="1466"/>
      <c r="N98" s="1467"/>
      <c r="O98" s="1467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</row>
    <row r="99" spans="3:38" s="182" customFormat="1" x14ac:dyDescent="0.25">
      <c r="C99" s="183"/>
      <c r="D99" s="183"/>
      <c r="E99" s="183"/>
      <c r="F99" s="1050"/>
      <c r="G99" s="1050"/>
      <c r="H99" s="1050"/>
      <c r="I99" s="1050"/>
      <c r="J99" s="1050"/>
      <c r="K99" s="1050"/>
      <c r="L99" s="1465"/>
      <c r="M99" s="1466"/>
      <c r="N99" s="1467"/>
      <c r="O99" s="1467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</row>
    <row r="100" spans="3:38" s="182" customFormat="1" x14ac:dyDescent="0.25">
      <c r="C100" s="183"/>
      <c r="D100" s="183"/>
      <c r="E100" s="183"/>
      <c r="F100" s="1050"/>
      <c r="G100" s="1050"/>
      <c r="H100" s="1050"/>
      <c r="I100" s="1050"/>
      <c r="J100" s="1050"/>
      <c r="K100" s="1050"/>
      <c r="L100" s="1465"/>
      <c r="M100" s="1466"/>
      <c r="N100" s="1467"/>
      <c r="O100" s="1467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</row>
    <row r="101" spans="3:38" s="182" customFormat="1" x14ac:dyDescent="0.25">
      <c r="C101" s="183"/>
      <c r="D101" s="183"/>
      <c r="E101" s="183"/>
      <c r="F101" s="1050"/>
      <c r="G101" s="1050"/>
      <c r="H101" s="1050"/>
      <c r="I101" s="1050"/>
      <c r="J101" s="1050"/>
      <c r="K101" s="1050"/>
      <c r="L101" s="1465"/>
      <c r="M101" s="1466"/>
      <c r="N101" s="1467"/>
      <c r="O101" s="1467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</row>
    <row r="102" spans="3:38" s="182" customFormat="1" x14ac:dyDescent="0.25">
      <c r="C102" s="183"/>
      <c r="D102" s="183"/>
      <c r="E102" s="183"/>
      <c r="F102" s="1050"/>
      <c r="G102" s="1050"/>
      <c r="H102" s="1050"/>
      <c r="I102" s="1050"/>
      <c r="J102" s="1050"/>
      <c r="K102" s="1050"/>
      <c r="L102" s="1465"/>
      <c r="M102" s="1466"/>
      <c r="N102" s="1467"/>
      <c r="O102" s="1467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</row>
    <row r="103" spans="3:38" s="182" customFormat="1" x14ac:dyDescent="0.25">
      <c r="C103" s="183"/>
      <c r="D103" s="183"/>
      <c r="E103" s="183"/>
      <c r="F103" s="1050"/>
      <c r="G103" s="1050"/>
      <c r="H103" s="1050"/>
      <c r="I103" s="1050"/>
      <c r="J103" s="1050"/>
      <c r="K103" s="1050"/>
      <c r="L103" s="1465"/>
      <c r="M103" s="1466"/>
      <c r="N103" s="1467"/>
      <c r="O103" s="1467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</row>
    <row r="104" spans="3:38" s="182" customFormat="1" x14ac:dyDescent="0.25">
      <c r="C104" s="183"/>
      <c r="D104" s="183"/>
      <c r="E104" s="183"/>
      <c r="F104" s="1050"/>
      <c r="G104" s="1050"/>
      <c r="H104" s="1050"/>
      <c r="I104" s="1050"/>
      <c r="J104" s="1050"/>
      <c r="K104" s="1050"/>
      <c r="L104" s="1465"/>
      <c r="M104" s="1466"/>
      <c r="N104" s="1467"/>
      <c r="O104" s="1467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</row>
    <row r="105" spans="3:38" s="182" customFormat="1" x14ac:dyDescent="0.25">
      <c r="C105" s="183"/>
      <c r="D105" s="183"/>
      <c r="E105" s="183"/>
      <c r="F105" s="1050"/>
      <c r="G105" s="1050"/>
      <c r="H105" s="1050"/>
      <c r="I105" s="1050"/>
      <c r="J105" s="1050"/>
      <c r="K105" s="1050"/>
      <c r="L105" s="1465"/>
      <c r="M105" s="1466"/>
      <c r="N105" s="1467"/>
      <c r="O105" s="1467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</row>
    <row r="106" spans="3:38" s="182" customFormat="1" x14ac:dyDescent="0.25">
      <c r="C106" s="183"/>
      <c r="D106" s="183"/>
      <c r="E106" s="183"/>
      <c r="F106" s="1050"/>
      <c r="G106" s="1050"/>
      <c r="H106" s="1050"/>
      <c r="I106" s="1050"/>
      <c r="J106" s="1050"/>
      <c r="K106" s="1050"/>
      <c r="L106" s="1465"/>
      <c r="M106" s="1466"/>
      <c r="N106" s="1467"/>
      <c r="O106" s="1467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</row>
    <row r="107" spans="3:38" s="182" customFormat="1" x14ac:dyDescent="0.25">
      <c r="C107" s="183"/>
      <c r="D107" s="183"/>
      <c r="E107" s="183"/>
      <c r="F107" s="1050"/>
      <c r="G107" s="1050"/>
      <c r="H107" s="1050"/>
      <c r="I107" s="1050"/>
      <c r="J107" s="1050"/>
      <c r="K107" s="1050"/>
      <c r="L107" s="1465"/>
      <c r="M107" s="1466"/>
      <c r="N107" s="1467"/>
      <c r="O107" s="1467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</row>
    <row r="108" spans="3:38" s="182" customFormat="1" x14ac:dyDescent="0.25">
      <c r="C108" s="183"/>
      <c r="D108" s="183"/>
      <c r="E108" s="183"/>
      <c r="F108" s="1050"/>
      <c r="G108" s="1050"/>
      <c r="H108" s="1050"/>
      <c r="I108" s="1050"/>
      <c r="J108" s="1050"/>
      <c r="K108" s="1050"/>
      <c r="L108" s="1465"/>
      <c r="M108" s="1466"/>
      <c r="N108" s="1467"/>
      <c r="O108" s="1467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</row>
    <row r="109" spans="3:38" s="182" customFormat="1" x14ac:dyDescent="0.25">
      <c r="C109" s="183"/>
      <c r="D109" s="183"/>
      <c r="E109" s="183"/>
      <c r="F109" s="1050"/>
      <c r="G109" s="1050"/>
      <c r="H109" s="1050"/>
      <c r="I109" s="1050"/>
      <c r="J109" s="1050"/>
      <c r="K109" s="1050"/>
      <c r="L109" s="1465"/>
      <c r="M109" s="1466"/>
      <c r="N109" s="1467"/>
      <c r="O109" s="1467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</row>
    <row r="110" spans="3:38" s="182" customFormat="1" x14ac:dyDescent="0.25">
      <c r="C110" s="183"/>
      <c r="D110" s="183"/>
      <c r="E110" s="183"/>
      <c r="F110" s="1050"/>
      <c r="G110" s="1050"/>
      <c r="H110" s="1050"/>
      <c r="I110" s="1050"/>
      <c r="J110" s="1050"/>
      <c r="K110" s="1050"/>
      <c r="L110" s="1465"/>
      <c r="M110" s="1466"/>
      <c r="N110" s="1467"/>
      <c r="O110" s="1467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</row>
    <row r="111" spans="3:38" s="182" customFormat="1" x14ac:dyDescent="0.25">
      <c r="C111" s="183"/>
      <c r="D111" s="183"/>
      <c r="E111" s="183"/>
      <c r="F111" s="1050"/>
      <c r="G111" s="1050"/>
      <c r="H111" s="1050"/>
      <c r="I111" s="1050"/>
      <c r="J111" s="1050"/>
      <c r="K111" s="1050"/>
      <c r="L111" s="1465"/>
      <c r="M111" s="1466"/>
      <c r="N111" s="1467"/>
      <c r="O111" s="1467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</row>
    <row r="112" spans="3:38" s="182" customFormat="1" x14ac:dyDescent="0.25">
      <c r="C112" s="183"/>
      <c r="D112" s="183"/>
      <c r="E112" s="183"/>
      <c r="F112" s="1050"/>
      <c r="G112" s="1050"/>
      <c r="H112" s="1050"/>
      <c r="I112" s="1050"/>
      <c r="J112" s="1050"/>
      <c r="K112" s="1050"/>
      <c r="L112" s="1465"/>
      <c r="M112" s="1466"/>
      <c r="N112" s="1467"/>
      <c r="O112" s="1467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</row>
    <row r="113" spans="3:38" s="182" customFormat="1" x14ac:dyDescent="0.25">
      <c r="C113" s="183"/>
      <c r="D113" s="183"/>
      <c r="E113" s="183"/>
      <c r="F113" s="1050"/>
      <c r="G113" s="1050"/>
      <c r="H113" s="1050"/>
      <c r="I113" s="1050"/>
      <c r="J113" s="1050"/>
      <c r="K113" s="1050"/>
      <c r="L113" s="1465"/>
      <c r="M113" s="1466"/>
      <c r="N113" s="1467"/>
      <c r="O113" s="1467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</row>
    <row r="114" spans="3:38" s="182" customFormat="1" x14ac:dyDescent="0.25">
      <c r="C114" s="183"/>
      <c r="D114" s="183"/>
      <c r="E114" s="183"/>
      <c r="F114" s="1050"/>
      <c r="G114" s="1050"/>
      <c r="H114" s="1050"/>
      <c r="I114" s="1050"/>
      <c r="J114" s="1050"/>
      <c r="K114" s="1050"/>
      <c r="L114" s="1465"/>
      <c r="M114" s="1466"/>
      <c r="N114" s="1467"/>
      <c r="O114" s="1467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</row>
    <row r="115" spans="3:38" s="182" customFormat="1" x14ac:dyDescent="0.25">
      <c r="C115" s="183"/>
      <c r="D115" s="183"/>
      <c r="E115" s="183"/>
      <c r="F115" s="1050"/>
      <c r="G115" s="1050"/>
      <c r="H115" s="1050"/>
      <c r="I115" s="1050"/>
      <c r="J115" s="1050"/>
      <c r="K115" s="1050"/>
      <c r="L115" s="1465"/>
      <c r="M115" s="1466"/>
      <c r="N115" s="1467"/>
      <c r="O115" s="1467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</row>
    <row r="116" spans="3:38" s="182" customFormat="1" x14ac:dyDescent="0.25">
      <c r="C116" s="183"/>
      <c r="D116" s="183"/>
      <c r="E116" s="183"/>
      <c r="F116" s="1050"/>
      <c r="G116" s="1050"/>
      <c r="H116" s="1050"/>
      <c r="I116" s="1050"/>
      <c r="J116" s="1050"/>
      <c r="K116" s="1050"/>
      <c r="L116" s="1465"/>
      <c r="M116" s="1466"/>
      <c r="N116" s="1467"/>
      <c r="O116" s="1467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</row>
    <row r="117" spans="3:38" s="182" customFormat="1" x14ac:dyDescent="0.25">
      <c r="C117" s="183"/>
      <c r="D117" s="183"/>
      <c r="E117" s="183"/>
      <c r="F117" s="1050"/>
      <c r="G117" s="1050"/>
      <c r="H117" s="1050"/>
      <c r="I117" s="1050"/>
      <c r="J117" s="1050"/>
      <c r="K117" s="1050"/>
      <c r="L117" s="1465"/>
      <c r="M117" s="1466"/>
      <c r="N117" s="1467"/>
      <c r="O117" s="1467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</row>
    <row r="118" spans="3:38" s="182" customFormat="1" x14ac:dyDescent="0.25">
      <c r="C118" s="183"/>
      <c r="D118" s="183"/>
      <c r="E118" s="183"/>
      <c r="F118" s="1050"/>
      <c r="G118" s="1050"/>
      <c r="H118" s="1050"/>
      <c r="I118" s="1050"/>
      <c r="J118" s="1050"/>
      <c r="K118" s="1050"/>
      <c r="L118" s="1465"/>
      <c r="M118" s="1466"/>
      <c r="N118" s="1467"/>
      <c r="O118" s="1467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</row>
    <row r="119" spans="3:38" s="182" customFormat="1" x14ac:dyDescent="0.25">
      <c r="C119" s="183"/>
      <c r="D119" s="183"/>
      <c r="E119" s="183"/>
      <c r="F119" s="1050"/>
      <c r="G119" s="1050"/>
      <c r="H119" s="1050"/>
      <c r="I119" s="1050"/>
      <c r="J119" s="1050"/>
      <c r="K119" s="1050"/>
      <c r="L119" s="1465"/>
      <c r="M119" s="1466"/>
      <c r="N119" s="1467"/>
      <c r="O119" s="1467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</row>
    <row r="120" spans="3:38" s="182" customFormat="1" x14ac:dyDescent="0.25">
      <c r="C120" s="183"/>
      <c r="D120" s="183"/>
      <c r="E120" s="183"/>
      <c r="F120" s="1050"/>
      <c r="G120" s="1050"/>
      <c r="H120" s="1050"/>
      <c r="I120" s="1050"/>
      <c r="J120" s="1050"/>
      <c r="K120" s="1050"/>
      <c r="L120" s="1465"/>
      <c r="M120" s="1466"/>
      <c r="N120" s="1467"/>
      <c r="O120" s="1467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</row>
    <row r="121" spans="3:38" s="182" customFormat="1" x14ac:dyDescent="0.25">
      <c r="C121" s="183"/>
      <c r="D121" s="183"/>
      <c r="E121" s="183"/>
      <c r="F121" s="1050"/>
      <c r="G121" s="1050"/>
      <c r="H121" s="1050"/>
      <c r="I121" s="1050"/>
      <c r="J121" s="1050"/>
      <c r="K121" s="1050"/>
      <c r="L121" s="1465"/>
      <c r="M121" s="1466"/>
      <c r="N121" s="1467"/>
      <c r="O121" s="1467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</row>
    <row r="122" spans="3:38" s="182" customFormat="1" x14ac:dyDescent="0.25">
      <c r="C122" s="183"/>
      <c r="D122" s="183"/>
      <c r="E122" s="183"/>
      <c r="F122" s="1050"/>
      <c r="G122" s="1050"/>
      <c r="H122" s="1050"/>
      <c r="I122" s="1050"/>
      <c r="J122" s="1050"/>
      <c r="K122" s="1050"/>
      <c r="L122" s="1465"/>
      <c r="M122" s="1466"/>
      <c r="N122" s="1467"/>
      <c r="O122" s="1467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</row>
    <row r="123" spans="3:38" s="182" customFormat="1" x14ac:dyDescent="0.25">
      <c r="C123" s="183"/>
      <c r="D123" s="183"/>
      <c r="E123" s="183"/>
      <c r="F123" s="1050"/>
      <c r="G123" s="1050"/>
      <c r="H123" s="1050"/>
      <c r="I123" s="1050"/>
      <c r="J123" s="1050"/>
      <c r="K123" s="1050"/>
      <c r="L123" s="1465"/>
      <c r="M123" s="1466"/>
      <c r="N123" s="1467"/>
      <c r="O123" s="1467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</row>
    <row r="124" spans="3:38" s="182" customFormat="1" x14ac:dyDescent="0.25">
      <c r="C124" s="183"/>
      <c r="D124" s="183"/>
      <c r="E124" s="183"/>
      <c r="F124" s="1050"/>
      <c r="G124" s="1050"/>
      <c r="H124" s="1050"/>
      <c r="I124" s="1050"/>
      <c r="J124" s="1050"/>
      <c r="K124" s="1050"/>
      <c r="L124" s="1465"/>
      <c r="M124" s="1466"/>
      <c r="N124" s="1467"/>
      <c r="O124" s="1467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</row>
    <row r="125" spans="3:38" s="182" customFormat="1" x14ac:dyDescent="0.25">
      <c r="C125" s="183"/>
      <c r="D125" s="183"/>
      <c r="E125" s="183"/>
      <c r="F125" s="1050"/>
      <c r="G125" s="1050"/>
      <c r="H125" s="1050"/>
      <c r="I125" s="1050"/>
      <c r="J125" s="1050"/>
      <c r="K125" s="1050"/>
      <c r="L125" s="1465"/>
      <c r="M125" s="1466"/>
      <c r="N125" s="1467"/>
      <c r="O125" s="1467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</row>
    <row r="126" spans="3:38" s="182" customFormat="1" x14ac:dyDescent="0.25">
      <c r="C126" s="183"/>
      <c r="D126" s="183"/>
      <c r="E126" s="183"/>
      <c r="F126" s="1050"/>
      <c r="G126" s="1050"/>
      <c r="H126" s="1050"/>
      <c r="I126" s="1050"/>
      <c r="J126" s="1050"/>
      <c r="K126" s="1050"/>
      <c r="L126" s="1465"/>
      <c r="M126" s="1466"/>
      <c r="N126" s="1467"/>
      <c r="O126" s="1467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</row>
    <row r="127" spans="3:38" s="182" customFormat="1" x14ac:dyDescent="0.25">
      <c r="C127" s="183"/>
      <c r="D127" s="183"/>
      <c r="E127" s="183"/>
      <c r="F127" s="1050"/>
      <c r="G127" s="1050"/>
      <c r="H127" s="1050"/>
      <c r="I127" s="1050"/>
      <c r="J127" s="1050"/>
      <c r="K127" s="1050"/>
      <c r="L127" s="1465"/>
      <c r="M127" s="1466"/>
      <c r="N127" s="1467"/>
      <c r="O127" s="1467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</row>
    <row r="128" spans="3:38" s="182" customFormat="1" x14ac:dyDescent="0.25">
      <c r="C128" s="183"/>
      <c r="D128" s="183"/>
      <c r="E128" s="183"/>
      <c r="F128" s="1050"/>
      <c r="G128" s="1050"/>
      <c r="H128" s="1050"/>
      <c r="I128" s="1050"/>
      <c r="J128" s="1050"/>
      <c r="K128" s="1050"/>
      <c r="L128" s="1465"/>
      <c r="M128" s="1466"/>
      <c r="N128" s="1467"/>
      <c r="O128" s="1467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</row>
    <row r="129" spans="3:38" s="182" customFormat="1" x14ac:dyDescent="0.25">
      <c r="C129" s="183"/>
      <c r="D129" s="183"/>
      <c r="E129" s="183"/>
      <c r="F129" s="1050"/>
      <c r="G129" s="1050"/>
      <c r="H129" s="1050"/>
      <c r="I129" s="1050"/>
      <c r="J129" s="1050"/>
      <c r="K129" s="1050"/>
      <c r="L129" s="1465"/>
      <c r="M129" s="1466"/>
      <c r="N129" s="1467"/>
      <c r="O129" s="1467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</row>
    <row r="130" spans="3:38" s="182" customFormat="1" x14ac:dyDescent="0.25">
      <c r="C130" s="183"/>
      <c r="D130" s="183"/>
      <c r="E130" s="183"/>
      <c r="F130" s="1050"/>
      <c r="G130" s="1050"/>
      <c r="H130" s="1050"/>
      <c r="I130" s="1050"/>
      <c r="J130" s="1050"/>
      <c r="K130" s="1050"/>
      <c r="L130" s="1465"/>
      <c r="M130" s="1466"/>
      <c r="N130" s="1467"/>
      <c r="O130" s="1467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</row>
    <row r="131" spans="3:38" s="182" customFormat="1" x14ac:dyDescent="0.25">
      <c r="C131" s="183"/>
      <c r="D131" s="183"/>
      <c r="E131" s="183"/>
      <c r="F131" s="1050"/>
      <c r="G131" s="1050"/>
      <c r="H131" s="1050"/>
      <c r="I131" s="1050"/>
      <c r="J131" s="1050"/>
      <c r="K131" s="1050"/>
      <c r="L131" s="1465"/>
      <c r="M131" s="1466"/>
      <c r="N131" s="1467"/>
      <c r="O131" s="1467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</row>
    <row r="132" spans="3:38" s="182" customFormat="1" x14ac:dyDescent="0.25">
      <c r="C132" s="183"/>
      <c r="D132" s="183"/>
      <c r="E132" s="183"/>
      <c r="F132" s="1050"/>
      <c r="G132" s="1050"/>
      <c r="H132" s="1050"/>
      <c r="I132" s="1050"/>
      <c r="J132" s="1050"/>
      <c r="K132" s="1050"/>
      <c r="L132" s="1465"/>
      <c r="M132" s="1466"/>
      <c r="N132" s="1467"/>
      <c r="O132" s="1467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</row>
    <row r="133" spans="3:38" s="182" customFormat="1" x14ac:dyDescent="0.25">
      <c r="C133" s="183"/>
      <c r="D133" s="183"/>
      <c r="E133" s="183"/>
      <c r="F133" s="1050"/>
      <c r="G133" s="1050"/>
      <c r="H133" s="1050"/>
      <c r="I133" s="1050"/>
      <c r="J133" s="1050"/>
      <c r="K133" s="1050"/>
      <c r="L133" s="1465"/>
      <c r="M133" s="1466"/>
      <c r="N133" s="1467"/>
      <c r="O133" s="1467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</row>
    <row r="134" spans="3:38" s="182" customFormat="1" x14ac:dyDescent="0.25">
      <c r="C134" s="183"/>
      <c r="D134" s="183"/>
      <c r="E134" s="183"/>
      <c r="F134" s="1050"/>
      <c r="G134" s="1050"/>
      <c r="H134" s="1050"/>
      <c r="I134" s="1050"/>
      <c r="J134" s="1050"/>
      <c r="K134" s="1050"/>
      <c r="L134" s="1465"/>
      <c r="M134" s="1466"/>
      <c r="N134" s="1467"/>
      <c r="O134" s="1467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</row>
    <row r="135" spans="3:38" s="182" customFormat="1" x14ac:dyDescent="0.25">
      <c r="C135" s="183"/>
      <c r="D135" s="183"/>
      <c r="E135" s="183"/>
      <c r="F135" s="1050"/>
      <c r="G135" s="1050"/>
      <c r="H135" s="1050"/>
      <c r="I135" s="1050"/>
      <c r="J135" s="1050"/>
      <c r="K135" s="1050"/>
      <c r="L135" s="1465"/>
      <c r="M135" s="1466"/>
      <c r="N135" s="1467"/>
      <c r="O135" s="1467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</row>
    <row r="136" spans="3:38" s="182" customFormat="1" x14ac:dyDescent="0.25">
      <c r="C136" s="183"/>
      <c r="D136" s="183"/>
      <c r="E136" s="183"/>
      <c r="F136" s="1050"/>
      <c r="G136" s="1050"/>
      <c r="H136" s="1050"/>
      <c r="I136" s="1050"/>
      <c r="J136" s="1050"/>
      <c r="K136" s="1050"/>
      <c r="L136" s="1465"/>
      <c r="M136" s="1466"/>
      <c r="N136" s="1467"/>
      <c r="O136" s="1467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</row>
    <row r="137" spans="3:38" s="182" customFormat="1" x14ac:dyDescent="0.25">
      <c r="C137" s="183"/>
      <c r="D137" s="183"/>
      <c r="E137" s="183"/>
      <c r="F137" s="1050"/>
      <c r="G137" s="1050"/>
      <c r="H137" s="1050"/>
      <c r="I137" s="1050"/>
      <c r="J137" s="1050"/>
      <c r="K137" s="1050"/>
      <c r="L137" s="1465"/>
      <c r="M137" s="1466"/>
      <c r="N137" s="1467"/>
      <c r="O137" s="1467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</row>
    <row r="138" spans="3:38" s="182" customFormat="1" x14ac:dyDescent="0.25">
      <c r="C138" s="183"/>
      <c r="D138" s="183"/>
      <c r="E138" s="183"/>
      <c r="F138" s="1050"/>
      <c r="G138" s="1050"/>
      <c r="H138" s="1050"/>
      <c r="I138" s="1050"/>
      <c r="J138" s="1050"/>
      <c r="K138" s="1050"/>
      <c r="L138" s="1465"/>
      <c r="M138" s="1466"/>
      <c r="N138" s="1467"/>
      <c r="O138" s="1467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</row>
    <row r="139" spans="3:38" s="182" customFormat="1" x14ac:dyDescent="0.25">
      <c r="C139" s="183"/>
      <c r="D139" s="183"/>
      <c r="E139" s="183"/>
      <c r="F139" s="1050"/>
      <c r="G139" s="1050"/>
      <c r="H139" s="1050"/>
      <c r="I139" s="1050"/>
      <c r="J139" s="1050"/>
      <c r="K139" s="1050"/>
      <c r="L139" s="1465"/>
      <c r="M139" s="1466"/>
      <c r="N139" s="1467"/>
      <c r="O139" s="1467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</row>
    <row r="140" spans="3:38" s="182" customFormat="1" x14ac:dyDescent="0.25">
      <c r="C140" s="183"/>
      <c r="D140" s="183"/>
      <c r="E140" s="183"/>
      <c r="F140" s="1050"/>
      <c r="G140" s="1050"/>
      <c r="H140" s="1050"/>
      <c r="I140" s="1050"/>
      <c r="J140" s="1050"/>
      <c r="K140" s="1050"/>
      <c r="L140" s="1465"/>
      <c r="M140" s="1466"/>
      <c r="N140" s="1467"/>
      <c r="O140" s="1467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</row>
    <row r="141" spans="3:38" s="182" customFormat="1" x14ac:dyDescent="0.25">
      <c r="C141" s="183"/>
      <c r="D141" s="183"/>
      <c r="E141" s="183"/>
      <c r="F141" s="1050"/>
      <c r="G141" s="1050"/>
      <c r="H141" s="1050"/>
      <c r="I141" s="1050"/>
      <c r="J141" s="1050"/>
      <c r="K141" s="1050"/>
      <c r="L141" s="1465"/>
      <c r="M141" s="1466"/>
      <c r="N141" s="1467"/>
      <c r="O141" s="1467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</row>
    <row r="142" spans="3:38" s="182" customFormat="1" x14ac:dyDescent="0.25">
      <c r="C142" s="183"/>
      <c r="D142" s="183"/>
      <c r="E142" s="183"/>
      <c r="F142" s="1050"/>
      <c r="G142" s="1050"/>
      <c r="H142" s="1050"/>
      <c r="I142" s="1050"/>
      <c r="J142" s="1050"/>
      <c r="K142" s="1050"/>
      <c r="L142" s="1465"/>
      <c r="M142" s="1466"/>
      <c r="N142" s="1467"/>
      <c r="O142" s="1467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</row>
    <row r="143" spans="3:38" s="182" customFormat="1" x14ac:dyDescent="0.25">
      <c r="C143" s="183"/>
      <c r="D143" s="183"/>
      <c r="E143" s="183"/>
      <c r="F143" s="1050"/>
      <c r="G143" s="1050"/>
      <c r="H143" s="1050"/>
      <c r="I143" s="1050"/>
      <c r="J143" s="1050"/>
      <c r="K143" s="1050"/>
      <c r="L143" s="1465"/>
      <c r="M143" s="1466"/>
      <c r="N143" s="1467"/>
      <c r="O143" s="1467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</row>
    <row r="144" spans="3:38" s="182" customFormat="1" x14ac:dyDescent="0.25">
      <c r="C144" s="183"/>
      <c r="D144" s="183"/>
      <c r="E144" s="183"/>
      <c r="F144" s="1050"/>
      <c r="G144" s="1050"/>
      <c r="H144" s="1050"/>
      <c r="I144" s="1050"/>
      <c r="J144" s="1050"/>
      <c r="K144" s="1050"/>
      <c r="L144" s="1465"/>
      <c r="M144" s="1466"/>
      <c r="N144" s="1467"/>
      <c r="O144" s="1467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</row>
    <row r="145" spans="3:38" s="182" customFormat="1" x14ac:dyDescent="0.25">
      <c r="C145" s="183"/>
      <c r="D145" s="183"/>
      <c r="E145" s="183"/>
      <c r="F145" s="1050"/>
      <c r="G145" s="1050"/>
      <c r="H145" s="1050"/>
      <c r="I145" s="1050"/>
      <c r="J145" s="1050"/>
      <c r="K145" s="1050"/>
      <c r="L145" s="1465"/>
      <c r="M145" s="1466"/>
      <c r="N145" s="1467"/>
      <c r="O145" s="1467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</row>
    <row r="146" spans="3:38" s="182" customFormat="1" x14ac:dyDescent="0.25">
      <c r="C146" s="183"/>
      <c r="D146" s="183"/>
      <c r="E146" s="183"/>
      <c r="F146" s="1050"/>
      <c r="G146" s="1050"/>
      <c r="H146" s="1050"/>
      <c r="I146" s="1050"/>
      <c r="J146" s="1050"/>
      <c r="K146" s="1050"/>
      <c r="L146" s="1465"/>
      <c r="M146" s="1466"/>
      <c r="N146" s="1467"/>
      <c r="O146" s="1467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</row>
    <row r="147" spans="3:38" s="182" customFormat="1" x14ac:dyDescent="0.25">
      <c r="C147" s="183"/>
      <c r="D147" s="183"/>
      <c r="E147" s="183"/>
      <c r="F147" s="1050"/>
      <c r="G147" s="1050"/>
      <c r="H147" s="1050"/>
      <c r="I147" s="1050"/>
      <c r="J147" s="1050"/>
      <c r="K147" s="1050"/>
      <c r="L147" s="1465"/>
      <c r="M147" s="1466"/>
      <c r="N147" s="1467"/>
      <c r="O147" s="1467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</row>
  </sheetData>
  <mergeCells count="14">
    <mergeCell ref="A23:C23"/>
    <mergeCell ref="E5:L5"/>
    <mergeCell ref="A7:D7"/>
    <mergeCell ref="A8:D8"/>
    <mergeCell ref="A9:C9"/>
    <mergeCell ref="A5:A6"/>
    <mergeCell ref="B5:B6"/>
    <mergeCell ref="C5:C6"/>
    <mergeCell ref="D5:D6"/>
    <mergeCell ref="A11:C11"/>
    <mergeCell ref="A13:C13"/>
    <mergeCell ref="A15:C15"/>
    <mergeCell ref="A16:C16"/>
    <mergeCell ref="A18:C18"/>
  </mergeCells>
  <pageMargins left="0" right="0" top="0.27559055118110237" bottom="0.31496062992125984" header="0.51181102362204722" footer="0.51181102362204722"/>
  <pageSetup paperSize="9" scale="1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ID369"/>
  <sheetViews>
    <sheetView topLeftCell="A140" zoomScale="60" zoomScaleNormal="60" workbookViewId="0">
      <selection activeCell="E356" sqref="E356:F356"/>
    </sheetView>
  </sheetViews>
  <sheetFormatPr defaultColWidth="9.140625" defaultRowHeight="15" x14ac:dyDescent="0.25"/>
  <cols>
    <col min="1" max="1" width="9.140625" style="692"/>
    <col min="2" max="2" width="44" style="692" customWidth="1"/>
    <col min="3" max="3" width="9.140625" style="692" customWidth="1"/>
    <col min="4" max="4" width="16" style="692" customWidth="1"/>
    <col min="5" max="5" width="12.42578125" style="692" customWidth="1"/>
    <col min="6" max="6" width="9.140625" style="692" customWidth="1"/>
    <col min="7" max="7" width="11.5703125" style="692" customWidth="1"/>
    <col min="8" max="8" width="14.85546875" style="692" bestFit="1" customWidth="1"/>
    <col min="9" max="9" width="11.7109375" style="692" customWidth="1"/>
    <col min="10" max="10" width="11.85546875" style="692" customWidth="1"/>
    <col min="11" max="11" width="18" style="692" customWidth="1"/>
    <col min="12" max="12" width="16" style="692" customWidth="1"/>
    <col min="13" max="15" width="9.140625" style="691" customWidth="1"/>
    <col min="16" max="16" width="11.28515625" style="691" bestFit="1" customWidth="1"/>
    <col min="17" max="16384" width="9.140625" style="691"/>
  </cols>
  <sheetData>
    <row r="1" spans="1:12" s="687" customFormat="1" ht="15.75" customHeight="1" x14ac:dyDescent="0.25">
      <c r="A1" s="686"/>
      <c r="B1" s="686"/>
      <c r="C1" s="686"/>
      <c r="D1" s="686"/>
      <c r="E1" s="686"/>
      <c r="F1" s="686"/>
      <c r="G1" s="2380" t="s">
        <v>1002</v>
      </c>
      <c r="H1" s="2381"/>
      <c r="I1" s="2381"/>
      <c r="J1" s="2381"/>
      <c r="K1" s="686"/>
      <c r="L1" s="686"/>
    </row>
    <row r="2" spans="1:12" s="687" customFormat="1" ht="15.75" customHeight="1" x14ac:dyDescent="0.25">
      <c r="A2" s="686"/>
      <c r="B2" s="686"/>
      <c r="C2" s="686"/>
      <c r="D2" s="686"/>
      <c r="E2" s="686"/>
      <c r="F2" s="686"/>
      <c r="G2" s="2380" t="s">
        <v>984</v>
      </c>
      <c r="H2" s="2381"/>
      <c r="I2" s="2381"/>
      <c r="J2" s="2381"/>
      <c r="K2" s="686"/>
      <c r="L2" s="686"/>
    </row>
    <row r="3" spans="1:12" s="687" customFormat="1" ht="15.75" customHeight="1" x14ac:dyDescent="0.25">
      <c r="A3" s="686"/>
      <c r="B3" s="686"/>
      <c r="C3" s="686"/>
      <c r="D3" s="686"/>
      <c r="E3" s="686"/>
      <c r="F3" s="686"/>
      <c r="G3" s="2380" t="s">
        <v>985</v>
      </c>
      <c r="H3" s="2381"/>
      <c r="I3" s="2381"/>
      <c r="J3" s="2381"/>
      <c r="K3" s="686"/>
      <c r="L3" s="686"/>
    </row>
    <row r="4" spans="1:12" s="687" customFormat="1" ht="15.75" x14ac:dyDescent="0.25">
      <c r="A4" s="686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</row>
    <row r="5" spans="1:12" s="687" customFormat="1" ht="15.75" customHeight="1" x14ac:dyDescent="0.25">
      <c r="A5" s="686"/>
      <c r="B5" s="686"/>
      <c r="C5" s="686"/>
      <c r="D5" s="686"/>
      <c r="E5" s="686"/>
      <c r="F5" s="686"/>
      <c r="G5" s="2380" t="s">
        <v>1003</v>
      </c>
      <c r="H5" s="2380"/>
      <c r="I5" s="2380"/>
      <c r="J5" s="2380"/>
      <c r="K5" s="2380"/>
      <c r="L5" s="686"/>
    </row>
    <row r="6" spans="1:12" s="687" customFormat="1" ht="15.75" customHeight="1" x14ac:dyDescent="0.25">
      <c r="A6" s="686"/>
      <c r="B6" s="686"/>
      <c r="C6" s="686"/>
      <c r="D6" s="686"/>
      <c r="E6" s="686"/>
      <c r="F6" s="686"/>
      <c r="G6" s="2380" t="s">
        <v>987</v>
      </c>
      <c r="H6" s="2380"/>
      <c r="I6" s="2380"/>
      <c r="J6" s="2380"/>
      <c r="K6" s="2380"/>
      <c r="L6" s="686"/>
    </row>
    <row r="7" spans="1:12" s="687" customFormat="1" ht="15.75" customHeight="1" x14ac:dyDescent="0.25">
      <c r="A7" s="686"/>
      <c r="B7" s="686"/>
      <c r="C7" s="686"/>
      <c r="D7" s="686"/>
      <c r="E7" s="686"/>
      <c r="F7" s="686"/>
      <c r="G7" s="2380" t="s">
        <v>988</v>
      </c>
      <c r="H7" s="2380"/>
      <c r="I7" s="2380"/>
      <c r="J7" s="2380"/>
      <c r="K7" s="2380"/>
      <c r="L7" s="686"/>
    </row>
    <row r="8" spans="1:12" s="687" customFormat="1" ht="15.75" customHeight="1" x14ac:dyDescent="0.25">
      <c r="A8" s="686"/>
      <c r="B8" s="686"/>
      <c r="C8" s="686"/>
      <c r="D8" s="686"/>
      <c r="E8" s="686"/>
      <c r="F8" s="686"/>
      <c r="G8" s="2380" t="s">
        <v>989</v>
      </c>
      <c r="H8" s="2380"/>
      <c r="I8" s="2380"/>
      <c r="J8" s="2380"/>
      <c r="K8" s="2380"/>
      <c r="L8" s="686"/>
    </row>
    <row r="9" spans="1:12" s="687" customFormat="1" ht="15.75" customHeight="1" x14ac:dyDescent="0.25">
      <c r="A9" s="686"/>
      <c r="B9" s="686"/>
      <c r="C9" s="686"/>
      <c r="D9" s="686"/>
      <c r="E9" s="686"/>
      <c r="F9" s="686"/>
      <c r="G9" s="2380" t="s">
        <v>990</v>
      </c>
      <c r="H9" s="2380"/>
      <c r="I9" s="2380"/>
      <c r="J9" s="2380"/>
      <c r="K9" s="2380"/>
      <c r="L9" s="686"/>
    </row>
    <row r="10" spans="1:12" s="687" customFormat="1" ht="15.75" customHeight="1" x14ac:dyDescent="0.25">
      <c r="A10" s="686"/>
      <c r="B10" s="686"/>
      <c r="C10" s="686"/>
      <c r="D10" s="686"/>
      <c r="E10" s="686"/>
      <c r="F10" s="686"/>
      <c r="G10" s="2380" t="s">
        <v>991</v>
      </c>
      <c r="H10" s="2380"/>
      <c r="I10" s="2380"/>
      <c r="J10" s="2380"/>
      <c r="K10" s="2380"/>
      <c r="L10" s="686"/>
    </row>
    <row r="11" spans="1:12" s="687" customFormat="1" ht="15.75" customHeight="1" x14ac:dyDescent="0.25">
      <c r="A11" s="686"/>
      <c r="B11" s="686"/>
      <c r="C11" s="686"/>
      <c r="D11" s="686"/>
      <c r="E11" s="686"/>
      <c r="F11" s="686"/>
      <c r="G11" s="2380" t="s">
        <v>992</v>
      </c>
      <c r="H11" s="2380"/>
      <c r="I11" s="2380"/>
      <c r="J11" s="2380"/>
      <c r="K11" s="2380"/>
      <c r="L11" s="686"/>
    </row>
    <row r="12" spans="1:12" s="687" customFormat="1" ht="15.75" x14ac:dyDescent="0.25">
      <c r="A12" s="686"/>
      <c r="B12" s="686"/>
      <c r="C12" s="686"/>
      <c r="D12" s="686"/>
      <c r="E12" s="686"/>
      <c r="F12" s="686"/>
      <c r="G12" s="686"/>
      <c r="H12" s="686"/>
      <c r="I12" s="688"/>
      <c r="J12" s="688"/>
      <c r="K12" s="686"/>
      <c r="L12" s="686"/>
    </row>
    <row r="13" spans="1:12" s="687" customFormat="1" ht="15.75" x14ac:dyDescent="0.25">
      <c r="A13" s="686"/>
      <c r="B13" s="686"/>
      <c r="C13" s="686"/>
      <c r="D13" s="686"/>
      <c r="E13" s="686"/>
      <c r="F13" s="686"/>
      <c r="G13" s="686"/>
      <c r="H13" s="686"/>
      <c r="I13" s="688"/>
      <c r="J13" s="688"/>
      <c r="K13" s="686"/>
      <c r="L13" s="686"/>
    </row>
    <row r="14" spans="1:12" s="687" customFormat="1" ht="18.75" customHeight="1" x14ac:dyDescent="0.3">
      <c r="A14" s="2382" t="s">
        <v>1004</v>
      </c>
      <c r="B14" s="2382"/>
      <c r="C14" s="2382"/>
      <c r="D14" s="2382"/>
      <c r="E14" s="2382"/>
      <c r="F14" s="2382"/>
      <c r="G14" s="2382"/>
      <c r="H14" s="2382"/>
      <c r="I14" s="2382"/>
      <c r="J14" s="2382"/>
      <c r="K14" s="686"/>
      <c r="L14" s="686"/>
    </row>
    <row r="15" spans="1:12" s="687" customFormat="1" ht="18.75" customHeight="1" x14ac:dyDescent="0.3">
      <c r="A15" s="689"/>
      <c r="B15" s="689"/>
      <c r="C15" s="689"/>
      <c r="D15" s="689"/>
      <c r="E15" s="689"/>
      <c r="F15" s="689"/>
      <c r="G15" s="689"/>
      <c r="H15" s="689"/>
      <c r="I15" s="689"/>
      <c r="J15" s="689"/>
      <c r="K15" s="686"/>
      <c r="L15" s="686"/>
    </row>
    <row r="16" spans="1:12" s="687" customFormat="1" ht="18.75" customHeight="1" x14ac:dyDescent="0.3">
      <c r="A16" s="690"/>
      <c r="B16" s="690"/>
      <c r="C16" s="690"/>
      <c r="D16" s="690"/>
      <c r="E16" s="690"/>
      <c r="F16" s="690"/>
      <c r="G16" s="690"/>
      <c r="H16" s="690"/>
      <c r="I16" s="1043"/>
      <c r="J16" s="1043"/>
    </row>
    <row r="17" spans="1:12" s="1011" customFormat="1" ht="39.75" customHeight="1" x14ac:dyDescent="0.25">
      <c r="A17" s="2385" t="s">
        <v>539</v>
      </c>
      <c r="B17" s="2385" t="s">
        <v>1005</v>
      </c>
      <c r="C17" s="2400" t="s">
        <v>1735</v>
      </c>
      <c r="D17" s="2401"/>
      <c r="E17" s="2401"/>
      <c r="F17" s="2401"/>
      <c r="G17" s="2401"/>
      <c r="H17" s="2402"/>
      <c r="I17" s="2406" t="s">
        <v>1736</v>
      </c>
      <c r="J17" s="2407"/>
      <c r="K17" s="2383" t="s">
        <v>1737</v>
      </c>
      <c r="L17" s="2383" t="s">
        <v>1738</v>
      </c>
    </row>
    <row r="18" spans="1:12" s="1011" customFormat="1" ht="15.75" customHeight="1" x14ac:dyDescent="0.25">
      <c r="A18" s="2386"/>
      <c r="B18" s="2386"/>
      <c r="C18" s="2403"/>
      <c r="D18" s="2404"/>
      <c r="E18" s="2404"/>
      <c r="F18" s="2404"/>
      <c r="G18" s="2404"/>
      <c r="H18" s="2405"/>
      <c r="I18" s="2408"/>
      <c r="J18" s="2409"/>
      <c r="K18" s="2414"/>
      <c r="L18" s="2414"/>
    </row>
    <row r="19" spans="1:12" s="1011" customFormat="1" ht="15" customHeight="1" x14ac:dyDescent="0.25">
      <c r="A19" s="2386"/>
      <c r="B19" s="2386"/>
      <c r="C19" s="2391" t="s">
        <v>338</v>
      </c>
      <c r="D19" s="2392"/>
      <c r="E19" s="2392"/>
      <c r="F19" s="2393"/>
      <c r="G19" s="2398" t="s">
        <v>1739</v>
      </c>
      <c r="H19" s="2399"/>
      <c r="I19" s="2410"/>
      <c r="J19" s="2411"/>
      <c r="K19" s="2414"/>
      <c r="L19" s="2414"/>
    </row>
    <row r="20" spans="1:12" s="1011" customFormat="1" ht="63" customHeight="1" x14ac:dyDescent="0.25">
      <c r="A20" s="2386"/>
      <c r="B20" s="2386"/>
      <c r="C20" s="2394" t="s">
        <v>994</v>
      </c>
      <c r="D20" s="2396" t="s">
        <v>995</v>
      </c>
      <c r="E20" s="2398" t="s">
        <v>1006</v>
      </c>
      <c r="F20" s="2399"/>
      <c r="G20" s="2383" t="s">
        <v>994</v>
      </c>
      <c r="H20" s="2383" t="s">
        <v>1006</v>
      </c>
      <c r="I20" s="2415" t="s">
        <v>1740</v>
      </c>
      <c r="J20" s="2417" t="s">
        <v>1741</v>
      </c>
      <c r="K20" s="2414"/>
      <c r="L20" s="2414"/>
    </row>
    <row r="21" spans="1:12" s="1011" customFormat="1" ht="31.5" x14ac:dyDescent="0.25">
      <c r="A21" s="2387"/>
      <c r="B21" s="2387"/>
      <c r="C21" s="2395"/>
      <c r="D21" s="2397"/>
      <c r="E21" s="1504" t="s">
        <v>1007</v>
      </c>
      <c r="F21" s="1504" t="s">
        <v>1008</v>
      </c>
      <c r="G21" s="2384"/>
      <c r="H21" s="2384"/>
      <c r="I21" s="2416"/>
      <c r="J21" s="2418"/>
      <c r="K21" s="2384"/>
      <c r="L21" s="2384"/>
    </row>
    <row r="22" spans="1:12" s="1048" customFormat="1" ht="15.75" x14ac:dyDescent="0.25">
      <c r="A22" s="1506">
        <v>32</v>
      </c>
      <c r="B22" s="1507" t="s">
        <v>1835</v>
      </c>
      <c r="C22" s="1508"/>
      <c r="D22" s="1509"/>
      <c r="E22" s="1510"/>
      <c r="F22" s="1510"/>
      <c r="G22" s="1895"/>
      <c r="H22" s="1895"/>
      <c r="I22" s="1895"/>
      <c r="J22" s="1895"/>
      <c r="K22" s="1895"/>
      <c r="L22" s="1895"/>
    </row>
    <row r="23" spans="1:12" s="1031" customFormat="1" ht="18" customHeight="1" x14ac:dyDescent="0.25">
      <c r="A23" s="1511" t="s">
        <v>959</v>
      </c>
      <c r="B23" s="1512" t="s">
        <v>785</v>
      </c>
      <c r="C23" s="1896">
        <f>SUM(C24:C49)</f>
        <v>20</v>
      </c>
      <c r="D23" s="1897"/>
      <c r="E23" s="1897">
        <f>CEILING(SUM(E24:E49),0.1)</f>
        <v>84</v>
      </c>
      <c r="F23" s="1897"/>
      <c r="G23" s="1897"/>
      <c r="H23" s="1898"/>
      <c r="I23" s="1899"/>
      <c r="J23" s="1899"/>
      <c r="K23" s="1900"/>
      <c r="L23" s="1900"/>
    </row>
    <row r="24" spans="1:12" s="1031" customFormat="1" ht="16.5" x14ac:dyDescent="0.25">
      <c r="A24" s="1016">
        <v>1</v>
      </c>
      <c r="B24" s="1901" t="s">
        <v>792</v>
      </c>
      <c r="C24" s="1514"/>
      <c r="D24" s="1902"/>
      <c r="E24" s="1903">
        <f>C24*D24/1000</f>
        <v>0</v>
      </c>
      <c r="F24" s="1904"/>
      <c r="G24" s="1905"/>
      <c r="H24" s="1905"/>
      <c r="I24" s="1899"/>
      <c r="J24" s="1899"/>
      <c r="K24" s="1900"/>
      <c r="L24" s="1900"/>
    </row>
    <row r="25" spans="1:12" s="1031" customFormat="1" ht="16.5" x14ac:dyDescent="0.25">
      <c r="A25" s="1016">
        <v>2</v>
      </c>
      <c r="B25" s="1901" t="s">
        <v>1836</v>
      </c>
      <c r="C25" s="1514">
        <v>20</v>
      </c>
      <c r="D25" s="1902">
        <v>4200</v>
      </c>
      <c r="E25" s="1903">
        <f t="shared" ref="E25:E49" si="0">C25*D25/1000</f>
        <v>84</v>
      </c>
      <c r="F25" s="1904"/>
      <c r="G25" s="1905"/>
      <c r="H25" s="1905"/>
      <c r="I25" s="1899"/>
      <c r="J25" s="1899"/>
      <c r="K25" s="1900"/>
      <c r="L25" s="1900"/>
    </row>
    <row r="26" spans="1:12" s="1031" customFormat="1" ht="16.5" hidden="1" x14ac:dyDescent="0.25">
      <c r="A26" s="1016">
        <v>3</v>
      </c>
      <c r="B26" s="1017"/>
      <c r="C26" s="1514"/>
      <c r="D26" s="1902"/>
      <c r="E26" s="1903">
        <f t="shared" si="0"/>
        <v>0</v>
      </c>
      <c r="F26" s="1904"/>
      <c r="G26" s="1905"/>
      <c r="H26" s="1905"/>
      <c r="I26" s="1899"/>
      <c r="J26" s="1899"/>
      <c r="K26" s="1900"/>
      <c r="L26" s="1900"/>
    </row>
    <row r="27" spans="1:12" s="1031" customFormat="1" ht="16.5" hidden="1" x14ac:dyDescent="0.25">
      <c r="A27" s="1016">
        <v>4</v>
      </c>
      <c r="B27" s="1017"/>
      <c r="C27" s="1514"/>
      <c r="D27" s="1902"/>
      <c r="E27" s="1903">
        <f t="shared" si="0"/>
        <v>0</v>
      </c>
      <c r="F27" s="1904"/>
      <c r="G27" s="1905"/>
      <c r="H27" s="1905"/>
      <c r="I27" s="1899"/>
      <c r="J27" s="1899"/>
      <c r="K27" s="1900"/>
      <c r="L27" s="1900"/>
    </row>
    <row r="28" spans="1:12" s="1031" customFormat="1" ht="16.5" hidden="1" x14ac:dyDescent="0.25">
      <c r="A28" s="1016">
        <v>5</v>
      </c>
      <c r="B28" s="1017"/>
      <c r="C28" s="1514"/>
      <c r="D28" s="1902"/>
      <c r="E28" s="1903">
        <f t="shared" si="0"/>
        <v>0</v>
      </c>
      <c r="F28" s="1904"/>
      <c r="G28" s="1905"/>
      <c r="H28" s="1905"/>
      <c r="I28" s="1899"/>
      <c r="J28" s="1899"/>
      <c r="K28" s="1900"/>
      <c r="L28" s="1900"/>
    </row>
    <row r="29" spans="1:12" s="1031" customFormat="1" ht="16.5" hidden="1" x14ac:dyDescent="0.25">
      <c r="A29" s="1016">
        <v>6</v>
      </c>
      <c r="B29" s="1017"/>
      <c r="C29" s="1514"/>
      <c r="D29" s="1902"/>
      <c r="E29" s="1903">
        <f t="shared" si="0"/>
        <v>0</v>
      </c>
      <c r="F29" s="1904"/>
      <c r="G29" s="1905"/>
      <c r="H29" s="1905"/>
      <c r="I29" s="1899"/>
      <c r="J29" s="1899"/>
      <c r="K29" s="1900"/>
      <c r="L29" s="1900"/>
    </row>
    <row r="30" spans="1:12" s="1031" customFormat="1" ht="16.5" hidden="1" x14ac:dyDescent="0.25">
      <c r="A30" s="1016">
        <v>7</v>
      </c>
      <c r="B30" s="1017"/>
      <c r="C30" s="1514"/>
      <c r="D30" s="1902"/>
      <c r="E30" s="1903">
        <f t="shared" si="0"/>
        <v>0</v>
      </c>
      <c r="F30" s="1904"/>
      <c r="G30" s="1905"/>
      <c r="H30" s="1905"/>
      <c r="I30" s="1899"/>
      <c r="J30" s="1899"/>
      <c r="K30" s="1900"/>
      <c r="L30" s="1900"/>
    </row>
    <row r="31" spans="1:12" s="1031" customFormat="1" ht="16.5" hidden="1" x14ac:dyDescent="0.25">
      <c r="A31" s="1016">
        <v>8</v>
      </c>
      <c r="B31" s="1017"/>
      <c r="C31" s="1514"/>
      <c r="D31" s="1902"/>
      <c r="E31" s="1903">
        <f t="shared" si="0"/>
        <v>0</v>
      </c>
      <c r="F31" s="1904"/>
      <c r="G31" s="1905"/>
      <c r="H31" s="1905"/>
      <c r="I31" s="1899"/>
      <c r="J31" s="1899"/>
      <c r="K31" s="1900"/>
      <c r="L31" s="1900"/>
    </row>
    <row r="32" spans="1:12" s="1031" customFormat="1" ht="16.5" hidden="1" x14ac:dyDescent="0.25">
      <c r="A32" s="1016">
        <v>9</v>
      </c>
      <c r="B32" s="1020"/>
      <c r="C32" s="1514"/>
      <c r="D32" s="1902"/>
      <c r="E32" s="1903">
        <f t="shared" si="0"/>
        <v>0</v>
      </c>
      <c r="F32" s="1904"/>
      <c r="G32" s="1905"/>
      <c r="H32" s="1905"/>
      <c r="I32" s="1899"/>
      <c r="J32" s="1899"/>
      <c r="K32" s="1900"/>
      <c r="L32" s="1900"/>
    </row>
    <row r="33" spans="1:12" s="1031" customFormat="1" ht="16.5" hidden="1" x14ac:dyDescent="0.25">
      <c r="A33" s="1016">
        <v>10</v>
      </c>
      <c r="B33" s="1017"/>
      <c r="C33" s="1514"/>
      <c r="D33" s="1902"/>
      <c r="E33" s="1903">
        <f t="shared" si="0"/>
        <v>0</v>
      </c>
      <c r="F33" s="1904"/>
      <c r="G33" s="1905"/>
      <c r="H33" s="1905"/>
      <c r="I33" s="1899"/>
      <c r="J33" s="1899"/>
      <c r="K33" s="1900"/>
      <c r="L33" s="1900"/>
    </row>
    <row r="34" spans="1:12" s="1031" customFormat="1" ht="16.5" hidden="1" x14ac:dyDescent="0.25">
      <c r="A34" s="1016">
        <v>11</v>
      </c>
      <c r="B34" s="1017"/>
      <c r="C34" s="1514"/>
      <c r="D34" s="1902"/>
      <c r="E34" s="1903">
        <f t="shared" si="0"/>
        <v>0</v>
      </c>
      <c r="F34" s="1904"/>
      <c r="G34" s="1905"/>
      <c r="H34" s="1905"/>
      <c r="I34" s="1899"/>
      <c r="J34" s="1899"/>
      <c r="K34" s="1900"/>
      <c r="L34" s="1900"/>
    </row>
    <row r="35" spans="1:12" s="1031" customFormat="1" ht="16.5" hidden="1" x14ac:dyDescent="0.25">
      <c r="A35" s="1016">
        <v>12</v>
      </c>
      <c r="B35" s="1017"/>
      <c r="C35" s="1514"/>
      <c r="D35" s="1902"/>
      <c r="E35" s="1903">
        <f t="shared" si="0"/>
        <v>0</v>
      </c>
      <c r="F35" s="1904"/>
      <c r="G35" s="1905"/>
      <c r="H35" s="1905"/>
      <c r="I35" s="1899"/>
      <c r="J35" s="1899"/>
      <c r="K35" s="1900"/>
      <c r="L35" s="1900"/>
    </row>
    <row r="36" spans="1:12" s="1031" customFormat="1" ht="16.5" hidden="1" x14ac:dyDescent="0.25">
      <c r="A36" s="1016">
        <v>13</v>
      </c>
      <c r="B36" s="1017"/>
      <c r="C36" s="1514"/>
      <c r="D36" s="1902"/>
      <c r="E36" s="1903">
        <f t="shared" si="0"/>
        <v>0</v>
      </c>
      <c r="F36" s="1904"/>
      <c r="G36" s="1905"/>
      <c r="H36" s="1905"/>
      <c r="I36" s="1899"/>
      <c r="J36" s="1899"/>
      <c r="K36" s="1900"/>
      <c r="L36" s="1900"/>
    </row>
    <row r="37" spans="1:12" s="1031" customFormat="1" ht="16.5" hidden="1" x14ac:dyDescent="0.25">
      <c r="A37" s="1016">
        <v>14</v>
      </c>
      <c r="B37" s="1017"/>
      <c r="C37" s="1514"/>
      <c r="D37" s="1902"/>
      <c r="E37" s="1903">
        <f t="shared" si="0"/>
        <v>0</v>
      </c>
      <c r="F37" s="1904"/>
      <c r="G37" s="1905"/>
      <c r="H37" s="1905"/>
      <c r="I37" s="1899"/>
      <c r="J37" s="1899"/>
      <c r="K37" s="1900"/>
      <c r="L37" s="1900"/>
    </row>
    <row r="38" spans="1:12" s="1031" customFormat="1" ht="16.5" hidden="1" x14ac:dyDescent="0.25">
      <c r="A38" s="1016">
        <v>15</v>
      </c>
      <c r="B38" s="1017"/>
      <c r="C38" s="1514"/>
      <c r="D38" s="1902"/>
      <c r="E38" s="1903">
        <f t="shared" si="0"/>
        <v>0</v>
      </c>
      <c r="F38" s="1904"/>
      <c r="G38" s="1905"/>
      <c r="H38" s="1905"/>
      <c r="I38" s="1899"/>
      <c r="J38" s="1899"/>
      <c r="K38" s="1900"/>
      <c r="L38" s="1900"/>
    </row>
    <row r="39" spans="1:12" s="1031" customFormat="1" ht="16.5" hidden="1" x14ac:dyDescent="0.25">
      <c r="A39" s="1016">
        <v>16</v>
      </c>
      <c r="B39" s="1017"/>
      <c r="C39" s="1514"/>
      <c r="D39" s="1902"/>
      <c r="E39" s="1903">
        <f t="shared" si="0"/>
        <v>0</v>
      </c>
      <c r="F39" s="1904"/>
      <c r="G39" s="1905"/>
      <c r="H39" s="1905"/>
      <c r="I39" s="1899"/>
      <c r="J39" s="1899"/>
      <c r="K39" s="1900"/>
      <c r="L39" s="1900"/>
    </row>
    <row r="40" spans="1:12" s="1031" customFormat="1" ht="16.5" hidden="1" x14ac:dyDescent="0.25">
      <c r="A40" s="1016">
        <v>17</v>
      </c>
      <c r="B40" s="1017"/>
      <c r="C40" s="1514"/>
      <c r="D40" s="1902"/>
      <c r="E40" s="1903">
        <f t="shared" si="0"/>
        <v>0</v>
      </c>
      <c r="F40" s="1904"/>
      <c r="G40" s="1905"/>
      <c r="H40" s="1905"/>
      <c r="I40" s="1899"/>
      <c r="J40" s="1899"/>
      <c r="K40" s="1900"/>
      <c r="L40" s="1900"/>
    </row>
    <row r="41" spans="1:12" s="1031" customFormat="1" ht="16.5" hidden="1" x14ac:dyDescent="0.25">
      <c r="A41" s="1016">
        <v>18</v>
      </c>
      <c r="B41" s="1017"/>
      <c r="C41" s="1514"/>
      <c r="D41" s="1902"/>
      <c r="E41" s="1903">
        <f t="shared" si="0"/>
        <v>0</v>
      </c>
      <c r="F41" s="1904"/>
      <c r="G41" s="1905"/>
      <c r="H41" s="1905"/>
      <c r="I41" s="1899"/>
      <c r="J41" s="1899"/>
      <c r="K41" s="1900"/>
      <c r="L41" s="1900"/>
    </row>
    <row r="42" spans="1:12" s="1031" customFormat="1" ht="16.5" hidden="1" x14ac:dyDescent="0.25">
      <c r="A42" s="1016">
        <v>19</v>
      </c>
      <c r="B42" s="1017"/>
      <c r="C42" s="1514"/>
      <c r="D42" s="1902"/>
      <c r="E42" s="1903">
        <f t="shared" si="0"/>
        <v>0</v>
      </c>
      <c r="F42" s="1904"/>
      <c r="G42" s="1905"/>
      <c r="H42" s="1905"/>
      <c r="I42" s="1899"/>
      <c r="J42" s="1899"/>
      <c r="K42" s="1900"/>
      <c r="L42" s="1900"/>
    </row>
    <row r="43" spans="1:12" s="1031" customFormat="1" ht="16.5" hidden="1" x14ac:dyDescent="0.25">
      <c r="A43" s="1016">
        <v>20</v>
      </c>
      <c r="B43" s="1017"/>
      <c r="C43" s="1514"/>
      <c r="D43" s="1902"/>
      <c r="E43" s="1903">
        <f t="shared" si="0"/>
        <v>0</v>
      </c>
      <c r="F43" s="1904"/>
      <c r="G43" s="1905"/>
      <c r="H43" s="1905"/>
      <c r="I43" s="1899"/>
      <c r="J43" s="1899"/>
      <c r="K43" s="1900"/>
      <c r="L43" s="1900"/>
    </row>
    <row r="44" spans="1:12" s="1031" customFormat="1" ht="16.5" hidden="1" x14ac:dyDescent="0.25">
      <c r="A44" s="1016">
        <v>21</v>
      </c>
      <c r="B44" s="1017"/>
      <c r="C44" s="1514"/>
      <c r="D44" s="1902"/>
      <c r="E44" s="1903">
        <f t="shared" si="0"/>
        <v>0</v>
      </c>
      <c r="F44" s="1904"/>
      <c r="G44" s="1905"/>
      <c r="H44" s="1905"/>
      <c r="I44" s="1899"/>
      <c r="J44" s="1899"/>
      <c r="K44" s="1900"/>
      <c r="L44" s="1900"/>
    </row>
    <row r="45" spans="1:12" s="1031" customFormat="1" ht="16.5" hidden="1" x14ac:dyDescent="0.25">
      <c r="A45" s="1016">
        <v>22</v>
      </c>
      <c r="B45" s="1017"/>
      <c r="C45" s="1514"/>
      <c r="D45" s="1902"/>
      <c r="E45" s="1903">
        <f t="shared" si="0"/>
        <v>0</v>
      </c>
      <c r="F45" s="1904"/>
      <c r="G45" s="1905"/>
      <c r="H45" s="1905"/>
      <c r="I45" s="1899"/>
      <c r="J45" s="1899"/>
      <c r="K45" s="1900"/>
      <c r="L45" s="1900"/>
    </row>
    <row r="46" spans="1:12" s="1031" customFormat="1" ht="16.5" hidden="1" x14ac:dyDescent="0.25">
      <c r="A46" s="1016">
        <v>23</v>
      </c>
      <c r="B46" s="1017"/>
      <c r="C46" s="1514"/>
      <c r="D46" s="1902"/>
      <c r="E46" s="1903"/>
      <c r="F46" s="1904"/>
      <c r="G46" s="1905"/>
      <c r="H46" s="1905"/>
      <c r="I46" s="1899"/>
      <c r="J46" s="1899"/>
      <c r="K46" s="1900"/>
      <c r="L46" s="1900"/>
    </row>
    <row r="47" spans="1:12" s="1031" customFormat="1" ht="16.5" hidden="1" x14ac:dyDescent="0.25">
      <c r="A47" s="1016">
        <v>24</v>
      </c>
      <c r="B47" s="1017"/>
      <c r="C47" s="1514"/>
      <c r="D47" s="1902"/>
      <c r="E47" s="1903">
        <f t="shared" si="0"/>
        <v>0</v>
      </c>
      <c r="F47" s="1904"/>
      <c r="G47" s="1905"/>
      <c r="H47" s="1905"/>
      <c r="I47" s="1899"/>
      <c r="J47" s="1899"/>
      <c r="K47" s="1900"/>
      <c r="L47" s="1900"/>
    </row>
    <row r="48" spans="1:12" s="1031" customFormat="1" ht="16.5" hidden="1" x14ac:dyDescent="0.25">
      <c r="A48" s="1016">
        <v>25</v>
      </c>
      <c r="B48" s="1017"/>
      <c r="C48" s="1514"/>
      <c r="D48" s="1902"/>
      <c r="E48" s="1903">
        <f t="shared" si="0"/>
        <v>0</v>
      </c>
      <c r="F48" s="1904"/>
      <c r="G48" s="1905"/>
      <c r="H48" s="1905"/>
      <c r="I48" s="1899"/>
      <c r="J48" s="1899"/>
      <c r="K48" s="1900"/>
      <c r="L48" s="1900"/>
    </row>
    <row r="49" spans="1:12" s="1031" customFormat="1" ht="16.5" hidden="1" x14ac:dyDescent="0.25">
      <c r="A49" s="1016">
        <v>26</v>
      </c>
      <c r="B49" s="1017"/>
      <c r="C49" s="1514"/>
      <c r="D49" s="1902"/>
      <c r="E49" s="1903">
        <f t="shared" si="0"/>
        <v>0</v>
      </c>
      <c r="F49" s="1904"/>
      <c r="G49" s="1905"/>
      <c r="H49" s="1905"/>
      <c r="I49" s="1899"/>
      <c r="J49" s="1899"/>
      <c r="K49" s="1900"/>
      <c r="L49" s="1900"/>
    </row>
    <row r="50" spans="1:12" s="1031" customFormat="1" ht="47.25" x14ac:dyDescent="0.25">
      <c r="A50" s="1511" t="s">
        <v>961</v>
      </c>
      <c r="B50" s="1512" t="s">
        <v>1009</v>
      </c>
      <c r="C50" s="1906">
        <f>SUM(C51:C59)</f>
        <v>0</v>
      </c>
      <c r="D50" s="1907"/>
      <c r="E50" s="1908">
        <f>CEILING(SUM(E51:E59),0.1)</f>
        <v>0</v>
      </c>
      <c r="F50" s="1909"/>
      <c r="G50" s="1910"/>
      <c r="H50" s="1911"/>
      <c r="I50" s="1899"/>
      <c r="J50" s="1899"/>
      <c r="K50" s="1900"/>
      <c r="L50" s="1900"/>
    </row>
    <row r="51" spans="1:12" s="1031" customFormat="1" ht="16.5" hidden="1" x14ac:dyDescent="0.25">
      <c r="A51" s="1016">
        <v>1</v>
      </c>
      <c r="B51" s="1020"/>
      <c r="C51" s="1514"/>
      <c r="D51" s="1902"/>
      <c r="E51" s="1903">
        <f t="shared" ref="E51:E59" si="1">C51*D51/1000</f>
        <v>0</v>
      </c>
      <c r="F51" s="1904"/>
      <c r="G51" s="1905"/>
      <c r="H51" s="1905"/>
      <c r="I51" s="1899"/>
      <c r="J51" s="1899"/>
      <c r="K51" s="1900"/>
      <c r="L51" s="1900"/>
    </row>
    <row r="52" spans="1:12" s="1031" customFormat="1" ht="16.5" hidden="1" x14ac:dyDescent="0.25">
      <c r="A52" s="1016">
        <v>2</v>
      </c>
      <c r="B52" s="1020"/>
      <c r="C52" s="1514"/>
      <c r="D52" s="1902"/>
      <c r="E52" s="1903">
        <f t="shared" si="1"/>
        <v>0</v>
      </c>
      <c r="F52" s="1904"/>
      <c r="G52" s="1905"/>
      <c r="H52" s="1905"/>
      <c r="I52" s="1899"/>
      <c r="J52" s="1899"/>
      <c r="K52" s="1900"/>
      <c r="L52" s="1900"/>
    </row>
    <row r="53" spans="1:12" s="1031" customFormat="1" ht="16.5" hidden="1" x14ac:dyDescent="0.25">
      <c r="A53" s="1016">
        <v>3</v>
      </c>
      <c r="B53" s="1017"/>
      <c r="C53" s="1514"/>
      <c r="D53" s="1902"/>
      <c r="E53" s="1903">
        <f t="shared" si="1"/>
        <v>0</v>
      </c>
      <c r="F53" s="1904"/>
      <c r="G53" s="1905"/>
      <c r="H53" s="1905"/>
      <c r="I53" s="1899"/>
      <c r="J53" s="1899"/>
      <c r="K53" s="1900"/>
      <c r="L53" s="1900"/>
    </row>
    <row r="54" spans="1:12" s="1031" customFormat="1" ht="16.5" hidden="1" x14ac:dyDescent="0.25">
      <c r="A54" s="1016">
        <v>4</v>
      </c>
      <c r="B54" s="1017"/>
      <c r="C54" s="1514"/>
      <c r="D54" s="1902"/>
      <c r="E54" s="1903">
        <f t="shared" si="1"/>
        <v>0</v>
      </c>
      <c r="F54" s="1904"/>
      <c r="G54" s="1905"/>
      <c r="H54" s="1905"/>
      <c r="I54" s="1899"/>
      <c r="J54" s="1899"/>
      <c r="K54" s="1900"/>
      <c r="L54" s="1900"/>
    </row>
    <row r="55" spans="1:12" s="1031" customFormat="1" ht="16.5" hidden="1" x14ac:dyDescent="0.25">
      <c r="A55" s="1016">
        <v>5</v>
      </c>
      <c r="B55" s="1017"/>
      <c r="C55" s="1514"/>
      <c r="D55" s="1902"/>
      <c r="E55" s="1903">
        <f t="shared" si="1"/>
        <v>0</v>
      </c>
      <c r="F55" s="1904"/>
      <c r="G55" s="1905"/>
      <c r="H55" s="1905"/>
      <c r="I55" s="1899"/>
      <c r="J55" s="1899"/>
      <c r="K55" s="1900"/>
      <c r="L55" s="1900"/>
    </row>
    <row r="56" spans="1:12" s="1031" customFormat="1" ht="16.5" hidden="1" x14ac:dyDescent="0.25">
      <c r="A56" s="1016">
        <v>6</v>
      </c>
      <c r="B56" s="1017"/>
      <c r="C56" s="1514"/>
      <c r="D56" s="1902"/>
      <c r="E56" s="1903">
        <f t="shared" si="1"/>
        <v>0</v>
      </c>
      <c r="F56" s="1904"/>
      <c r="G56" s="1905"/>
      <c r="H56" s="1905"/>
      <c r="I56" s="1899"/>
      <c r="J56" s="1899"/>
      <c r="K56" s="1900"/>
      <c r="L56" s="1900"/>
    </row>
    <row r="57" spans="1:12" s="1031" customFormat="1" ht="16.5" hidden="1" x14ac:dyDescent="0.25">
      <c r="A57" s="1016">
        <v>7</v>
      </c>
      <c r="B57" s="1017"/>
      <c r="C57" s="1514"/>
      <c r="D57" s="1902"/>
      <c r="E57" s="1903">
        <f t="shared" si="1"/>
        <v>0</v>
      </c>
      <c r="F57" s="1904"/>
      <c r="G57" s="1905"/>
      <c r="H57" s="1905"/>
      <c r="I57" s="1899"/>
      <c r="J57" s="1899"/>
      <c r="K57" s="1900"/>
      <c r="L57" s="1900"/>
    </row>
    <row r="58" spans="1:12" s="1031" customFormat="1" ht="16.5" hidden="1" x14ac:dyDescent="0.25">
      <c r="A58" s="1016">
        <v>8</v>
      </c>
      <c r="B58" s="1017"/>
      <c r="C58" s="1514"/>
      <c r="D58" s="1902"/>
      <c r="E58" s="1903">
        <f t="shared" si="1"/>
        <v>0</v>
      </c>
      <c r="F58" s="1904"/>
      <c r="G58" s="1905"/>
      <c r="H58" s="1905"/>
      <c r="I58" s="1899"/>
      <c r="J58" s="1899"/>
      <c r="K58" s="1900"/>
      <c r="L58" s="1900"/>
    </row>
    <row r="59" spans="1:12" s="1031" customFormat="1" ht="16.5" hidden="1" x14ac:dyDescent="0.25">
      <c r="A59" s="1016">
        <v>9</v>
      </c>
      <c r="B59" s="1017"/>
      <c r="C59" s="1514"/>
      <c r="D59" s="1902"/>
      <c r="E59" s="1903">
        <f t="shared" si="1"/>
        <v>0</v>
      </c>
      <c r="F59" s="1904"/>
      <c r="G59" s="1905"/>
      <c r="H59" s="1905"/>
      <c r="I59" s="1899"/>
      <c r="J59" s="1899"/>
      <c r="K59" s="1900"/>
      <c r="L59" s="1900"/>
    </row>
    <row r="60" spans="1:12" s="1031" customFormat="1" ht="63" x14ac:dyDescent="0.25">
      <c r="A60" s="1511" t="s">
        <v>963</v>
      </c>
      <c r="B60" s="1515" t="s">
        <v>1010</v>
      </c>
      <c r="C60" s="1912">
        <f>SUM(C61:C79)</f>
        <v>0</v>
      </c>
      <c r="D60" s="1907"/>
      <c r="E60" s="1907">
        <f>CEILING(SUM(E61:E79),0.1)</f>
        <v>0</v>
      </c>
      <c r="F60" s="1909"/>
      <c r="G60" s="1910"/>
      <c r="H60" s="1911"/>
      <c r="I60" s="1899"/>
      <c r="J60" s="1899"/>
      <c r="K60" s="1900"/>
      <c r="L60" s="1900"/>
    </row>
    <row r="61" spans="1:12" s="1031" customFormat="1" ht="16.5" x14ac:dyDescent="0.25">
      <c r="A61" s="1016">
        <v>1</v>
      </c>
      <c r="B61" s="1513" t="s">
        <v>1837</v>
      </c>
      <c r="C61" s="1913"/>
      <c r="D61" s="1902">
        <v>2200</v>
      </c>
      <c r="E61" s="1903">
        <f t="shared" ref="E61:E79" si="2">C61*D61/1000</f>
        <v>0</v>
      </c>
      <c r="F61" s="1904"/>
      <c r="G61" s="1905"/>
      <c r="H61" s="1905"/>
      <c r="I61" s="1899"/>
      <c r="J61" s="1899"/>
      <c r="K61" s="1900"/>
      <c r="L61" s="1900"/>
    </row>
    <row r="62" spans="1:12" s="1031" customFormat="1" ht="16.5" x14ac:dyDescent="0.25">
      <c r="A62" s="1016">
        <v>2</v>
      </c>
      <c r="B62" s="1513" t="s">
        <v>1838</v>
      </c>
      <c r="C62" s="1913"/>
      <c r="D62" s="1902">
        <v>1200</v>
      </c>
      <c r="E62" s="1903">
        <f t="shared" si="2"/>
        <v>0</v>
      </c>
      <c r="F62" s="1904"/>
      <c r="G62" s="1905"/>
      <c r="H62" s="1905"/>
      <c r="I62" s="1899"/>
      <c r="J62" s="1899"/>
      <c r="K62" s="1900"/>
      <c r="L62" s="1900"/>
    </row>
    <row r="63" spans="1:12" s="1031" customFormat="1" ht="16.5" x14ac:dyDescent="0.25">
      <c r="A63" s="1016">
        <v>3</v>
      </c>
      <c r="B63" s="1513" t="s">
        <v>1839</v>
      </c>
      <c r="C63" s="1913"/>
      <c r="D63" s="1902">
        <v>350</v>
      </c>
      <c r="E63" s="1903">
        <f t="shared" si="2"/>
        <v>0</v>
      </c>
      <c r="F63" s="1904"/>
      <c r="G63" s="1905"/>
      <c r="H63" s="1905"/>
      <c r="I63" s="1899"/>
      <c r="J63" s="1899"/>
      <c r="K63" s="1900"/>
      <c r="L63" s="1900"/>
    </row>
    <row r="64" spans="1:12" s="1031" customFormat="1" ht="16.5" x14ac:dyDescent="0.25">
      <c r="A64" s="1016">
        <v>4</v>
      </c>
      <c r="B64" s="1513" t="s">
        <v>1840</v>
      </c>
      <c r="C64" s="1913"/>
      <c r="D64" s="1902">
        <v>600</v>
      </c>
      <c r="E64" s="1903">
        <f t="shared" si="2"/>
        <v>0</v>
      </c>
      <c r="F64" s="1904"/>
      <c r="G64" s="1905"/>
      <c r="H64" s="1905"/>
      <c r="I64" s="1899"/>
      <c r="J64" s="1899"/>
      <c r="K64" s="1900"/>
      <c r="L64" s="1900"/>
    </row>
    <row r="65" spans="1:12" s="1031" customFormat="1" ht="16.5" x14ac:dyDescent="0.25">
      <c r="A65" s="1016">
        <v>5</v>
      </c>
      <c r="B65" s="1513" t="s">
        <v>1841</v>
      </c>
      <c r="C65" s="1913"/>
      <c r="D65" s="1902">
        <v>7200</v>
      </c>
      <c r="E65" s="1903">
        <f t="shared" si="2"/>
        <v>0</v>
      </c>
      <c r="F65" s="1904"/>
      <c r="G65" s="1905"/>
      <c r="H65" s="1905"/>
      <c r="I65" s="1899"/>
      <c r="J65" s="1899"/>
      <c r="K65" s="1900"/>
      <c r="L65" s="1900"/>
    </row>
    <row r="66" spans="1:12" s="1031" customFormat="1" ht="16.5" x14ac:dyDescent="0.25">
      <c r="A66" s="1016">
        <v>6</v>
      </c>
      <c r="B66" s="1513" t="s">
        <v>1842</v>
      </c>
      <c r="C66" s="1913"/>
      <c r="D66" s="1902">
        <v>6900</v>
      </c>
      <c r="E66" s="1903">
        <f t="shared" si="2"/>
        <v>0</v>
      </c>
      <c r="F66" s="1904"/>
      <c r="G66" s="1905"/>
      <c r="H66" s="1905"/>
      <c r="I66" s="1899"/>
      <c r="J66" s="1899"/>
      <c r="K66" s="1900"/>
      <c r="L66" s="1900"/>
    </row>
    <row r="67" spans="1:12" s="1031" customFormat="1" ht="16.5" x14ac:dyDescent="0.25">
      <c r="A67" s="1016">
        <v>7</v>
      </c>
      <c r="B67" s="1513" t="s">
        <v>1843</v>
      </c>
      <c r="C67" s="1913"/>
      <c r="D67" s="1902">
        <v>7500</v>
      </c>
      <c r="E67" s="1903">
        <f t="shared" si="2"/>
        <v>0</v>
      </c>
      <c r="F67" s="1904"/>
      <c r="G67" s="1905"/>
      <c r="H67" s="1905"/>
      <c r="I67" s="1899"/>
      <c r="J67" s="1899"/>
      <c r="K67" s="1900"/>
      <c r="L67" s="1900"/>
    </row>
    <row r="68" spans="1:12" s="1031" customFormat="1" ht="16.5" hidden="1" x14ac:dyDescent="0.25">
      <c r="A68" s="1016">
        <v>8</v>
      </c>
      <c r="B68" s="1020"/>
      <c r="C68" s="1913"/>
      <c r="D68" s="1902"/>
      <c r="E68" s="1903">
        <f t="shared" si="2"/>
        <v>0</v>
      </c>
      <c r="F68" s="1904"/>
      <c r="G68" s="1905"/>
      <c r="H68" s="1905"/>
      <c r="I68" s="1899"/>
      <c r="J68" s="1899"/>
      <c r="K68" s="1900"/>
      <c r="L68" s="1900"/>
    </row>
    <row r="69" spans="1:12" s="1031" customFormat="1" ht="16.5" hidden="1" x14ac:dyDescent="0.25">
      <c r="A69" s="1016">
        <v>9</v>
      </c>
      <c r="B69" s="1020"/>
      <c r="C69" s="1913"/>
      <c r="D69" s="1902"/>
      <c r="E69" s="1903">
        <f t="shared" si="2"/>
        <v>0</v>
      </c>
      <c r="F69" s="1904"/>
      <c r="G69" s="1905"/>
      <c r="H69" s="1905"/>
      <c r="I69" s="1899"/>
      <c r="J69" s="1899"/>
      <c r="K69" s="1900"/>
      <c r="L69" s="1900"/>
    </row>
    <row r="70" spans="1:12" s="1031" customFormat="1" ht="16.5" hidden="1" x14ac:dyDescent="0.25">
      <c r="A70" s="1016">
        <v>10</v>
      </c>
      <c r="B70" s="1020"/>
      <c r="C70" s="1913"/>
      <c r="D70" s="1902"/>
      <c r="E70" s="1903">
        <f t="shared" si="2"/>
        <v>0</v>
      </c>
      <c r="F70" s="1904"/>
      <c r="G70" s="1905"/>
      <c r="H70" s="1905"/>
      <c r="I70" s="1899"/>
      <c r="J70" s="1899"/>
      <c r="K70" s="1900"/>
      <c r="L70" s="1900"/>
    </row>
    <row r="71" spans="1:12" s="1031" customFormat="1" ht="16.5" hidden="1" x14ac:dyDescent="0.25">
      <c r="A71" s="1016">
        <v>11</v>
      </c>
      <c r="B71" s="1020"/>
      <c r="C71" s="1913"/>
      <c r="D71" s="1902"/>
      <c r="E71" s="1903">
        <f t="shared" si="2"/>
        <v>0</v>
      </c>
      <c r="F71" s="1904"/>
      <c r="G71" s="1905"/>
      <c r="H71" s="1905"/>
      <c r="I71" s="1899"/>
      <c r="J71" s="1899"/>
      <c r="K71" s="1900"/>
      <c r="L71" s="1900"/>
    </row>
    <row r="72" spans="1:12" s="1031" customFormat="1" ht="16.5" hidden="1" x14ac:dyDescent="0.25">
      <c r="A72" s="1016">
        <v>12</v>
      </c>
      <c r="B72" s="1020"/>
      <c r="C72" s="1913"/>
      <c r="D72" s="1902"/>
      <c r="E72" s="1903">
        <f t="shared" si="2"/>
        <v>0</v>
      </c>
      <c r="F72" s="1904"/>
      <c r="G72" s="1905"/>
      <c r="H72" s="1905"/>
      <c r="I72" s="1899"/>
      <c r="J72" s="1899"/>
      <c r="K72" s="1900"/>
      <c r="L72" s="1900"/>
    </row>
    <row r="73" spans="1:12" s="1031" customFormat="1" ht="16.5" hidden="1" x14ac:dyDescent="0.25">
      <c r="A73" s="1016">
        <v>13</v>
      </c>
      <c r="B73" s="1020"/>
      <c r="C73" s="1913"/>
      <c r="D73" s="1902"/>
      <c r="E73" s="1903">
        <f t="shared" si="2"/>
        <v>0</v>
      </c>
      <c r="F73" s="1904"/>
      <c r="G73" s="1905"/>
      <c r="H73" s="1905"/>
      <c r="I73" s="1899"/>
      <c r="J73" s="1899"/>
      <c r="K73" s="1900"/>
      <c r="L73" s="1900"/>
    </row>
    <row r="74" spans="1:12" s="1031" customFormat="1" ht="16.5" hidden="1" x14ac:dyDescent="0.25">
      <c r="A74" s="1016">
        <v>14</v>
      </c>
      <c r="B74" s="1020"/>
      <c r="C74" s="1913"/>
      <c r="D74" s="1902"/>
      <c r="E74" s="1903">
        <f t="shared" si="2"/>
        <v>0</v>
      </c>
      <c r="F74" s="1904"/>
      <c r="G74" s="1905"/>
      <c r="H74" s="1905"/>
      <c r="I74" s="1899"/>
      <c r="J74" s="1899"/>
      <c r="K74" s="1900"/>
      <c r="L74" s="1900"/>
    </row>
    <row r="75" spans="1:12" s="1031" customFormat="1" ht="16.5" hidden="1" x14ac:dyDescent="0.25">
      <c r="A75" s="1016">
        <v>15</v>
      </c>
      <c r="B75" s="1020"/>
      <c r="C75" s="1913"/>
      <c r="D75" s="1902"/>
      <c r="E75" s="1903">
        <f t="shared" si="2"/>
        <v>0</v>
      </c>
      <c r="F75" s="1904"/>
      <c r="G75" s="1905"/>
      <c r="H75" s="1905"/>
      <c r="I75" s="1899"/>
      <c r="J75" s="1899"/>
      <c r="K75" s="1900"/>
      <c r="L75" s="1900"/>
    </row>
    <row r="76" spans="1:12" s="1031" customFormat="1" ht="16.5" hidden="1" x14ac:dyDescent="0.25">
      <c r="A76" s="1016">
        <v>16</v>
      </c>
      <c r="B76" s="1020"/>
      <c r="C76" s="1913"/>
      <c r="D76" s="1902"/>
      <c r="E76" s="1903">
        <f t="shared" si="2"/>
        <v>0</v>
      </c>
      <c r="F76" s="1904"/>
      <c r="G76" s="1905"/>
      <c r="H76" s="1905"/>
      <c r="I76" s="1899"/>
      <c r="J76" s="1899"/>
      <c r="K76" s="1900"/>
      <c r="L76" s="1900"/>
    </row>
    <row r="77" spans="1:12" s="1031" customFormat="1" ht="16.5" hidden="1" x14ac:dyDescent="0.25">
      <c r="A77" s="1016">
        <v>17</v>
      </c>
      <c r="B77" s="1020"/>
      <c r="C77" s="1913"/>
      <c r="D77" s="1902"/>
      <c r="E77" s="1903">
        <f t="shared" si="2"/>
        <v>0</v>
      </c>
      <c r="F77" s="1904"/>
      <c r="G77" s="1905"/>
      <c r="H77" s="1905"/>
      <c r="I77" s="1899"/>
      <c r="J77" s="1899"/>
      <c r="K77" s="1900"/>
      <c r="L77" s="1900"/>
    </row>
    <row r="78" spans="1:12" s="1031" customFormat="1" ht="16.5" hidden="1" x14ac:dyDescent="0.25">
      <c r="A78" s="1016">
        <v>18</v>
      </c>
      <c r="B78" s="1020"/>
      <c r="C78" s="1913"/>
      <c r="D78" s="1902"/>
      <c r="E78" s="1903">
        <f t="shared" si="2"/>
        <v>0</v>
      </c>
      <c r="F78" s="1904"/>
      <c r="G78" s="1905"/>
      <c r="H78" s="1905"/>
      <c r="I78" s="1899"/>
      <c r="J78" s="1899"/>
      <c r="K78" s="1900"/>
      <c r="L78" s="1900"/>
    </row>
    <row r="79" spans="1:12" s="1031" customFormat="1" ht="16.5" hidden="1" x14ac:dyDescent="0.25">
      <c r="A79" s="1016">
        <v>19</v>
      </c>
      <c r="B79" s="1017"/>
      <c r="C79" s="1514"/>
      <c r="D79" s="1902"/>
      <c r="E79" s="1903">
        <f t="shared" si="2"/>
        <v>0</v>
      </c>
      <c r="F79" s="1904"/>
      <c r="G79" s="1905"/>
      <c r="H79" s="1905"/>
      <c r="I79" s="1899"/>
      <c r="J79" s="1899"/>
      <c r="K79" s="1900"/>
      <c r="L79" s="1900"/>
    </row>
    <row r="80" spans="1:12" s="1031" customFormat="1" ht="47.25" x14ac:dyDescent="0.25">
      <c r="A80" s="1511" t="s">
        <v>965</v>
      </c>
      <c r="B80" s="1516" t="s">
        <v>1011</v>
      </c>
      <c r="C80" s="1912">
        <f>SUM(C81:C99)</f>
        <v>0</v>
      </c>
      <c r="D80" s="1907"/>
      <c r="E80" s="1907">
        <f>CEILING(SUM(E81:E99),0.1)</f>
        <v>0</v>
      </c>
      <c r="F80" s="1909"/>
      <c r="G80" s="1910"/>
      <c r="H80" s="1911"/>
      <c r="I80" s="1899"/>
      <c r="J80" s="1899"/>
      <c r="K80" s="1900"/>
      <c r="L80" s="1900"/>
    </row>
    <row r="81" spans="1:12" s="1031" customFormat="1" ht="16.5" x14ac:dyDescent="0.25">
      <c r="A81" s="1016">
        <v>1</v>
      </c>
      <c r="B81" s="1020" t="s">
        <v>1496</v>
      </c>
      <c r="C81" s="1913"/>
      <c r="D81" s="1914">
        <v>7500</v>
      </c>
      <c r="E81" s="1903">
        <f t="shared" ref="E81:E99" si="3">C81*D81/1000</f>
        <v>0</v>
      </c>
      <c r="F81" s="1904"/>
      <c r="G81" s="1905"/>
      <c r="H81" s="1905"/>
      <c r="I81" s="1899"/>
      <c r="J81" s="1899"/>
      <c r="K81" s="1900"/>
      <c r="L81" s="1900"/>
    </row>
    <row r="82" spans="1:12" s="1031" customFormat="1" ht="16.5" x14ac:dyDescent="0.25">
      <c r="A82" s="1016">
        <v>2</v>
      </c>
      <c r="B82" s="1020" t="s">
        <v>1844</v>
      </c>
      <c r="C82" s="1913"/>
      <c r="D82" s="1914">
        <v>5000</v>
      </c>
      <c r="E82" s="1903">
        <f t="shared" si="3"/>
        <v>0</v>
      </c>
      <c r="F82" s="1904"/>
      <c r="G82" s="1905"/>
      <c r="H82" s="1905"/>
      <c r="I82" s="1899"/>
      <c r="J82" s="1899"/>
      <c r="K82" s="1900"/>
      <c r="L82" s="1900"/>
    </row>
    <row r="83" spans="1:12" s="1031" customFormat="1" ht="16.5" x14ac:dyDescent="0.25">
      <c r="A83" s="1016">
        <v>3</v>
      </c>
      <c r="B83" s="1020" t="s">
        <v>1845</v>
      </c>
      <c r="C83" s="1913"/>
      <c r="D83" s="1914"/>
      <c r="E83" s="1903">
        <f t="shared" si="3"/>
        <v>0</v>
      </c>
      <c r="F83" s="1904"/>
      <c r="G83" s="1905"/>
      <c r="H83" s="1905"/>
      <c r="I83" s="1899"/>
      <c r="J83" s="1899"/>
      <c r="K83" s="1900"/>
      <c r="L83" s="1900"/>
    </row>
    <row r="84" spans="1:12" s="1031" customFormat="1" ht="16.5" x14ac:dyDescent="0.25">
      <c r="A84" s="1016">
        <v>4</v>
      </c>
      <c r="B84" s="1020" t="s">
        <v>1495</v>
      </c>
      <c r="C84" s="1913"/>
      <c r="D84" s="1914"/>
      <c r="E84" s="1903">
        <f t="shared" si="3"/>
        <v>0</v>
      </c>
      <c r="F84" s="1904"/>
      <c r="G84" s="1905"/>
      <c r="H84" s="1905"/>
      <c r="I84" s="1899"/>
      <c r="J84" s="1899"/>
      <c r="K84" s="1900"/>
      <c r="L84" s="1900"/>
    </row>
    <row r="85" spans="1:12" s="1031" customFormat="1" ht="16.5" hidden="1" x14ac:dyDescent="0.25">
      <c r="A85" s="1016">
        <v>5</v>
      </c>
      <c r="B85" s="1020"/>
      <c r="C85" s="1913"/>
      <c r="D85" s="1914"/>
      <c r="E85" s="1903">
        <f t="shared" si="3"/>
        <v>0</v>
      </c>
      <c r="F85" s="1904"/>
      <c r="G85" s="1905"/>
      <c r="H85" s="1905"/>
      <c r="I85" s="1899"/>
      <c r="J85" s="1899"/>
      <c r="K85" s="1900"/>
      <c r="L85" s="1900"/>
    </row>
    <row r="86" spans="1:12" s="1031" customFormat="1" ht="16.5" hidden="1" x14ac:dyDescent="0.25">
      <c r="A86" s="1016">
        <v>6</v>
      </c>
      <c r="B86" s="1020"/>
      <c r="C86" s="1913"/>
      <c r="D86" s="1914"/>
      <c r="E86" s="1903">
        <f t="shared" si="3"/>
        <v>0</v>
      </c>
      <c r="F86" s="1904"/>
      <c r="G86" s="1905"/>
      <c r="H86" s="1905"/>
      <c r="I86" s="1899"/>
      <c r="J86" s="1899"/>
      <c r="K86" s="1900"/>
      <c r="L86" s="1900"/>
    </row>
    <row r="87" spans="1:12" s="1031" customFormat="1" ht="16.5" hidden="1" x14ac:dyDescent="0.25">
      <c r="A87" s="1016">
        <v>7</v>
      </c>
      <c r="B87" s="1020"/>
      <c r="C87" s="1913"/>
      <c r="D87" s="1914"/>
      <c r="E87" s="1903">
        <f t="shared" si="3"/>
        <v>0</v>
      </c>
      <c r="F87" s="1904"/>
      <c r="G87" s="1905"/>
      <c r="H87" s="1905"/>
      <c r="I87" s="1899"/>
      <c r="J87" s="1899"/>
      <c r="K87" s="1900"/>
      <c r="L87" s="1900"/>
    </row>
    <row r="88" spans="1:12" s="1031" customFormat="1" ht="16.5" hidden="1" x14ac:dyDescent="0.25">
      <c r="A88" s="1016">
        <v>8</v>
      </c>
      <c r="B88" s="1020"/>
      <c r="C88" s="1913"/>
      <c r="D88" s="1914"/>
      <c r="E88" s="1903">
        <f t="shared" si="3"/>
        <v>0</v>
      </c>
      <c r="F88" s="1904"/>
      <c r="G88" s="1905"/>
      <c r="H88" s="1905"/>
      <c r="I88" s="1899"/>
      <c r="J88" s="1899"/>
      <c r="K88" s="1900"/>
      <c r="L88" s="1900"/>
    </row>
    <row r="89" spans="1:12" s="1031" customFormat="1" ht="16.5" hidden="1" x14ac:dyDescent="0.25">
      <c r="A89" s="1016">
        <v>9</v>
      </c>
      <c r="B89" s="1020"/>
      <c r="C89" s="1913"/>
      <c r="D89" s="1914"/>
      <c r="E89" s="1903">
        <f t="shared" si="3"/>
        <v>0</v>
      </c>
      <c r="F89" s="1904"/>
      <c r="G89" s="1905"/>
      <c r="H89" s="1905"/>
      <c r="I89" s="1899"/>
      <c r="J89" s="1899"/>
      <c r="K89" s="1900"/>
      <c r="L89" s="1900"/>
    </row>
    <row r="90" spans="1:12" s="1031" customFormat="1" ht="16.5" hidden="1" x14ac:dyDescent="0.25">
      <c r="A90" s="1016">
        <v>10</v>
      </c>
      <c r="B90" s="1020"/>
      <c r="C90" s="1913"/>
      <c r="D90" s="1914"/>
      <c r="E90" s="1903">
        <f t="shared" si="3"/>
        <v>0</v>
      </c>
      <c r="F90" s="1904"/>
      <c r="G90" s="1905"/>
      <c r="H90" s="1905"/>
      <c r="I90" s="1899"/>
      <c r="J90" s="1899"/>
      <c r="K90" s="1900"/>
      <c r="L90" s="1900"/>
    </row>
    <row r="91" spans="1:12" s="1031" customFormat="1" ht="16.5" hidden="1" x14ac:dyDescent="0.25">
      <c r="A91" s="1016">
        <v>11</v>
      </c>
      <c r="B91" s="1020"/>
      <c r="C91" s="1913"/>
      <c r="D91" s="1914"/>
      <c r="E91" s="1903">
        <f t="shared" si="3"/>
        <v>0</v>
      </c>
      <c r="F91" s="1904"/>
      <c r="G91" s="1905"/>
      <c r="H91" s="1905"/>
      <c r="I91" s="1899"/>
      <c r="J91" s="1899"/>
      <c r="K91" s="1900"/>
      <c r="L91" s="1900"/>
    </row>
    <row r="92" spans="1:12" s="1031" customFormat="1" ht="16.5" hidden="1" x14ac:dyDescent="0.25">
      <c r="A92" s="1016">
        <v>12</v>
      </c>
      <c r="B92" s="1020"/>
      <c r="C92" s="1913"/>
      <c r="D92" s="1914"/>
      <c r="E92" s="1903">
        <f t="shared" si="3"/>
        <v>0</v>
      </c>
      <c r="F92" s="1904"/>
      <c r="G92" s="1905"/>
      <c r="H92" s="1905"/>
      <c r="I92" s="1899"/>
      <c r="J92" s="1899"/>
      <c r="K92" s="1900"/>
      <c r="L92" s="1900"/>
    </row>
    <row r="93" spans="1:12" s="1031" customFormat="1" ht="16.5" hidden="1" x14ac:dyDescent="0.25">
      <c r="A93" s="1016">
        <v>13</v>
      </c>
      <c r="B93" s="1020"/>
      <c r="C93" s="1913"/>
      <c r="D93" s="1914"/>
      <c r="E93" s="1903">
        <f t="shared" si="3"/>
        <v>0</v>
      </c>
      <c r="F93" s="1904"/>
      <c r="G93" s="1905"/>
      <c r="H93" s="1905"/>
      <c r="I93" s="1899"/>
      <c r="J93" s="1899"/>
      <c r="K93" s="1900"/>
      <c r="L93" s="1900"/>
    </row>
    <row r="94" spans="1:12" s="1031" customFormat="1" ht="16.5" hidden="1" x14ac:dyDescent="0.25">
      <c r="A94" s="1016">
        <v>14</v>
      </c>
      <c r="B94" s="1020"/>
      <c r="C94" s="1913"/>
      <c r="D94" s="1914"/>
      <c r="E94" s="1903"/>
      <c r="F94" s="1904"/>
      <c r="G94" s="1905"/>
      <c r="H94" s="1905"/>
      <c r="I94" s="1899"/>
      <c r="J94" s="1899"/>
      <c r="K94" s="1900"/>
      <c r="L94" s="1900"/>
    </row>
    <row r="95" spans="1:12" s="1031" customFormat="1" ht="16.5" hidden="1" x14ac:dyDescent="0.25">
      <c r="A95" s="1016">
        <v>15</v>
      </c>
      <c r="B95" s="1020"/>
      <c r="C95" s="1913"/>
      <c r="D95" s="1914"/>
      <c r="E95" s="1903"/>
      <c r="F95" s="1904"/>
      <c r="G95" s="1905"/>
      <c r="H95" s="1905"/>
      <c r="I95" s="1899"/>
      <c r="J95" s="1899"/>
      <c r="K95" s="1900"/>
      <c r="L95" s="1900"/>
    </row>
    <row r="96" spans="1:12" s="1031" customFormat="1" ht="16.5" hidden="1" x14ac:dyDescent="0.25">
      <c r="A96" s="1016">
        <v>16</v>
      </c>
      <c r="B96" s="1020"/>
      <c r="C96" s="1913"/>
      <c r="D96" s="1914"/>
      <c r="E96" s="1903"/>
      <c r="F96" s="1904"/>
      <c r="G96" s="1905"/>
      <c r="H96" s="1905"/>
      <c r="I96" s="1899"/>
      <c r="J96" s="1899"/>
      <c r="K96" s="1900"/>
      <c r="L96" s="1900"/>
    </row>
    <row r="97" spans="1:12" s="1031" customFormat="1" ht="16.5" hidden="1" x14ac:dyDescent="0.25">
      <c r="A97" s="1016">
        <v>17</v>
      </c>
      <c r="B97" s="1020"/>
      <c r="C97" s="1913"/>
      <c r="D97" s="1914"/>
      <c r="E97" s="1903">
        <f t="shared" si="3"/>
        <v>0</v>
      </c>
      <c r="F97" s="1904"/>
      <c r="G97" s="1905"/>
      <c r="H97" s="1905"/>
      <c r="I97" s="1899"/>
      <c r="J97" s="1899"/>
      <c r="K97" s="1900"/>
      <c r="L97" s="1900"/>
    </row>
    <row r="98" spans="1:12" s="1031" customFormat="1" ht="16.5" hidden="1" x14ac:dyDescent="0.25">
      <c r="A98" s="1016">
        <v>18</v>
      </c>
      <c r="B98" s="1017"/>
      <c r="C98" s="1913"/>
      <c r="D98" s="1902"/>
      <c r="E98" s="1903">
        <f t="shared" si="3"/>
        <v>0</v>
      </c>
      <c r="F98" s="1904"/>
      <c r="G98" s="1905"/>
      <c r="H98" s="1905"/>
      <c r="I98" s="1899"/>
      <c r="J98" s="1899"/>
      <c r="K98" s="1900"/>
      <c r="L98" s="1900"/>
    </row>
    <row r="99" spans="1:12" s="1031" customFormat="1" ht="16.5" hidden="1" x14ac:dyDescent="0.25">
      <c r="A99" s="1016">
        <v>19</v>
      </c>
      <c r="B99" s="1017"/>
      <c r="C99" s="1913"/>
      <c r="D99" s="1902"/>
      <c r="E99" s="1903">
        <f t="shared" si="3"/>
        <v>0</v>
      </c>
      <c r="F99" s="1904"/>
      <c r="G99" s="1905"/>
      <c r="H99" s="1905"/>
      <c r="I99" s="1899"/>
      <c r="J99" s="1899"/>
      <c r="K99" s="1900"/>
      <c r="L99" s="1900"/>
    </row>
    <row r="100" spans="1:12" s="1031" customFormat="1" ht="78.75" x14ac:dyDescent="0.25">
      <c r="A100" s="1511" t="s">
        <v>967</v>
      </c>
      <c r="B100" s="1516" t="s">
        <v>1012</v>
      </c>
      <c r="C100" s="1912">
        <f>SUM(C101:C119)</f>
        <v>0</v>
      </c>
      <c r="D100" s="1907"/>
      <c r="E100" s="1907">
        <f>CEILING(SUM(E101:E119),0.1)</f>
        <v>0</v>
      </c>
      <c r="F100" s="1909"/>
      <c r="G100" s="1910"/>
      <c r="H100" s="1911"/>
      <c r="I100" s="1899"/>
      <c r="J100" s="1899"/>
      <c r="K100" s="1900"/>
      <c r="L100" s="1900"/>
    </row>
    <row r="101" spans="1:12" s="1031" customFormat="1" ht="16.5" x14ac:dyDescent="0.25">
      <c r="A101" s="1016">
        <v>1</v>
      </c>
      <c r="B101" s="1017" t="s">
        <v>1846</v>
      </c>
      <c r="C101" s="1913"/>
      <c r="D101" s="1914">
        <v>487500</v>
      </c>
      <c r="E101" s="1903">
        <f t="shared" ref="E101:E119" si="4">C101*D101/1000</f>
        <v>0</v>
      </c>
      <c r="F101" s="1904"/>
      <c r="G101" s="1905"/>
      <c r="H101" s="1905"/>
      <c r="I101" s="1899"/>
      <c r="J101" s="1899"/>
      <c r="K101" s="1900"/>
      <c r="L101" s="1900"/>
    </row>
    <row r="102" spans="1:12" s="1031" customFormat="1" ht="16.5" x14ac:dyDescent="0.25">
      <c r="A102" s="1016">
        <v>2</v>
      </c>
      <c r="B102" s="1017" t="s">
        <v>1847</v>
      </c>
      <c r="C102" s="1913"/>
      <c r="D102" s="1914">
        <v>80000</v>
      </c>
      <c r="E102" s="1903">
        <f t="shared" si="4"/>
        <v>0</v>
      </c>
      <c r="F102" s="1904"/>
      <c r="G102" s="1905"/>
      <c r="H102" s="1905"/>
      <c r="I102" s="1899"/>
      <c r="J102" s="1899"/>
      <c r="K102" s="1900"/>
      <c r="L102" s="1900"/>
    </row>
    <row r="103" spans="1:12" s="1031" customFormat="1" ht="16.5" x14ac:dyDescent="0.25">
      <c r="A103" s="1016">
        <v>3</v>
      </c>
      <c r="B103" s="1017" t="s">
        <v>1848</v>
      </c>
      <c r="C103" s="1913"/>
      <c r="D103" s="1914"/>
      <c r="E103" s="1903">
        <f t="shared" si="4"/>
        <v>0</v>
      </c>
      <c r="F103" s="1904"/>
      <c r="G103" s="1905"/>
      <c r="H103" s="1905"/>
      <c r="I103" s="1899"/>
      <c r="J103" s="1899"/>
      <c r="K103" s="1900"/>
      <c r="L103" s="1900"/>
    </row>
    <row r="104" spans="1:12" s="1031" customFormat="1" ht="16.5" hidden="1" x14ac:dyDescent="0.25">
      <c r="A104" s="1016">
        <v>4</v>
      </c>
      <c r="B104" s="1017"/>
      <c r="C104" s="1913"/>
      <c r="D104" s="1914"/>
      <c r="E104" s="1903">
        <f t="shared" si="4"/>
        <v>0</v>
      </c>
      <c r="F104" s="1904"/>
      <c r="G104" s="1905"/>
      <c r="H104" s="1905"/>
      <c r="I104" s="1899"/>
      <c r="J104" s="1899"/>
      <c r="K104" s="1900"/>
      <c r="L104" s="1900"/>
    </row>
    <row r="105" spans="1:12" s="1031" customFormat="1" ht="16.5" hidden="1" x14ac:dyDescent="0.25">
      <c r="A105" s="1016">
        <v>5</v>
      </c>
      <c r="B105" s="1017"/>
      <c r="C105" s="1913"/>
      <c r="D105" s="1914"/>
      <c r="E105" s="1903">
        <f t="shared" si="4"/>
        <v>0</v>
      </c>
      <c r="F105" s="1904"/>
      <c r="G105" s="1905"/>
      <c r="H105" s="1905"/>
      <c r="I105" s="1899"/>
      <c r="J105" s="1899"/>
      <c r="K105" s="1900"/>
      <c r="L105" s="1900"/>
    </row>
    <row r="106" spans="1:12" s="1031" customFormat="1" ht="16.5" hidden="1" x14ac:dyDescent="0.25">
      <c r="A106" s="1016">
        <v>6</v>
      </c>
      <c r="B106" s="1017"/>
      <c r="C106" s="1913"/>
      <c r="D106" s="1914"/>
      <c r="E106" s="1903">
        <f t="shared" si="4"/>
        <v>0</v>
      </c>
      <c r="F106" s="1904"/>
      <c r="G106" s="1905"/>
      <c r="H106" s="1905"/>
      <c r="I106" s="1899"/>
      <c r="J106" s="1899"/>
      <c r="K106" s="1900"/>
      <c r="L106" s="1900"/>
    </row>
    <row r="107" spans="1:12" s="1031" customFormat="1" ht="16.5" hidden="1" x14ac:dyDescent="0.25">
      <c r="A107" s="1016">
        <v>7</v>
      </c>
      <c r="B107" s="1017"/>
      <c r="C107" s="1913"/>
      <c r="D107" s="1914"/>
      <c r="E107" s="1903">
        <f t="shared" si="4"/>
        <v>0</v>
      </c>
      <c r="F107" s="1904"/>
      <c r="G107" s="1905"/>
      <c r="H107" s="1905"/>
      <c r="I107" s="1899"/>
      <c r="J107" s="1899"/>
      <c r="K107" s="1900"/>
      <c r="L107" s="1900"/>
    </row>
    <row r="108" spans="1:12" s="1031" customFormat="1" ht="16.5" hidden="1" x14ac:dyDescent="0.25">
      <c r="A108" s="1016">
        <v>8</v>
      </c>
      <c r="B108" s="1017"/>
      <c r="C108" s="1913"/>
      <c r="D108" s="1914"/>
      <c r="E108" s="1903">
        <f t="shared" si="4"/>
        <v>0</v>
      </c>
      <c r="F108" s="1904"/>
      <c r="G108" s="1905"/>
      <c r="H108" s="1905"/>
      <c r="I108" s="1899"/>
      <c r="J108" s="1899"/>
      <c r="K108" s="1900"/>
      <c r="L108" s="1900"/>
    </row>
    <row r="109" spans="1:12" s="1031" customFormat="1" ht="16.5" hidden="1" x14ac:dyDescent="0.25">
      <c r="A109" s="1016">
        <v>9</v>
      </c>
      <c r="B109" s="1017"/>
      <c r="C109" s="1913"/>
      <c r="D109" s="1914"/>
      <c r="E109" s="1903">
        <f t="shared" si="4"/>
        <v>0</v>
      </c>
      <c r="F109" s="1904"/>
      <c r="G109" s="1905"/>
      <c r="H109" s="1905"/>
      <c r="I109" s="1899"/>
      <c r="J109" s="1899"/>
      <c r="K109" s="1900"/>
      <c r="L109" s="1900"/>
    </row>
    <row r="110" spans="1:12" s="1031" customFormat="1" ht="16.5" hidden="1" x14ac:dyDescent="0.25">
      <c r="A110" s="1016">
        <v>10</v>
      </c>
      <c r="B110" s="1017"/>
      <c r="C110" s="1913"/>
      <c r="D110" s="1914"/>
      <c r="E110" s="1903">
        <f t="shared" si="4"/>
        <v>0</v>
      </c>
      <c r="F110" s="1904"/>
      <c r="G110" s="1905"/>
      <c r="H110" s="1905"/>
      <c r="I110" s="1899"/>
      <c r="J110" s="1899"/>
      <c r="K110" s="1900"/>
      <c r="L110" s="1900"/>
    </row>
    <row r="111" spans="1:12" s="1031" customFormat="1" ht="16.5" hidden="1" x14ac:dyDescent="0.25">
      <c r="A111" s="1016">
        <v>11</v>
      </c>
      <c r="B111" s="1017"/>
      <c r="C111" s="1913"/>
      <c r="D111" s="1914"/>
      <c r="E111" s="1903">
        <f t="shared" si="4"/>
        <v>0</v>
      </c>
      <c r="F111" s="1904"/>
      <c r="G111" s="1905"/>
      <c r="H111" s="1905"/>
      <c r="I111" s="1899"/>
      <c r="J111" s="1899"/>
      <c r="K111" s="1900"/>
      <c r="L111" s="1900"/>
    </row>
    <row r="112" spans="1:12" s="1031" customFormat="1" ht="16.5" hidden="1" x14ac:dyDescent="0.25">
      <c r="A112" s="1016">
        <v>12</v>
      </c>
      <c r="B112" s="1017"/>
      <c r="C112" s="1913"/>
      <c r="D112" s="1914"/>
      <c r="E112" s="1903">
        <f t="shared" si="4"/>
        <v>0</v>
      </c>
      <c r="F112" s="1904"/>
      <c r="G112" s="1905"/>
      <c r="H112" s="1905"/>
      <c r="I112" s="1899"/>
      <c r="J112" s="1899"/>
      <c r="K112" s="1900"/>
      <c r="L112" s="1900"/>
    </row>
    <row r="113" spans="1:12" s="1031" customFormat="1" ht="16.5" hidden="1" x14ac:dyDescent="0.25">
      <c r="A113" s="1016">
        <v>13</v>
      </c>
      <c r="B113" s="1017"/>
      <c r="C113" s="1913"/>
      <c r="D113" s="1914"/>
      <c r="E113" s="1903">
        <f t="shared" si="4"/>
        <v>0</v>
      </c>
      <c r="F113" s="1904"/>
      <c r="G113" s="1905"/>
      <c r="H113" s="1905"/>
      <c r="I113" s="1899"/>
      <c r="J113" s="1899"/>
      <c r="K113" s="1900"/>
      <c r="L113" s="1900"/>
    </row>
    <row r="114" spans="1:12" s="1031" customFormat="1" ht="16.5" hidden="1" x14ac:dyDescent="0.25">
      <c r="A114" s="1016">
        <v>14</v>
      </c>
      <c r="B114" s="1017"/>
      <c r="C114" s="1913"/>
      <c r="D114" s="1914"/>
      <c r="E114" s="1903">
        <f t="shared" si="4"/>
        <v>0</v>
      </c>
      <c r="F114" s="1904"/>
      <c r="G114" s="1905"/>
      <c r="H114" s="1905"/>
      <c r="I114" s="1899"/>
      <c r="J114" s="1899"/>
      <c r="K114" s="1900"/>
      <c r="L114" s="1900"/>
    </row>
    <row r="115" spans="1:12" s="1031" customFormat="1" ht="16.5" hidden="1" x14ac:dyDescent="0.25">
      <c r="A115" s="1016">
        <v>15</v>
      </c>
      <c r="B115" s="1017"/>
      <c r="C115" s="1913"/>
      <c r="D115" s="1914"/>
      <c r="E115" s="1903">
        <f t="shared" si="4"/>
        <v>0</v>
      </c>
      <c r="F115" s="1904"/>
      <c r="G115" s="1905"/>
      <c r="H115" s="1905"/>
      <c r="I115" s="1899"/>
      <c r="J115" s="1899"/>
      <c r="K115" s="1900"/>
      <c r="L115" s="1900"/>
    </row>
    <row r="116" spans="1:12" s="1031" customFormat="1" ht="16.5" hidden="1" x14ac:dyDescent="0.25">
      <c r="A116" s="1016">
        <v>16</v>
      </c>
      <c r="B116" s="1020"/>
      <c r="C116" s="1913"/>
      <c r="D116" s="1914"/>
      <c r="E116" s="1903"/>
      <c r="F116" s="1904"/>
      <c r="G116" s="1905"/>
      <c r="H116" s="1905"/>
      <c r="I116" s="1899"/>
      <c r="J116" s="1899"/>
      <c r="K116" s="1900"/>
      <c r="L116" s="1900"/>
    </row>
    <row r="117" spans="1:12" s="1031" customFormat="1" ht="16.5" hidden="1" x14ac:dyDescent="0.25">
      <c r="A117" s="1016">
        <v>17</v>
      </c>
      <c r="B117" s="1017"/>
      <c r="C117" s="1913"/>
      <c r="D117" s="1914"/>
      <c r="E117" s="1903"/>
      <c r="F117" s="1904"/>
      <c r="G117" s="1905"/>
      <c r="H117" s="1905"/>
      <c r="I117" s="1899"/>
      <c r="J117" s="1899"/>
      <c r="K117" s="1900"/>
      <c r="L117" s="1900"/>
    </row>
    <row r="118" spans="1:12" s="1031" customFormat="1" ht="16.5" hidden="1" x14ac:dyDescent="0.25">
      <c r="A118" s="1016">
        <v>18</v>
      </c>
      <c r="B118" s="1020"/>
      <c r="C118" s="1913"/>
      <c r="D118" s="1914"/>
      <c r="E118" s="1903">
        <f t="shared" si="4"/>
        <v>0</v>
      </c>
      <c r="F118" s="1904"/>
      <c r="G118" s="1905"/>
      <c r="H118" s="1905"/>
      <c r="I118" s="1899"/>
      <c r="J118" s="1899"/>
      <c r="K118" s="1900"/>
      <c r="L118" s="1900"/>
    </row>
    <row r="119" spans="1:12" s="1031" customFormat="1" ht="16.5" hidden="1" x14ac:dyDescent="0.25">
      <c r="A119" s="1016">
        <v>19</v>
      </c>
      <c r="B119" s="1017"/>
      <c r="C119" s="1913"/>
      <c r="D119" s="1914"/>
      <c r="E119" s="1903">
        <f t="shared" si="4"/>
        <v>0</v>
      </c>
      <c r="F119" s="1904"/>
      <c r="G119" s="1905"/>
      <c r="H119" s="1905"/>
      <c r="I119" s="1899"/>
      <c r="J119" s="1899"/>
      <c r="K119" s="1900"/>
      <c r="L119" s="1900"/>
    </row>
    <row r="120" spans="1:12" s="1031" customFormat="1" ht="16.5" x14ac:dyDescent="0.25">
      <c r="A120" s="1511" t="s">
        <v>969</v>
      </c>
      <c r="B120" s="1516" t="s">
        <v>473</v>
      </c>
      <c r="C120" s="1912">
        <f>SUM(C121:C129)</f>
        <v>0</v>
      </c>
      <c r="D120" s="1907"/>
      <c r="E120" s="1907">
        <f>CEILING(SUM(E121:E129),0.1)</f>
        <v>0</v>
      </c>
      <c r="F120" s="1909"/>
      <c r="G120" s="1910"/>
      <c r="H120" s="1911"/>
      <c r="I120" s="1899"/>
      <c r="J120" s="1899"/>
      <c r="K120" s="1900"/>
      <c r="L120" s="1900"/>
    </row>
    <row r="121" spans="1:12" s="1031" customFormat="1" ht="16.5" x14ac:dyDescent="0.25">
      <c r="A121" s="1016">
        <v>1</v>
      </c>
      <c r="B121" s="1519" t="s">
        <v>1849</v>
      </c>
      <c r="C121" s="1913"/>
      <c r="D121" s="1914">
        <v>2500</v>
      </c>
      <c r="E121" s="1903">
        <f t="shared" ref="E121:E129" si="5">C121*D121/1000</f>
        <v>0</v>
      </c>
      <c r="F121" s="1904"/>
      <c r="G121" s="1905"/>
      <c r="H121" s="1905"/>
      <c r="I121" s="1899"/>
      <c r="J121" s="1899"/>
      <c r="K121" s="1900"/>
      <c r="L121" s="1900"/>
    </row>
    <row r="122" spans="1:12" s="1031" customFormat="1" ht="16.5" hidden="1" x14ac:dyDescent="0.25">
      <c r="A122" s="1016">
        <v>2</v>
      </c>
      <c r="B122" s="1021"/>
      <c r="C122" s="1913"/>
      <c r="D122" s="1914"/>
      <c r="E122" s="1903">
        <f t="shared" si="5"/>
        <v>0</v>
      </c>
      <c r="F122" s="1904"/>
      <c r="G122" s="1905"/>
      <c r="H122" s="1905"/>
      <c r="I122" s="1899"/>
      <c r="J122" s="1899"/>
      <c r="K122" s="1900"/>
      <c r="L122" s="1900"/>
    </row>
    <row r="123" spans="1:12" s="1031" customFormat="1" ht="16.5" hidden="1" x14ac:dyDescent="0.25">
      <c r="A123" s="1016">
        <v>3</v>
      </c>
      <c r="B123" s="1021"/>
      <c r="C123" s="1913"/>
      <c r="D123" s="1914"/>
      <c r="E123" s="1903">
        <f t="shared" si="5"/>
        <v>0</v>
      </c>
      <c r="F123" s="1904"/>
      <c r="G123" s="1905"/>
      <c r="H123" s="1905"/>
      <c r="I123" s="1899"/>
      <c r="J123" s="1899"/>
      <c r="K123" s="1900"/>
      <c r="L123" s="1900"/>
    </row>
    <row r="124" spans="1:12" s="1031" customFormat="1" ht="16.5" hidden="1" x14ac:dyDescent="0.25">
      <c r="A124" s="1016">
        <v>4</v>
      </c>
      <c r="B124" s="1021"/>
      <c r="C124" s="1913"/>
      <c r="D124" s="1914"/>
      <c r="E124" s="1903">
        <f t="shared" si="5"/>
        <v>0</v>
      </c>
      <c r="F124" s="1904"/>
      <c r="G124" s="1905"/>
      <c r="H124" s="1905"/>
      <c r="I124" s="1899"/>
      <c r="J124" s="1899"/>
      <c r="K124" s="1900"/>
      <c r="L124" s="1900"/>
    </row>
    <row r="125" spans="1:12" s="1031" customFormat="1" ht="16.5" hidden="1" x14ac:dyDescent="0.25">
      <c r="A125" s="1016">
        <v>5</v>
      </c>
      <c r="B125" s="1021"/>
      <c r="C125" s="1913"/>
      <c r="D125" s="1914"/>
      <c r="E125" s="1903">
        <f t="shared" si="5"/>
        <v>0</v>
      </c>
      <c r="F125" s="1904"/>
      <c r="G125" s="1905"/>
      <c r="H125" s="1905"/>
      <c r="I125" s="1899"/>
      <c r="J125" s="1899"/>
      <c r="K125" s="1900"/>
      <c r="L125" s="1900"/>
    </row>
    <row r="126" spans="1:12" s="1031" customFormat="1" ht="16.5" hidden="1" x14ac:dyDescent="0.25">
      <c r="A126" s="1016">
        <v>6</v>
      </c>
      <c r="B126" s="1020"/>
      <c r="C126" s="1913"/>
      <c r="D126" s="1914"/>
      <c r="E126" s="1903">
        <f t="shared" si="5"/>
        <v>0</v>
      </c>
      <c r="F126" s="1904"/>
      <c r="G126" s="1905"/>
      <c r="H126" s="1905"/>
      <c r="I126" s="1899"/>
      <c r="J126" s="1899"/>
      <c r="K126" s="1900"/>
      <c r="L126" s="1900"/>
    </row>
    <row r="127" spans="1:12" s="1031" customFormat="1" ht="16.5" hidden="1" x14ac:dyDescent="0.25">
      <c r="A127" s="1016">
        <v>7</v>
      </c>
      <c r="B127" s="1017"/>
      <c r="C127" s="1913"/>
      <c r="D127" s="1914"/>
      <c r="E127" s="1903">
        <f t="shared" si="5"/>
        <v>0</v>
      </c>
      <c r="F127" s="1904"/>
      <c r="G127" s="1905"/>
      <c r="H127" s="1905"/>
      <c r="I127" s="1899"/>
      <c r="J127" s="1899"/>
      <c r="K127" s="1900"/>
      <c r="L127" s="1900"/>
    </row>
    <row r="128" spans="1:12" s="1031" customFormat="1" ht="16.5" hidden="1" x14ac:dyDescent="0.25">
      <c r="A128" s="1016">
        <v>8</v>
      </c>
      <c r="B128" s="1017"/>
      <c r="C128" s="1913"/>
      <c r="D128" s="1914"/>
      <c r="E128" s="1903">
        <f t="shared" si="5"/>
        <v>0</v>
      </c>
      <c r="F128" s="1904"/>
      <c r="G128" s="1905"/>
      <c r="H128" s="1905"/>
      <c r="I128" s="1899"/>
      <c r="J128" s="1899"/>
      <c r="K128" s="1900"/>
      <c r="L128" s="1900"/>
    </row>
    <row r="129" spans="1:12" s="1031" customFormat="1" ht="16.5" hidden="1" x14ac:dyDescent="0.25">
      <c r="A129" s="1016">
        <v>9</v>
      </c>
      <c r="B129" s="1017"/>
      <c r="C129" s="1913"/>
      <c r="D129" s="1914"/>
      <c r="E129" s="1903">
        <f t="shared" si="5"/>
        <v>0</v>
      </c>
      <c r="F129" s="1904"/>
      <c r="G129" s="1905"/>
      <c r="H129" s="1905"/>
      <c r="I129" s="1899"/>
      <c r="J129" s="1899"/>
      <c r="K129" s="1900"/>
      <c r="L129" s="1900"/>
    </row>
    <row r="130" spans="1:12" s="1031" customFormat="1" ht="16.5" x14ac:dyDescent="0.25">
      <c r="A130" s="1511" t="s">
        <v>971</v>
      </c>
      <c r="B130" s="1516" t="s">
        <v>471</v>
      </c>
      <c r="C130" s="1912">
        <f>SUM(C131:C139)</f>
        <v>2500</v>
      </c>
      <c r="D130" s="1907"/>
      <c r="E130" s="1907">
        <f>CEILING(SUM(E131:E139),0.1)</f>
        <v>0</v>
      </c>
      <c r="F130" s="1909"/>
      <c r="G130" s="1910"/>
      <c r="H130" s="1911"/>
      <c r="I130" s="1899"/>
      <c r="J130" s="1899"/>
      <c r="K130" s="1900"/>
      <c r="L130" s="1900"/>
    </row>
    <row r="131" spans="1:12" s="1031" customFormat="1" ht="16.5" x14ac:dyDescent="0.25">
      <c r="A131" s="1016">
        <v>1</v>
      </c>
      <c r="B131" s="1513" t="s">
        <v>1850</v>
      </c>
      <c r="C131" s="1913">
        <v>2500</v>
      </c>
      <c r="D131" s="1914"/>
      <c r="E131" s="1903">
        <f t="shared" ref="E131:E139" si="6">C131*D131/1000</f>
        <v>0</v>
      </c>
      <c r="F131" s="1904"/>
      <c r="G131" s="1905"/>
      <c r="H131" s="1905"/>
      <c r="I131" s="1899"/>
      <c r="J131" s="1899"/>
      <c r="K131" s="1900"/>
      <c r="L131" s="1900"/>
    </row>
    <row r="132" spans="1:12" s="1031" customFormat="1" ht="16.5" hidden="1" x14ac:dyDescent="0.25">
      <c r="A132" s="1016">
        <v>2</v>
      </c>
      <c r="B132" s="1017"/>
      <c r="C132" s="1913"/>
      <c r="D132" s="1914"/>
      <c r="E132" s="1903">
        <f t="shared" si="6"/>
        <v>0</v>
      </c>
      <c r="F132" s="1904"/>
      <c r="G132" s="1905"/>
      <c r="H132" s="1905"/>
      <c r="I132" s="1899"/>
      <c r="J132" s="1899"/>
      <c r="K132" s="1900"/>
      <c r="L132" s="1900"/>
    </row>
    <row r="133" spans="1:12" s="1031" customFormat="1" ht="16.5" hidden="1" x14ac:dyDescent="0.25">
      <c r="A133" s="1016">
        <v>3</v>
      </c>
      <c r="B133" s="1017"/>
      <c r="C133" s="1913"/>
      <c r="D133" s="1914"/>
      <c r="E133" s="1903">
        <f t="shared" si="6"/>
        <v>0</v>
      </c>
      <c r="F133" s="1904"/>
      <c r="G133" s="1905"/>
      <c r="H133" s="1905"/>
      <c r="I133" s="1899"/>
      <c r="J133" s="1899"/>
      <c r="K133" s="1900"/>
      <c r="L133" s="1900"/>
    </row>
    <row r="134" spans="1:12" s="1031" customFormat="1" ht="16.5" hidden="1" x14ac:dyDescent="0.25">
      <c r="A134" s="1016">
        <v>4</v>
      </c>
      <c r="B134" s="1017"/>
      <c r="C134" s="1913"/>
      <c r="D134" s="1914"/>
      <c r="E134" s="1903">
        <f t="shared" si="6"/>
        <v>0</v>
      </c>
      <c r="F134" s="1904"/>
      <c r="G134" s="1905"/>
      <c r="H134" s="1905"/>
      <c r="I134" s="1899"/>
      <c r="J134" s="1899"/>
      <c r="K134" s="1900"/>
      <c r="L134" s="1900"/>
    </row>
    <row r="135" spans="1:12" s="1031" customFormat="1" ht="16.5" hidden="1" x14ac:dyDescent="0.25">
      <c r="A135" s="1016">
        <v>5</v>
      </c>
      <c r="B135" s="1017"/>
      <c r="C135" s="1913"/>
      <c r="D135" s="1914"/>
      <c r="E135" s="1903">
        <f t="shared" si="6"/>
        <v>0</v>
      </c>
      <c r="F135" s="1904"/>
      <c r="G135" s="1905"/>
      <c r="H135" s="1905"/>
      <c r="I135" s="1899"/>
      <c r="J135" s="1899"/>
      <c r="K135" s="1900"/>
      <c r="L135" s="1900"/>
    </row>
    <row r="136" spans="1:12" s="1031" customFormat="1" ht="16.5" hidden="1" x14ac:dyDescent="0.25">
      <c r="A136" s="1016">
        <v>6</v>
      </c>
      <c r="B136" s="1017"/>
      <c r="C136" s="1913"/>
      <c r="D136" s="1914"/>
      <c r="E136" s="1903">
        <f t="shared" si="6"/>
        <v>0</v>
      </c>
      <c r="F136" s="1904"/>
      <c r="G136" s="1905"/>
      <c r="H136" s="1905"/>
      <c r="I136" s="1899"/>
      <c r="J136" s="1899"/>
      <c r="K136" s="1900"/>
      <c r="L136" s="1900"/>
    </row>
    <row r="137" spans="1:12" s="1031" customFormat="1" ht="16.5" hidden="1" x14ac:dyDescent="0.25">
      <c r="A137" s="1016">
        <v>7</v>
      </c>
      <c r="B137" s="1017"/>
      <c r="C137" s="1913"/>
      <c r="D137" s="1914"/>
      <c r="E137" s="1903">
        <f t="shared" si="6"/>
        <v>0</v>
      </c>
      <c r="F137" s="1904"/>
      <c r="G137" s="1905"/>
      <c r="H137" s="1905"/>
      <c r="I137" s="1899"/>
      <c r="J137" s="1899"/>
      <c r="K137" s="1900"/>
      <c r="L137" s="1900"/>
    </row>
    <row r="138" spans="1:12" s="1031" customFormat="1" ht="16.5" hidden="1" x14ac:dyDescent="0.25">
      <c r="A138" s="1016">
        <v>8</v>
      </c>
      <c r="B138" s="1017"/>
      <c r="C138" s="1913"/>
      <c r="D138" s="1914"/>
      <c r="E138" s="1903">
        <f t="shared" si="6"/>
        <v>0</v>
      </c>
      <c r="F138" s="1904"/>
      <c r="G138" s="1905"/>
      <c r="H138" s="1905"/>
      <c r="I138" s="1899"/>
      <c r="J138" s="1899"/>
      <c r="K138" s="1900"/>
      <c r="L138" s="1900"/>
    </row>
    <row r="139" spans="1:12" s="1031" customFormat="1" ht="16.5" hidden="1" x14ac:dyDescent="0.25">
      <c r="A139" s="1016">
        <v>9</v>
      </c>
      <c r="B139" s="1017"/>
      <c r="C139" s="1913"/>
      <c r="D139" s="1914"/>
      <c r="E139" s="1903">
        <f t="shared" si="6"/>
        <v>0</v>
      </c>
      <c r="F139" s="1904"/>
      <c r="G139" s="1905"/>
      <c r="H139" s="1905"/>
      <c r="I139" s="1899"/>
      <c r="J139" s="1899"/>
      <c r="K139" s="1900"/>
      <c r="L139" s="1900"/>
    </row>
    <row r="140" spans="1:12" s="1031" customFormat="1" ht="31.5" x14ac:dyDescent="0.25">
      <c r="A140" s="1511" t="s">
        <v>973</v>
      </c>
      <c r="B140" s="1516" t="s">
        <v>1013</v>
      </c>
      <c r="C140" s="1912">
        <f>SUM(C141:C149)</f>
        <v>0</v>
      </c>
      <c r="D140" s="1907"/>
      <c r="E140" s="1907">
        <f>CEILING(SUM(E141:E149),0.1)</f>
        <v>0</v>
      </c>
      <c r="F140" s="1909"/>
      <c r="G140" s="1910"/>
      <c r="H140" s="1911"/>
      <c r="I140" s="1899"/>
      <c r="J140" s="1899"/>
      <c r="K140" s="1900"/>
      <c r="L140" s="1900"/>
    </row>
    <row r="141" spans="1:12" s="1031" customFormat="1" ht="16.5" x14ac:dyDescent="0.25">
      <c r="A141" s="1016">
        <v>1</v>
      </c>
      <c r="B141" s="1901" t="s">
        <v>1851</v>
      </c>
      <c r="C141" s="1913"/>
      <c r="D141" s="1914">
        <v>20000</v>
      </c>
      <c r="E141" s="1903">
        <f t="shared" ref="E141:E149" si="7">C141*D141/1000</f>
        <v>0</v>
      </c>
      <c r="F141" s="1904"/>
      <c r="G141" s="1905"/>
      <c r="H141" s="1905"/>
      <c r="I141" s="1899"/>
      <c r="J141" s="1899"/>
      <c r="K141" s="1900"/>
      <c r="L141" s="1900"/>
    </row>
    <row r="142" spans="1:12" s="1031" customFormat="1" ht="16.5" hidden="1" x14ac:dyDescent="0.25">
      <c r="A142" s="1016">
        <v>2</v>
      </c>
      <c r="B142" s="1017"/>
      <c r="C142" s="1913"/>
      <c r="D142" s="1914"/>
      <c r="E142" s="1903">
        <f t="shared" si="7"/>
        <v>0</v>
      </c>
      <c r="F142" s="1904"/>
      <c r="G142" s="1905"/>
      <c r="H142" s="1905"/>
      <c r="I142" s="1899"/>
      <c r="J142" s="1899"/>
      <c r="K142" s="1900"/>
      <c r="L142" s="1900"/>
    </row>
    <row r="143" spans="1:12" s="1031" customFormat="1" ht="16.5" hidden="1" x14ac:dyDescent="0.25">
      <c r="A143" s="1016">
        <v>3</v>
      </c>
      <c r="B143" s="1017"/>
      <c r="C143" s="1913"/>
      <c r="D143" s="1914"/>
      <c r="E143" s="1903">
        <f t="shared" si="7"/>
        <v>0</v>
      </c>
      <c r="F143" s="1904"/>
      <c r="G143" s="1905"/>
      <c r="H143" s="1905"/>
      <c r="I143" s="1899"/>
      <c r="J143" s="1899"/>
      <c r="K143" s="1900"/>
      <c r="L143" s="1900"/>
    </row>
    <row r="144" spans="1:12" s="1031" customFormat="1" ht="16.5" hidden="1" x14ac:dyDescent="0.25">
      <c r="A144" s="1016">
        <v>4</v>
      </c>
      <c r="B144" s="1017"/>
      <c r="C144" s="1913"/>
      <c r="D144" s="1914"/>
      <c r="E144" s="1903">
        <f t="shared" si="7"/>
        <v>0</v>
      </c>
      <c r="F144" s="1904"/>
      <c r="G144" s="1905"/>
      <c r="H144" s="1905"/>
      <c r="I144" s="1899"/>
      <c r="J144" s="1899"/>
      <c r="K144" s="1900"/>
      <c r="L144" s="1900"/>
    </row>
    <row r="145" spans="1:12" s="1031" customFormat="1" ht="16.5" hidden="1" x14ac:dyDescent="0.25">
      <c r="A145" s="1016">
        <v>5</v>
      </c>
      <c r="B145" s="1017"/>
      <c r="C145" s="1913"/>
      <c r="D145" s="1914"/>
      <c r="E145" s="1903">
        <f t="shared" si="7"/>
        <v>0</v>
      </c>
      <c r="F145" s="1904"/>
      <c r="G145" s="1905"/>
      <c r="H145" s="1905"/>
      <c r="I145" s="1899"/>
      <c r="J145" s="1899"/>
      <c r="K145" s="1900"/>
      <c r="L145" s="1900"/>
    </row>
    <row r="146" spans="1:12" s="1031" customFormat="1" ht="16.5" hidden="1" x14ac:dyDescent="0.25">
      <c r="A146" s="1016">
        <v>6</v>
      </c>
      <c r="B146" s="1017"/>
      <c r="C146" s="1913"/>
      <c r="D146" s="1914"/>
      <c r="E146" s="1903">
        <f t="shared" si="7"/>
        <v>0</v>
      </c>
      <c r="F146" s="1904"/>
      <c r="G146" s="1905"/>
      <c r="H146" s="1905"/>
      <c r="I146" s="1899"/>
      <c r="J146" s="1899"/>
      <c r="K146" s="1900"/>
      <c r="L146" s="1900"/>
    </row>
    <row r="147" spans="1:12" s="1031" customFormat="1" ht="16.5" hidden="1" x14ac:dyDescent="0.25">
      <c r="A147" s="1016">
        <v>7</v>
      </c>
      <c r="B147" s="1017"/>
      <c r="C147" s="1913"/>
      <c r="D147" s="1914"/>
      <c r="E147" s="1903">
        <f t="shared" si="7"/>
        <v>0</v>
      </c>
      <c r="F147" s="1904"/>
      <c r="G147" s="1905"/>
      <c r="H147" s="1905"/>
      <c r="I147" s="1899"/>
      <c r="J147" s="1899"/>
      <c r="K147" s="1900"/>
      <c r="L147" s="1900"/>
    </row>
    <row r="148" spans="1:12" s="1031" customFormat="1" ht="16.5" hidden="1" x14ac:dyDescent="0.25">
      <c r="A148" s="1016">
        <v>8</v>
      </c>
      <c r="B148" s="1017"/>
      <c r="C148" s="1913"/>
      <c r="D148" s="1914"/>
      <c r="E148" s="1903">
        <f t="shared" si="7"/>
        <v>0</v>
      </c>
      <c r="F148" s="1904"/>
      <c r="G148" s="1905"/>
      <c r="H148" s="1905"/>
      <c r="I148" s="1899"/>
      <c r="J148" s="1899"/>
      <c r="K148" s="1900"/>
      <c r="L148" s="1900"/>
    </row>
    <row r="149" spans="1:12" s="1031" customFormat="1" ht="16.5" hidden="1" x14ac:dyDescent="0.25">
      <c r="A149" s="1016">
        <v>9</v>
      </c>
      <c r="B149" s="1017"/>
      <c r="C149" s="1913"/>
      <c r="D149" s="1914"/>
      <c r="E149" s="1903">
        <f t="shared" si="7"/>
        <v>0</v>
      </c>
      <c r="F149" s="1904"/>
      <c r="G149" s="1905"/>
      <c r="H149" s="1905"/>
      <c r="I149" s="1899"/>
      <c r="J149" s="1899"/>
      <c r="K149" s="1900"/>
      <c r="L149" s="1900"/>
    </row>
    <row r="150" spans="1:12" s="1031" customFormat="1" ht="16.5" x14ac:dyDescent="0.25">
      <c r="A150" s="1511" t="s">
        <v>975</v>
      </c>
      <c r="B150" s="1515" t="s">
        <v>802</v>
      </c>
      <c r="C150" s="1912">
        <f>SUM(C151:C170)</f>
        <v>0</v>
      </c>
      <c r="D150" s="1907"/>
      <c r="E150" s="1907">
        <f>CEILING(SUM(E151:E187),0.1)</f>
        <v>0</v>
      </c>
      <c r="F150" s="1909"/>
      <c r="G150" s="1910"/>
      <c r="H150" s="1911"/>
      <c r="I150" s="1899"/>
      <c r="J150" s="1899"/>
      <c r="K150" s="1900"/>
      <c r="L150" s="1900"/>
    </row>
    <row r="151" spans="1:12" s="1031" customFormat="1" ht="16.5" hidden="1" x14ac:dyDescent="0.25">
      <c r="A151" s="1016">
        <v>1</v>
      </c>
      <c r="B151" s="1010"/>
      <c r="C151" s="1913"/>
      <c r="D151" s="1914"/>
      <c r="E151" s="1903">
        <f t="shared" ref="E151:E170" si="8">C151*D151/1000</f>
        <v>0</v>
      </c>
      <c r="F151" s="1904"/>
      <c r="G151" s="1905"/>
      <c r="H151" s="1905"/>
      <c r="I151" s="1899"/>
      <c r="J151" s="1899"/>
      <c r="K151" s="1900"/>
      <c r="L151" s="1900"/>
    </row>
    <row r="152" spans="1:12" s="1031" customFormat="1" ht="16.5" hidden="1" x14ac:dyDescent="0.25">
      <c r="A152" s="1016">
        <v>2</v>
      </c>
      <c r="B152" s="1010"/>
      <c r="C152" s="1913"/>
      <c r="D152" s="1914"/>
      <c r="E152" s="1903">
        <f t="shared" si="8"/>
        <v>0</v>
      </c>
      <c r="F152" s="1904"/>
      <c r="G152" s="1905"/>
      <c r="H152" s="1905"/>
      <c r="I152" s="1899"/>
      <c r="J152" s="1899"/>
      <c r="K152" s="1900"/>
      <c r="L152" s="1900"/>
    </row>
    <row r="153" spans="1:12" s="1031" customFormat="1" ht="16.5" hidden="1" x14ac:dyDescent="0.25">
      <c r="A153" s="1016">
        <v>3</v>
      </c>
      <c r="B153" s="1010"/>
      <c r="C153" s="1913"/>
      <c r="D153" s="1914"/>
      <c r="E153" s="1903">
        <f t="shared" si="8"/>
        <v>0</v>
      </c>
      <c r="F153" s="1904"/>
      <c r="G153" s="1905"/>
      <c r="H153" s="1905"/>
      <c r="I153" s="1899"/>
      <c r="J153" s="1899"/>
      <c r="K153" s="1900"/>
      <c r="L153" s="1900"/>
    </row>
    <row r="154" spans="1:12" s="1031" customFormat="1" ht="16.5" hidden="1" x14ac:dyDescent="0.25">
      <c r="A154" s="1016">
        <v>4</v>
      </c>
      <c r="B154" s="1010"/>
      <c r="C154" s="1913"/>
      <c r="D154" s="1914"/>
      <c r="E154" s="1903">
        <f t="shared" si="8"/>
        <v>0</v>
      </c>
      <c r="F154" s="1904"/>
      <c r="G154" s="1905"/>
      <c r="H154" s="1905"/>
      <c r="I154" s="1899"/>
      <c r="J154" s="1899"/>
      <c r="K154" s="1900"/>
      <c r="L154" s="1900"/>
    </row>
    <row r="155" spans="1:12" s="1031" customFormat="1" ht="16.5" hidden="1" x14ac:dyDescent="0.25">
      <c r="A155" s="1016">
        <v>5</v>
      </c>
      <c r="B155" s="1017"/>
      <c r="C155" s="1913"/>
      <c r="D155" s="1914"/>
      <c r="E155" s="1903">
        <f t="shared" si="8"/>
        <v>0</v>
      </c>
      <c r="F155" s="1904"/>
      <c r="G155" s="1905"/>
      <c r="H155" s="1905"/>
      <c r="I155" s="1899"/>
      <c r="J155" s="1899"/>
      <c r="K155" s="1900"/>
      <c r="L155" s="1900"/>
    </row>
    <row r="156" spans="1:12" s="1031" customFormat="1" ht="16.5" hidden="1" x14ac:dyDescent="0.25">
      <c r="A156" s="1016">
        <v>6</v>
      </c>
      <c r="B156" s="1017"/>
      <c r="C156" s="1913"/>
      <c r="D156" s="1914"/>
      <c r="E156" s="1903">
        <f t="shared" si="8"/>
        <v>0</v>
      </c>
      <c r="F156" s="1904"/>
      <c r="G156" s="1905"/>
      <c r="H156" s="1905"/>
      <c r="I156" s="1899"/>
      <c r="J156" s="1899"/>
      <c r="K156" s="1900"/>
      <c r="L156" s="1900"/>
    </row>
    <row r="157" spans="1:12" s="1031" customFormat="1" ht="16.5" hidden="1" x14ac:dyDescent="0.25">
      <c r="A157" s="1016">
        <v>7</v>
      </c>
      <c r="B157" s="1017"/>
      <c r="C157" s="1913"/>
      <c r="D157" s="1914"/>
      <c r="E157" s="1903">
        <f t="shared" si="8"/>
        <v>0</v>
      </c>
      <c r="F157" s="1904"/>
      <c r="G157" s="1905"/>
      <c r="H157" s="1905"/>
      <c r="I157" s="1899"/>
      <c r="J157" s="1899"/>
      <c r="K157" s="1900"/>
      <c r="L157" s="1900"/>
    </row>
    <row r="158" spans="1:12" s="1031" customFormat="1" ht="16.5" hidden="1" x14ac:dyDescent="0.25">
      <c r="A158" s="1016">
        <v>8</v>
      </c>
      <c r="B158" s="1017"/>
      <c r="C158" s="1913"/>
      <c r="D158" s="1914"/>
      <c r="E158" s="1903">
        <f t="shared" si="8"/>
        <v>0</v>
      </c>
      <c r="F158" s="1904"/>
      <c r="G158" s="1905"/>
      <c r="H158" s="1905"/>
      <c r="I158" s="1899"/>
      <c r="J158" s="1899"/>
      <c r="K158" s="1900"/>
      <c r="L158" s="1900"/>
    </row>
    <row r="159" spans="1:12" s="1031" customFormat="1" ht="16.5" hidden="1" x14ac:dyDescent="0.25">
      <c r="A159" s="1016">
        <v>9</v>
      </c>
      <c r="B159" s="1017"/>
      <c r="C159" s="1913"/>
      <c r="D159" s="1914"/>
      <c r="E159" s="1903">
        <f t="shared" si="8"/>
        <v>0</v>
      </c>
      <c r="F159" s="1904"/>
      <c r="G159" s="1905"/>
      <c r="H159" s="1905"/>
      <c r="I159" s="1899"/>
      <c r="J159" s="1899"/>
      <c r="K159" s="1900"/>
      <c r="L159" s="1900"/>
    </row>
    <row r="160" spans="1:12" s="1031" customFormat="1" ht="16.5" hidden="1" x14ac:dyDescent="0.25">
      <c r="A160" s="1016">
        <v>10</v>
      </c>
      <c r="B160" s="1017"/>
      <c r="C160" s="1913"/>
      <c r="D160" s="1914"/>
      <c r="E160" s="1903">
        <f t="shared" si="8"/>
        <v>0</v>
      </c>
      <c r="F160" s="1904"/>
      <c r="G160" s="1905"/>
      <c r="H160" s="1905"/>
      <c r="I160" s="1899"/>
      <c r="J160" s="1899"/>
      <c r="K160" s="1900"/>
      <c r="L160" s="1900"/>
    </row>
    <row r="161" spans="1:12" s="1031" customFormat="1" ht="16.5" hidden="1" x14ac:dyDescent="0.25">
      <c r="A161" s="1016">
        <v>11</v>
      </c>
      <c r="B161" s="1017"/>
      <c r="C161" s="1913"/>
      <c r="D161" s="1914"/>
      <c r="E161" s="1903">
        <f t="shared" si="8"/>
        <v>0</v>
      </c>
      <c r="F161" s="1904"/>
      <c r="G161" s="1905"/>
      <c r="H161" s="1905"/>
      <c r="I161" s="1899"/>
      <c r="J161" s="1899"/>
      <c r="K161" s="1900"/>
      <c r="L161" s="1900"/>
    </row>
    <row r="162" spans="1:12" s="1031" customFormat="1" ht="16.5" hidden="1" x14ac:dyDescent="0.25">
      <c r="A162" s="1016">
        <v>12</v>
      </c>
      <c r="B162" s="1017"/>
      <c r="C162" s="1913"/>
      <c r="D162" s="1914"/>
      <c r="E162" s="1903">
        <f t="shared" si="8"/>
        <v>0</v>
      </c>
      <c r="F162" s="1904"/>
      <c r="G162" s="1905"/>
      <c r="H162" s="1905"/>
      <c r="I162" s="1899"/>
      <c r="J162" s="1899"/>
      <c r="K162" s="1900"/>
      <c r="L162" s="1900"/>
    </row>
    <row r="163" spans="1:12" s="1031" customFormat="1" ht="16.5" hidden="1" x14ac:dyDescent="0.25">
      <c r="A163" s="1016">
        <v>13</v>
      </c>
      <c r="B163" s="1017"/>
      <c r="C163" s="1913"/>
      <c r="D163" s="1914"/>
      <c r="E163" s="1903">
        <f t="shared" si="8"/>
        <v>0</v>
      </c>
      <c r="F163" s="1904"/>
      <c r="G163" s="1905"/>
      <c r="H163" s="1905"/>
      <c r="I163" s="1899"/>
      <c r="J163" s="1899"/>
      <c r="K163" s="1900"/>
      <c r="L163" s="1900"/>
    </row>
    <row r="164" spans="1:12" s="1031" customFormat="1" ht="16.5" hidden="1" x14ac:dyDescent="0.25">
      <c r="A164" s="1016">
        <v>14</v>
      </c>
      <c r="B164" s="1017"/>
      <c r="C164" s="1913"/>
      <c r="D164" s="1914"/>
      <c r="E164" s="1903">
        <f t="shared" si="8"/>
        <v>0</v>
      </c>
      <c r="F164" s="1904"/>
      <c r="G164" s="1905"/>
      <c r="H164" s="1905"/>
      <c r="I164" s="1899"/>
      <c r="J164" s="1899"/>
      <c r="K164" s="1900"/>
      <c r="L164" s="1900"/>
    </row>
    <row r="165" spans="1:12" s="1031" customFormat="1" ht="16.5" hidden="1" x14ac:dyDescent="0.25">
      <c r="A165" s="1016">
        <v>15</v>
      </c>
      <c r="B165" s="1017"/>
      <c r="C165" s="1913"/>
      <c r="D165" s="1914"/>
      <c r="E165" s="1903">
        <f t="shared" si="8"/>
        <v>0</v>
      </c>
      <c r="F165" s="1904"/>
      <c r="G165" s="1905"/>
      <c r="H165" s="1905"/>
      <c r="I165" s="1899"/>
      <c r="J165" s="1899"/>
      <c r="K165" s="1900"/>
      <c r="L165" s="1900"/>
    </row>
    <row r="166" spans="1:12" s="1031" customFormat="1" ht="16.5" hidden="1" x14ac:dyDescent="0.25">
      <c r="A166" s="1016">
        <v>16</v>
      </c>
      <c r="B166" s="1017"/>
      <c r="C166" s="1913"/>
      <c r="D166" s="1914"/>
      <c r="E166" s="1903">
        <f t="shared" si="8"/>
        <v>0</v>
      </c>
      <c r="F166" s="1904"/>
      <c r="G166" s="1905"/>
      <c r="H166" s="1905"/>
      <c r="I166" s="1899"/>
      <c r="J166" s="1899"/>
      <c r="K166" s="1900"/>
      <c r="L166" s="1900"/>
    </row>
    <row r="167" spans="1:12" s="1031" customFormat="1" ht="16.5" hidden="1" x14ac:dyDescent="0.25">
      <c r="A167" s="1016">
        <v>17</v>
      </c>
      <c r="B167" s="1017"/>
      <c r="C167" s="1913"/>
      <c r="D167" s="1914"/>
      <c r="E167" s="1903">
        <f t="shared" si="8"/>
        <v>0</v>
      </c>
      <c r="F167" s="1904"/>
      <c r="G167" s="1905"/>
      <c r="H167" s="1905"/>
      <c r="I167" s="1899"/>
      <c r="J167" s="1899"/>
      <c r="K167" s="1900"/>
      <c r="L167" s="1900"/>
    </row>
    <row r="168" spans="1:12" s="1031" customFormat="1" ht="16.5" hidden="1" x14ac:dyDescent="0.25">
      <c r="A168" s="1016">
        <v>18</v>
      </c>
      <c r="B168" s="1017"/>
      <c r="C168" s="1913"/>
      <c r="D168" s="1914"/>
      <c r="E168" s="1903">
        <f t="shared" si="8"/>
        <v>0</v>
      </c>
      <c r="F168" s="1904"/>
      <c r="G168" s="1905"/>
      <c r="H168" s="1905"/>
      <c r="I168" s="1899"/>
      <c r="J168" s="1899"/>
      <c r="K168" s="1900"/>
      <c r="L168" s="1900"/>
    </row>
    <row r="169" spans="1:12" s="1031" customFormat="1" ht="16.5" hidden="1" x14ac:dyDescent="0.25">
      <c r="A169" s="1016">
        <v>19</v>
      </c>
      <c r="B169" s="1017"/>
      <c r="C169" s="1913"/>
      <c r="D169" s="1914"/>
      <c r="E169" s="1903">
        <f t="shared" si="8"/>
        <v>0</v>
      </c>
      <c r="F169" s="1904"/>
      <c r="G169" s="1905"/>
      <c r="H169" s="1905"/>
      <c r="I169" s="1899"/>
      <c r="J169" s="1899"/>
      <c r="K169" s="1900"/>
      <c r="L169" s="1900"/>
    </row>
    <row r="170" spans="1:12" s="1031" customFormat="1" ht="16.5" hidden="1" x14ac:dyDescent="0.25">
      <c r="A170" s="1016">
        <v>20</v>
      </c>
      <c r="B170" s="1017"/>
      <c r="C170" s="1913"/>
      <c r="D170" s="1914"/>
      <c r="E170" s="1903">
        <f t="shared" si="8"/>
        <v>0</v>
      </c>
      <c r="F170" s="1904"/>
      <c r="G170" s="1905"/>
      <c r="H170" s="1905"/>
      <c r="I170" s="1899"/>
      <c r="J170" s="1899"/>
      <c r="K170" s="1900"/>
      <c r="L170" s="1900"/>
    </row>
    <row r="171" spans="1:12" s="1031" customFormat="1" ht="16.5" hidden="1" x14ac:dyDescent="0.25">
      <c r="A171" s="1016">
        <v>21</v>
      </c>
      <c r="B171" s="1017"/>
      <c r="C171" s="1913"/>
      <c r="D171" s="1914"/>
      <c r="E171" s="1903"/>
      <c r="F171" s="1904"/>
      <c r="G171" s="1905"/>
      <c r="H171" s="1905"/>
      <c r="I171" s="1899"/>
      <c r="J171" s="1899"/>
      <c r="K171" s="1900"/>
      <c r="L171" s="1900"/>
    </row>
    <row r="172" spans="1:12" s="1031" customFormat="1" ht="16.5" hidden="1" x14ac:dyDescent="0.25">
      <c r="A172" s="1016">
        <v>22</v>
      </c>
      <c r="B172" s="1017"/>
      <c r="C172" s="1913"/>
      <c r="D172" s="1914"/>
      <c r="E172" s="1903"/>
      <c r="F172" s="1904"/>
      <c r="G172" s="1905"/>
      <c r="H172" s="1905"/>
      <c r="I172" s="1899"/>
      <c r="J172" s="1899"/>
      <c r="K172" s="1900"/>
      <c r="L172" s="1900"/>
    </row>
    <row r="173" spans="1:12" s="1031" customFormat="1" ht="16.5" hidden="1" x14ac:dyDescent="0.25">
      <c r="A173" s="1016">
        <v>23</v>
      </c>
      <c r="B173" s="1017"/>
      <c r="C173" s="1913"/>
      <c r="D173" s="1914"/>
      <c r="E173" s="1903"/>
      <c r="F173" s="1904"/>
      <c r="G173" s="1905"/>
      <c r="H173" s="1905"/>
      <c r="I173" s="1899"/>
      <c r="J173" s="1899"/>
      <c r="K173" s="1900"/>
      <c r="L173" s="1900"/>
    </row>
    <row r="174" spans="1:12" s="1031" customFormat="1" ht="16.5" hidden="1" x14ac:dyDescent="0.25">
      <c r="A174" s="1016">
        <v>24</v>
      </c>
      <c r="B174" s="1017"/>
      <c r="C174" s="1913"/>
      <c r="D174" s="1914"/>
      <c r="E174" s="1903"/>
      <c r="F174" s="1904"/>
      <c r="G174" s="1905"/>
      <c r="H174" s="1905"/>
      <c r="I174" s="1899"/>
      <c r="J174" s="1899"/>
      <c r="K174" s="1900"/>
      <c r="L174" s="1900"/>
    </row>
    <row r="175" spans="1:12" s="1031" customFormat="1" ht="16.5" hidden="1" x14ac:dyDescent="0.25">
      <c r="A175" s="1016">
        <v>25</v>
      </c>
      <c r="B175" s="1017"/>
      <c r="C175" s="1913"/>
      <c r="D175" s="1914"/>
      <c r="E175" s="1903"/>
      <c r="F175" s="1904"/>
      <c r="G175" s="1905"/>
      <c r="H175" s="1905"/>
      <c r="I175" s="1899"/>
      <c r="J175" s="1899"/>
      <c r="K175" s="1900"/>
      <c r="L175" s="1900"/>
    </row>
    <row r="176" spans="1:12" s="1031" customFormat="1" ht="16.5" hidden="1" x14ac:dyDescent="0.25">
      <c r="A176" s="1016">
        <v>26</v>
      </c>
      <c r="B176" s="1017"/>
      <c r="C176" s="1913"/>
      <c r="D176" s="1914"/>
      <c r="E176" s="1903"/>
      <c r="F176" s="1904"/>
      <c r="G176" s="1905"/>
      <c r="H176" s="1905"/>
      <c r="I176" s="1899"/>
      <c r="J176" s="1899"/>
      <c r="K176" s="1900"/>
      <c r="L176" s="1900"/>
    </row>
    <row r="177" spans="1:12" s="1031" customFormat="1" ht="16.5" hidden="1" x14ac:dyDescent="0.25">
      <c r="A177" s="1016">
        <v>27</v>
      </c>
      <c r="B177" s="1017"/>
      <c r="C177" s="1913"/>
      <c r="D177" s="1914"/>
      <c r="E177" s="1903"/>
      <c r="F177" s="1904"/>
      <c r="G177" s="1905"/>
      <c r="H177" s="1905"/>
      <c r="I177" s="1899"/>
      <c r="J177" s="1899"/>
      <c r="K177" s="1900"/>
      <c r="L177" s="1900"/>
    </row>
    <row r="178" spans="1:12" s="1031" customFormat="1" ht="16.5" hidden="1" x14ac:dyDescent="0.25">
      <c r="A178" s="1016">
        <v>28</v>
      </c>
      <c r="B178" s="1017"/>
      <c r="C178" s="1913"/>
      <c r="D178" s="1914"/>
      <c r="E178" s="1903"/>
      <c r="F178" s="1904"/>
      <c r="G178" s="1905"/>
      <c r="H178" s="1905"/>
      <c r="I178" s="1899"/>
      <c r="J178" s="1899"/>
      <c r="K178" s="1900"/>
      <c r="L178" s="1900"/>
    </row>
    <row r="179" spans="1:12" s="1031" customFormat="1" ht="16.5" hidden="1" x14ac:dyDescent="0.25">
      <c r="A179" s="1016">
        <v>29</v>
      </c>
      <c r="B179" s="1017"/>
      <c r="C179" s="1913"/>
      <c r="D179" s="1914"/>
      <c r="E179" s="1903"/>
      <c r="F179" s="1904"/>
      <c r="G179" s="1905"/>
      <c r="H179" s="1905"/>
      <c r="I179" s="1899"/>
      <c r="J179" s="1899"/>
      <c r="K179" s="1900"/>
      <c r="L179" s="1900"/>
    </row>
    <row r="180" spans="1:12" s="1031" customFormat="1" ht="16.5" hidden="1" x14ac:dyDescent="0.25">
      <c r="A180" s="1016">
        <v>30</v>
      </c>
      <c r="B180" s="1017"/>
      <c r="C180" s="1913"/>
      <c r="D180" s="1914"/>
      <c r="E180" s="1903"/>
      <c r="F180" s="1904"/>
      <c r="G180" s="1905"/>
      <c r="H180" s="1905"/>
      <c r="I180" s="1899"/>
      <c r="J180" s="1899"/>
      <c r="K180" s="1900"/>
      <c r="L180" s="1900"/>
    </row>
    <row r="181" spans="1:12" s="1031" customFormat="1" ht="16.5" hidden="1" x14ac:dyDescent="0.25">
      <c r="A181" s="1016">
        <v>31</v>
      </c>
      <c r="B181" s="1017"/>
      <c r="C181" s="1913"/>
      <c r="D181" s="1914"/>
      <c r="E181" s="1903"/>
      <c r="F181" s="1904"/>
      <c r="G181" s="1905"/>
      <c r="H181" s="1905"/>
      <c r="I181" s="1899"/>
      <c r="J181" s="1899"/>
      <c r="K181" s="1900"/>
      <c r="L181" s="1900"/>
    </row>
    <row r="182" spans="1:12" s="1031" customFormat="1" ht="16.5" hidden="1" x14ac:dyDescent="0.25">
      <c r="A182" s="1016">
        <v>32</v>
      </c>
      <c r="B182" s="1017"/>
      <c r="C182" s="1913"/>
      <c r="D182" s="1914"/>
      <c r="E182" s="1903"/>
      <c r="F182" s="1904"/>
      <c r="G182" s="1905"/>
      <c r="H182" s="1905"/>
      <c r="I182" s="1899"/>
      <c r="J182" s="1899"/>
      <c r="K182" s="1900"/>
      <c r="L182" s="1900"/>
    </row>
    <row r="183" spans="1:12" s="1031" customFormat="1" ht="16.5" hidden="1" x14ac:dyDescent="0.25">
      <c r="A183" s="1016">
        <v>33</v>
      </c>
      <c r="B183" s="1017"/>
      <c r="C183" s="1913"/>
      <c r="D183" s="1914"/>
      <c r="E183" s="1903"/>
      <c r="F183" s="1904"/>
      <c r="G183" s="1905"/>
      <c r="H183" s="1905"/>
      <c r="I183" s="1899"/>
      <c r="J183" s="1899"/>
      <c r="K183" s="1900"/>
      <c r="L183" s="1900"/>
    </row>
    <row r="184" spans="1:12" s="1031" customFormat="1" ht="16.5" hidden="1" x14ac:dyDescent="0.25">
      <c r="A184" s="1016">
        <v>34</v>
      </c>
      <c r="B184" s="1017"/>
      <c r="C184" s="1913"/>
      <c r="D184" s="1914"/>
      <c r="E184" s="1903"/>
      <c r="F184" s="1904"/>
      <c r="G184" s="1905"/>
      <c r="H184" s="1905"/>
      <c r="I184" s="1899"/>
      <c r="J184" s="1899"/>
      <c r="K184" s="1900"/>
      <c r="L184" s="1900"/>
    </row>
    <row r="185" spans="1:12" s="1031" customFormat="1" ht="16.5" hidden="1" x14ac:dyDescent="0.25">
      <c r="A185" s="1016">
        <v>35</v>
      </c>
      <c r="B185" s="1017"/>
      <c r="C185" s="1913"/>
      <c r="D185" s="1914"/>
      <c r="E185" s="1903"/>
      <c r="F185" s="1904"/>
      <c r="G185" s="1905"/>
      <c r="H185" s="1905"/>
      <c r="I185" s="1899"/>
      <c r="J185" s="1899"/>
      <c r="K185" s="1900"/>
      <c r="L185" s="1900"/>
    </row>
    <row r="186" spans="1:12" s="1031" customFormat="1" ht="16.5" hidden="1" x14ac:dyDescent="0.25">
      <c r="A186" s="1016">
        <v>36</v>
      </c>
      <c r="B186" s="1017"/>
      <c r="C186" s="1913"/>
      <c r="D186" s="1914"/>
      <c r="E186" s="1903"/>
      <c r="F186" s="1904"/>
      <c r="G186" s="1905"/>
      <c r="H186" s="1905"/>
      <c r="I186" s="1899"/>
      <c r="J186" s="1899"/>
      <c r="K186" s="1900"/>
      <c r="L186" s="1900"/>
    </row>
    <row r="187" spans="1:12" s="1031" customFormat="1" ht="16.5" hidden="1" x14ac:dyDescent="0.25">
      <c r="A187" s="1016">
        <v>37</v>
      </c>
      <c r="B187" s="1517"/>
      <c r="C187" s="1913"/>
      <c r="D187" s="1914"/>
      <c r="E187" s="1903"/>
      <c r="F187" s="1904"/>
      <c r="G187" s="1905"/>
      <c r="H187" s="1905"/>
      <c r="I187" s="1899"/>
      <c r="J187" s="1899"/>
      <c r="K187" s="1900"/>
      <c r="L187" s="1900"/>
    </row>
    <row r="188" spans="1:12" s="1031" customFormat="1" ht="16.5" x14ac:dyDescent="0.25">
      <c r="A188" s="1511" t="s">
        <v>636</v>
      </c>
      <c r="B188" s="1518" t="s">
        <v>478</v>
      </c>
      <c r="C188" s="1915">
        <f>SUM(C189:C196)</f>
        <v>0</v>
      </c>
      <c r="D188" s="1897"/>
      <c r="E188" s="1916">
        <f>CEILING(SUM(E189:E196),0.1)</f>
        <v>0</v>
      </c>
      <c r="F188" s="1917"/>
      <c r="G188" s="1918"/>
      <c r="H188" s="1918"/>
      <c r="I188" s="1899"/>
      <c r="J188" s="1899"/>
      <c r="K188" s="1900"/>
      <c r="L188" s="1900"/>
    </row>
    <row r="189" spans="1:12" s="1031" customFormat="1" ht="16.5" hidden="1" x14ac:dyDescent="0.25">
      <c r="A189" s="1016">
        <v>1</v>
      </c>
      <c r="B189" s="1010"/>
      <c r="C189" s="1912"/>
      <c r="D189" s="1919"/>
      <c r="E189" s="1903">
        <f t="shared" ref="E189:E196" si="9">C189*D189/1000</f>
        <v>0</v>
      </c>
      <c r="F189" s="1920"/>
      <c r="G189" s="1921"/>
      <c r="H189" s="1922"/>
      <c r="I189" s="1899"/>
      <c r="J189" s="1899"/>
      <c r="K189" s="1900"/>
      <c r="L189" s="1900"/>
    </row>
    <row r="190" spans="1:12" s="1031" customFormat="1" ht="16.5" hidden="1" x14ac:dyDescent="0.25">
      <c r="A190" s="1016">
        <v>2</v>
      </c>
      <c r="B190" s="1010"/>
      <c r="C190" s="1913"/>
      <c r="D190" s="1914"/>
      <c r="E190" s="1903">
        <f t="shared" si="9"/>
        <v>0</v>
      </c>
      <c r="F190" s="1904"/>
      <c r="G190" s="1905"/>
      <c r="H190" s="1905"/>
      <c r="I190" s="1899"/>
      <c r="J190" s="1899"/>
      <c r="K190" s="1900"/>
      <c r="L190" s="1900"/>
    </row>
    <row r="191" spans="1:12" s="1031" customFormat="1" ht="16.5" hidden="1" x14ac:dyDescent="0.25">
      <c r="A191" s="1016">
        <v>3</v>
      </c>
      <c r="B191" s="1010"/>
      <c r="C191" s="1913"/>
      <c r="D191" s="1914"/>
      <c r="E191" s="1903">
        <f t="shared" si="9"/>
        <v>0</v>
      </c>
      <c r="F191" s="1904"/>
      <c r="G191" s="1905"/>
      <c r="H191" s="1905"/>
      <c r="I191" s="1899"/>
      <c r="J191" s="1899"/>
      <c r="K191" s="1900"/>
      <c r="L191" s="1900"/>
    </row>
    <row r="192" spans="1:12" s="1031" customFormat="1" ht="16.5" hidden="1" x14ac:dyDescent="0.25">
      <c r="A192" s="1016">
        <v>4</v>
      </c>
      <c r="B192" s="1010"/>
      <c r="C192" s="1913"/>
      <c r="D192" s="1914"/>
      <c r="E192" s="1903">
        <f t="shared" si="9"/>
        <v>0</v>
      </c>
      <c r="F192" s="1904"/>
      <c r="G192" s="1905"/>
      <c r="H192" s="1905"/>
      <c r="I192" s="1899"/>
      <c r="J192" s="1899"/>
      <c r="K192" s="1900"/>
      <c r="L192" s="1900"/>
    </row>
    <row r="193" spans="1:12" s="1031" customFormat="1" ht="16.5" hidden="1" x14ac:dyDescent="0.25">
      <c r="A193" s="1016">
        <v>5</v>
      </c>
      <c r="B193" s="1017"/>
      <c r="C193" s="1913"/>
      <c r="D193" s="1914"/>
      <c r="E193" s="1903">
        <f t="shared" si="9"/>
        <v>0</v>
      </c>
      <c r="F193" s="1904"/>
      <c r="G193" s="1905"/>
      <c r="H193" s="1905"/>
      <c r="I193" s="1899"/>
      <c r="J193" s="1899"/>
      <c r="K193" s="1900"/>
      <c r="L193" s="1900"/>
    </row>
    <row r="194" spans="1:12" s="1031" customFormat="1" ht="16.5" hidden="1" x14ac:dyDescent="0.25">
      <c r="A194" s="1016">
        <v>6</v>
      </c>
      <c r="B194" s="1017"/>
      <c r="C194" s="1913"/>
      <c r="D194" s="1914"/>
      <c r="E194" s="1903">
        <f t="shared" si="9"/>
        <v>0</v>
      </c>
      <c r="F194" s="1904"/>
      <c r="G194" s="1905"/>
      <c r="H194" s="1905"/>
      <c r="I194" s="1899"/>
      <c r="J194" s="1899"/>
      <c r="K194" s="1900"/>
      <c r="L194" s="1900"/>
    </row>
    <row r="195" spans="1:12" s="1031" customFormat="1" ht="16.5" hidden="1" x14ac:dyDescent="0.25">
      <c r="A195" s="1016">
        <v>7</v>
      </c>
      <c r="B195" s="1017"/>
      <c r="C195" s="1913"/>
      <c r="D195" s="1914"/>
      <c r="E195" s="1903">
        <f t="shared" si="9"/>
        <v>0</v>
      </c>
      <c r="F195" s="1904"/>
      <c r="G195" s="1905"/>
      <c r="H195" s="1905"/>
      <c r="I195" s="1899"/>
      <c r="J195" s="1899"/>
      <c r="K195" s="1900"/>
      <c r="L195" s="1900"/>
    </row>
    <row r="196" spans="1:12" s="1031" customFormat="1" ht="16.5" hidden="1" x14ac:dyDescent="0.25">
      <c r="A196" s="1016">
        <v>8</v>
      </c>
      <c r="B196" s="1017"/>
      <c r="C196" s="1913"/>
      <c r="D196" s="1914"/>
      <c r="E196" s="1903">
        <f t="shared" si="9"/>
        <v>0</v>
      </c>
      <c r="F196" s="1904"/>
      <c r="G196" s="1905"/>
      <c r="H196" s="1905"/>
      <c r="I196" s="1899"/>
      <c r="J196" s="1899"/>
      <c r="K196" s="1900"/>
      <c r="L196" s="1900"/>
    </row>
    <row r="197" spans="1:12" s="1031" customFormat="1" ht="31.5" x14ac:dyDescent="0.25">
      <c r="A197" s="1511" t="s">
        <v>1014</v>
      </c>
      <c r="B197" s="1515" t="s">
        <v>1015</v>
      </c>
      <c r="C197" s="1912">
        <f>SUM(C198:C206)</f>
        <v>0</v>
      </c>
      <c r="D197" s="1907"/>
      <c r="E197" s="1907">
        <f>CEILING(SUM(E198:E206),0.1)</f>
        <v>0</v>
      </c>
      <c r="F197" s="1909"/>
      <c r="G197" s="1910"/>
      <c r="H197" s="1911"/>
      <c r="I197" s="1899"/>
      <c r="J197" s="1899"/>
      <c r="K197" s="1900"/>
      <c r="L197" s="1900"/>
    </row>
    <row r="198" spans="1:12" s="1031" customFormat="1" ht="16.5" hidden="1" x14ac:dyDescent="0.25">
      <c r="A198" s="1016">
        <v>1</v>
      </c>
      <c r="B198" s="1010"/>
      <c r="C198" s="1913"/>
      <c r="D198" s="1914"/>
      <c r="E198" s="1903">
        <f t="shared" ref="E198:E206" si="10">C198*D198/1000</f>
        <v>0</v>
      </c>
      <c r="F198" s="1904"/>
      <c r="G198" s="1905"/>
      <c r="H198" s="1905"/>
      <c r="I198" s="1899"/>
      <c r="J198" s="1899"/>
      <c r="K198" s="1900"/>
      <c r="L198" s="1900"/>
    </row>
    <row r="199" spans="1:12" s="1031" customFormat="1" ht="16.5" hidden="1" x14ac:dyDescent="0.25">
      <c r="A199" s="1016">
        <v>2</v>
      </c>
      <c r="B199" s="1010"/>
      <c r="C199" s="1913"/>
      <c r="D199" s="1914"/>
      <c r="E199" s="1903">
        <f t="shared" si="10"/>
        <v>0</v>
      </c>
      <c r="F199" s="1904"/>
      <c r="G199" s="1905"/>
      <c r="H199" s="1905"/>
      <c r="I199" s="1899"/>
      <c r="J199" s="1899"/>
      <c r="K199" s="1900"/>
      <c r="L199" s="1900"/>
    </row>
    <row r="200" spans="1:12" s="1031" customFormat="1" ht="16.5" hidden="1" x14ac:dyDescent="0.25">
      <c r="A200" s="1016">
        <v>3</v>
      </c>
      <c r="B200" s="1010"/>
      <c r="C200" s="1913"/>
      <c r="D200" s="1914"/>
      <c r="E200" s="1903">
        <f t="shared" si="10"/>
        <v>0</v>
      </c>
      <c r="F200" s="1904"/>
      <c r="G200" s="1905"/>
      <c r="H200" s="1905"/>
      <c r="I200" s="1899"/>
      <c r="J200" s="1899"/>
      <c r="K200" s="1900"/>
      <c r="L200" s="1900"/>
    </row>
    <row r="201" spans="1:12" s="1031" customFormat="1" ht="16.5" hidden="1" x14ac:dyDescent="0.25">
      <c r="A201" s="1016">
        <v>4</v>
      </c>
      <c r="B201" s="1010"/>
      <c r="C201" s="1913"/>
      <c r="D201" s="1914"/>
      <c r="E201" s="1903">
        <f t="shared" si="10"/>
        <v>0</v>
      </c>
      <c r="F201" s="1904"/>
      <c r="G201" s="1905"/>
      <c r="H201" s="1905"/>
      <c r="I201" s="1899"/>
      <c r="J201" s="1899"/>
      <c r="K201" s="1900"/>
      <c r="L201" s="1900"/>
    </row>
    <row r="202" spans="1:12" s="1031" customFormat="1" ht="16.5" hidden="1" x14ac:dyDescent="0.25">
      <c r="A202" s="1016">
        <v>5</v>
      </c>
      <c r="B202" s="1020"/>
      <c r="C202" s="1913"/>
      <c r="D202" s="1914"/>
      <c r="E202" s="1903">
        <f t="shared" si="10"/>
        <v>0</v>
      </c>
      <c r="F202" s="1904"/>
      <c r="G202" s="1905"/>
      <c r="H202" s="1905"/>
      <c r="I202" s="1899"/>
      <c r="J202" s="1899"/>
      <c r="K202" s="1900"/>
      <c r="L202" s="1900"/>
    </row>
    <row r="203" spans="1:12" s="1031" customFormat="1" ht="16.5" hidden="1" x14ac:dyDescent="0.25">
      <c r="A203" s="1016">
        <v>6</v>
      </c>
      <c r="B203" s="1017"/>
      <c r="C203" s="1913"/>
      <c r="D203" s="1914"/>
      <c r="E203" s="1903">
        <f t="shared" si="10"/>
        <v>0</v>
      </c>
      <c r="F203" s="1904"/>
      <c r="G203" s="1905"/>
      <c r="H203" s="1905"/>
      <c r="I203" s="1899"/>
      <c r="J203" s="1899"/>
      <c r="K203" s="1900"/>
      <c r="L203" s="1900"/>
    </row>
    <row r="204" spans="1:12" s="1031" customFormat="1" ht="16.5" hidden="1" x14ac:dyDescent="0.25">
      <c r="A204" s="1016">
        <v>7</v>
      </c>
      <c r="B204" s="1017"/>
      <c r="C204" s="1913"/>
      <c r="D204" s="1914"/>
      <c r="E204" s="1903">
        <f t="shared" si="10"/>
        <v>0</v>
      </c>
      <c r="F204" s="1904"/>
      <c r="G204" s="1905"/>
      <c r="H204" s="1905"/>
      <c r="I204" s="1899"/>
      <c r="J204" s="1899"/>
      <c r="K204" s="1900"/>
      <c r="L204" s="1900"/>
    </row>
    <row r="205" spans="1:12" s="1031" customFormat="1" ht="16.5" hidden="1" x14ac:dyDescent="0.25">
      <c r="A205" s="1016">
        <v>8</v>
      </c>
      <c r="B205" s="1017"/>
      <c r="C205" s="1913"/>
      <c r="D205" s="1914"/>
      <c r="E205" s="1903">
        <f t="shared" si="10"/>
        <v>0</v>
      </c>
      <c r="F205" s="1904"/>
      <c r="G205" s="1905"/>
      <c r="H205" s="1905"/>
      <c r="I205" s="1899"/>
      <c r="J205" s="1899"/>
      <c r="K205" s="1900"/>
      <c r="L205" s="1900"/>
    </row>
    <row r="206" spans="1:12" s="1031" customFormat="1" ht="16.5" hidden="1" x14ac:dyDescent="0.25">
      <c r="A206" s="1016">
        <v>9</v>
      </c>
      <c r="B206" s="1017"/>
      <c r="C206" s="1913"/>
      <c r="D206" s="1914"/>
      <c r="E206" s="1903">
        <f t="shared" si="10"/>
        <v>0</v>
      </c>
      <c r="F206" s="1904"/>
      <c r="G206" s="1905"/>
      <c r="H206" s="1905"/>
      <c r="I206" s="1899"/>
      <c r="J206" s="1899"/>
      <c r="K206" s="1900"/>
      <c r="L206" s="1900"/>
    </row>
    <row r="207" spans="1:12" s="1031" customFormat="1" ht="47.25" x14ac:dyDescent="0.25">
      <c r="A207" s="1511" t="s">
        <v>1016</v>
      </c>
      <c r="B207" s="1516" t="s">
        <v>1017</v>
      </c>
      <c r="C207" s="1912">
        <f>SUM(C208:C216)</f>
        <v>0</v>
      </c>
      <c r="D207" s="1907"/>
      <c r="E207" s="1907">
        <f>CEILING(SUM(E208:E216),0.1)</f>
        <v>0</v>
      </c>
      <c r="F207" s="1909"/>
      <c r="G207" s="1910"/>
      <c r="H207" s="1911"/>
      <c r="I207" s="1899"/>
      <c r="J207" s="1899"/>
      <c r="K207" s="1900"/>
      <c r="L207" s="1900"/>
    </row>
    <row r="208" spans="1:12" s="1031" customFormat="1" ht="16.5" hidden="1" x14ac:dyDescent="0.25">
      <c r="A208" s="1016">
        <v>1</v>
      </c>
      <c r="B208" s="1020"/>
      <c r="C208" s="1913"/>
      <c r="D208" s="1914"/>
      <c r="E208" s="1903">
        <f t="shared" ref="E208:E216" si="11">C208*D208/1000</f>
        <v>0</v>
      </c>
      <c r="F208" s="1904"/>
      <c r="G208" s="1905"/>
      <c r="H208" s="1905"/>
      <c r="I208" s="1899"/>
      <c r="J208" s="1899"/>
      <c r="K208" s="1900"/>
      <c r="L208" s="1900"/>
    </row>
    <row r="209" spans="1:12" s="1031" customFormat="1" ht="16.5" hidden="1" x14ac:dyDescent="0.25">
      <c r="A209" s="1016">
        <v>2</v>
      </c>
      <c r="B209" s="1017"/>
      <c r="C209" s="1913"/>
      <c r="D209" s="1914"/>
      <c r="E209" s="1903">
        <f t="shared" si="11"/>
        <v>0</v>
      </c>
      <c r="F209" s="1904"/>
      <c r="G209" s="1905"/>
      <c r="H209" s="1905"/>
      <c r="I209" s="1899"/>
      <c r="J209" s="1899"/>
      <c r="K209" s="1900"/>
      <c r="L209" s="1900"/>
    </row>
    <row r="210" spans="1:12" s="1031" customFormat="1" ht="16.5" hidden="1" x14ac:dyDescent="0.25">
      <c r="A210" s="1016">
        <v>3</v>
      </c>
      <c r="B210" s="1017"/>
      <c r="C210" s="1913"/>
      <c r="D210" s="1914"/>
      <c r="E210" s="1903">
        <f t="shared" si="11"/>
        <v>0</v>
      </c>
      <c r="F210" s="1904"/>
      <c r="G210" s="1905"/>
      <c r="H210" s="1905"/>
      <c r="I210" s="1899"/>
      <c r="J210" s="1899"/>
      <c r="K210" s="1900"/>
      <c r="L210" s="1900"/>
    </row>
    <row r="211" spans="1:12" s="1031" customFormat="1" ht="16.5" hidden="1" x14ac:dyDescent="0.25">
      <c r="A211" s="1016">
        <v>4</v>
      </c>
      <c r="B211" s="1017"/>
      <c r="C211" s="1913"/>
      <c r="D211" s="1914"/>
      <c r="E211" s="1903">
        <f t="shared" si="11"/>
        <v>0</v>
      </c>
      <c r="F211" s="1904"/>
      <c r="G211" s="1905"/>
      <c r="H211" s="1905"/>
      <c r="I211" s="1899"/>
      <c r="J211" s="1899"/>
      <c r="K211" s="1900"/>
      <c r="L211" s="1900"/>
    </row>
    <row r="212" spans="1:12" s="1031" customFormat="1" ht="16.5" hidden="1" x14ac:dyDescent="0.25">
      <c r="A212" s="1016">
        <v>5</v>
      </c>
      <c r="B212" s="1017"/>
      <c r="C212" s="1913"/>
      <c r="D212" s="1914"/>
      <c r="E212" s="1903">
        <f t="shared" si="11"/>
        <v>0</v>
      </c>
      <c r="F212" s="1904"/>
      <c r="G212" s="1905"/>
      <c r="H212" s="1905"/>
      <c r="I212" s="1899"/>
      <c r="J212" s="1899"/>
      <c r="K212" s="1900"/>
      <c r="L212" s="1900"/>
    </row>
    <row r="213" spans="1:12" s="1031" customFormat="1" ht="16.5" hidden="1" x14ac:dyDescent="0.25">
      <c r="A213" s="1016">
        <v>6</v>
      </c>
      <c r="B213" s="1017"/>
      <c r="C213" s="1913"/>
      <c r="D213" s="1914"/>
      <c r="E213" s="1903">
        <f t="shared" si="11"/>
        <v>0</v>
      </c>
      <c r="F213" s="1904"/>
      <c r="G213" s="1905"/>
      <c r="H213" s="1905"/>
      <c r="I213" s="1899"/>
      <c r="J213" s="1899"/>
      <c r="K213" s="1900"/>
      <c r="L213" s="1900"/>
    </row>
    <row r="214" spans="1:12" s="1031" customFormat="1" ht="16.5" hidden="1" x14ac:dyDescent="0.25">
      <c r="A214" s="1016">
        <v>7</v>
      </c>
      <c r="B214" s="1017"/>
      <c r="C214" s="1913"/>
      <c r="D214" s="1914"/>
      <c r="E214" s="1903">
        <f t="shared" si="11"/>
        <v>0</v>
      </c>
      <c r="F214" s="1904"/>
      <c r="G214" s="1905"/>
      <c r="H214" s="1905"/>
      <c r="I214" s="1899"/>
      <c r="J214" s="1899"/>
      <c r="K214" s="1900"/>
      <c r="L214" s="1900"/>
    </row>
    <row r="215" spans="1:12" s="1031" customFormat="1" ht="16.5" hidden="1" x14ac:dyDescent="0.25">
      <c r="A215" s="1016">
        <v>8</v>
      </c>
      <c r="B215" s="1017"/>
      <c r="C215" s="1913"/>
      <c r="D215" s="1914"/>
      <c r="E215" s="1903">
        <f t="shared" si="11"/>
        <v>0</v>
      </c>
      <c r="F215" s="1904"/>
      <c r="G215" s="1905"/>
      <c r="H215" s="1905"/>
      <c r="I215" s="1899"/>
      <c r="J215" s="1899"/>
      <c r="K215" s="1900"/>
      <c r="L215" s="1900"/>
    </row>
    <row r="216" spans="1:12" s="1031" customFormat="1" ht="16.5" hidden="1" x14ac:dyDescent="0.25">
      <c r="A216" s="1016">
        <v>9</v>
      </c>
      <c r="B216" s="1017"/>
      <c r="C216" s="1913"/>
      <c r="D216" s="1914"/>
      <c r="E216" s="1903">
        <f t="shared" si="11"/>
        <v>0</v>
      </c>
      <c r="F216" s="1904"/>
      <c r="G216" s="1905"/>
      <c r="H216" s="1905"/>
      <c r="I216" s="1899"/>
      <c r="J216" s="1899"/>
      <c r="K216" s="1900"/>
      <c r="L216" s="1900"/>
    </row>
    <row r="217" spans="1:12" s="1031" customFormat="1" ht="31.5" x14ac:dyDescent="0.25">
      <c r="A217" s="1511" t="s">
        <v>1018</v>
      </c>
      <c r="B217" s="1516" t="s">
        <v>1019</v>
      </c>
      <c r="C217" s="1912">
        <f>SUM(C218:C236)</f>
        <v>0</v>
      </c>
      <c r="D217" s="1907"/>
      <c r="E217" s="1907">
        <f>CEILING(SUM(E218:E236),0.1)</f>
        <v>0</v>
      </c>
      <c r="F217" s="1923"/>
      <c r="G217" s="1924"/>
      <c r="H217" s="1911"/>
      <c r="I217" s="1899"/>
      <c r="J217" s="1899"/>
      <c r="K217" s="1900"/>
      <c r="L217" s="1900"/>
    </row>
    <row r="218" spans="1:12" s="1031" customFormat="1" ht="16.5" x14ac:dyDescent="0.25">
      <c r="A218" s="1016">
        <v>1</v>
      </c>
      <c r="B218" s="1513" t="s">
        <v>1505</v>
      </c>
      <c r="C218" s="1913"/>
      <c r="D218" s="1914">
        <v>87000</v>
      </c>
      <c r="E218" s="1903"/>
      <c r="F218" s="1904"/>
      <c r="G218" s="1905"/>
      <c r="H218" s="1905"/>
      <c r="I218" s="1899"/>
      <c r="J218" s="1899"/>
      <c r="K218" s="1900"/>
      <c r="L218" s="1900"/>
    </row>
    <row r="219" spans="1:12" s="1031" customFormat="1" ht="16.5" hidden="1" x14ac:dyDescent="0.25">
      <c r="A219" s="1016">
        <v>2</v>
      </c>
      <c r="B219" s="1020"/>
      <c r="C219" s="1913"/>
      <c r="D219" s="1914"/>
      <c r="E219" s="1903">
        <f t="shared" ref="E219:E236" si="12">C219*D219/1000</f>
        <v>0</v>
      </c>
      <c r="F219" s="1904"/>
      <c r="G219" s="1905"/>
      <c r="H219" s="1905"/>
      <c r="I219" s="1899"/>
      <c r="J219" s="1899"/>
      <c r="K219" s="1900"/>
      <c r="L219" s="1900"/>
    </row>
    <row r="220" spans="1:12" s="1031" customFormat="1" ht="16.5" hidden="1" x14ac:dyDescent="0.25">
      <c r="A220" s="1016">
        <v>3</v>
      </c>
      <c r="B220" s="1020"/>
      <c r="C220" s="1913"/>
      <c r="D220" s="1914"/>
      <c r="E220" s="1903">
        <f t="shared" si="12"/>
        <v>0</v>
      </c>
      <c r="F220" s="1904"/>
      <c r="G220" s="1905"/>
      <c r="H220" s="1905"/>
      <c r="I220" s="1899"/>
      <c r="J220" s="1899"/>
      <c r="K220" s="1900"/>
      <c r="L220" s="1900"/>
    </row>
    <row r="221" spans="1:12" s="1031" customFormat="1" ht="16.5" hidden="1" x14ac:dyDescent="0.25">
      <c r="A221" s="1016">
        <v>4</v>
      </c>
      <c r="B221" s="1020"/>
      <c r="C221" s="1913"/>
      <c r="D221" s="1914"/>
      <c r="E221" s="1903">
        <f t="shared" si="12"/>
        <v>0</v>
      </c>
      <c r="F221" s="1904"/>
      <c r="G221" s="1905"/>
      <c r="H221" s="1905"/>
      <c r="I221" s="1899"/>
      <c r="J221" s="1899"/>
      <c r="K221" s="1900"/>
      <c r="L221" s="1900"/>
    </row>
    <row r="222" spans="1:12" s="1031" customFormat="1" ht="16.5" hidden="1" x14ac:dyDescent="0.25">
      <c r="A222" s="1016">
        <v>5</v>
      </c>
      <c r="B222" s="1020"/>
      <c r="C222" s="1913"/>
      <c r="D222" s="1914"/>
      <c r="E222" s="1903">
        <f t="shared" si="12"/>
        <v>0</v>
      </c>
      <c r="F222" s="1904"/>
      <c r="G222" s="1905"/>
      <c r="H222" s="1905"/>
      <c r="I222" s="1899"/>
      <c r="J222" s="1899"/>
      <c r="K222" s="1900"/>
      <c r="L222" s="1900"/>
    </row>
    <row r="223" spans="1:12" s="1031" customFormat="1" ht="16.5" hidden="1" x14ac:dyDescent="0.25">
      <c r="A223" s="1016">
        <v>6</v>
      </c>
      <c r="B223" s="1017"/>
      <c r="C223" s="1913"/>
      <c r="D223" s="1914"/>
      <c r="E223" s="1903">
        <f t="shared" si="12"/>
        <v>0</v>
      </c>
      <c r="F223" s="1904"/>
      <c r="G223" s="1905"/>
      <c r="H223" s="1905"/>
      <c r="I223" s="1899"/>
      <c r="J223" s="1899"/>
      <c r="K223" s="1900"/>
      <c r="L223" s="1900"/>
    </row>
    <row r="224" spans="1:12" s="1031" customFormat="1" ht="16.5" hidden="1" x14ac:dyDescent="0.25">
      <c r="A224" s="1016">
        <v>7</v>
      </c>
      <c r="B224" s="1017"/>
      <c r="C224" s="1913"/>
      <c r="D224" s="1914"/>
      <c r="E224" s="1903">
        <f t="shared" si="12"/>
        <v>0</v>
      </c>
      <c r="F224" s="1904"/>
      <c r="G224" s="1905"/>
      <c r="H224" s="1905"/>
      <c r="I224" s="1899"/>
      <c r="J224" s="1899"/>
      <c r="K224" s="1900"/>
      <c r="L224" s="1900"/>
    </row>
    <row r="225" spans="1:12" s="1031" customFormat="1" ht="16.5" hidden="1" x14ac:dyDescent="0.25">
      <c r="A225" s="1016">
        <v>8</v>
      </c>
      <c r="B225" s="1017"/>
      <c r="C225" s="1913"/>
      <c r="D225" s="1914"/>
      <c r="E225" s="1903">
        <f t="shared" si="12"/>
        <v>0</v>
      </c>
      <c r="F225" s="1904"/>
      <c r="G225" s="1905"/>
      <c r="H225" s="1905"/>
      <c r="I225" s="1899"/>
      <c r="J225" s="1899"/>
      <c r="K225" s="1900"/>
      <c r="L225" s="1900"/>
    </row>
    <row r="226" spans="1:12" s="1031" customFormat="1" ht="16.5" hidden="1" x14ac:dyDescent="0.25">
      <c r="A226" s="1016">
        <v>9</v>
      </c>
      <c r="B226" s="1017"/>
      <c r="C226" s="1913"/>
      <c r="D226" s="1914"/>
      <c r="E226" s="1903">
        <f t="shared" si="12"/>
        <v>0</v>
      </c>
      <c r="F226" s="1904"/>
      <c r="G226" s="1905"/>
      <c r="H226" s="1905"/>
      <c r="I226" s="1899"/>
      <c r="J226" s="1899"/>
      <c r="K226" s="1900"/>
      <c r="L226" s="1900"/>
    </row>
    <row r="227" spans="1:12" s="1031" customFormat="1" ht="16.5" hidden="1" x14ac:dyDescent="0.25">
      <c r="A227" s="1016">
        <v>10</v>
      </c>
      <c r="B227" s="1017"/>
      <c r="C227" s="1913"/>
      <c r="D227" s="1914"/>
      <c r="E227" s="1903">
        <f t="shared" si="12"/>
        <v>0</v>
      </c>
      <c r="F227" s="1904"/>
      <c r="G227" s="1905"/>
      <c r="H227" s="1905"/>
      <c r="I227" s="1899"/>
      <c r="J227" s="1899"/>
      <c r="K227" s="1900"/>
      <c r="L227" s="1900"/>
    </row>
    <row r="228" spans="1:12" s="1031" customFormat="1" ht="16.5" hidden="1" x14ac:dyDescent="0.25">
      <c r="A228" s="1016">
        <v>11</v>
      </c>
      <c r="B228" s="1017"/>
      <c r="C228" s="1913"/>
      <c r="D228" s="1914"/>
      <c r="E228" s="1903">
        <f t="shared" si="12"/>
        <v>0</v>
      </c>
      <c r="F228" s="1904"/>
      <c r="G228" s="1905"/>
      <c r="H228" s="1905"/>
      <c r="I228" s="1899"/>
      <c r="J228" s="1899"/>
      <c r="K228" s="1900"/>
      <c r="L228" s="1900"/>
    </row>
    <row r="229" spans="1:12" s="1031" customFormat="1" ht="16.5" hidden="1" x14ac:dyDescent="0.25">
      <c r="A229" s="1016">
        <v>12</v>
      </c>
      <c r="B229" s="1017"/>
      <c r="C229" s="1913"/>
      <c r="D229" s="1914"/>
      <c r="E229" s="1903">
        <f t="shared" si="12"/>
        <v>0</v>
      </c>
      <c r="F229" s="1904"/>
      <c r="G229" s="1905"/>
      <c r="H229" s="1905"/>
      <c r="I229" s="1899"/>
      <c r="J229" s="1899"/>
      <c r="K229" s="1900"/>
      <c r="L229" s="1900"/>
    </row>
    <row r="230" spans="1:12" s="1031" customFormat="1" ht="16.5" hidden="1" x14ac:dyDescent="0.25">
      <c r="A230" s="1016">
        <v>13</v>
      </c>
      <c r="B230" s="1017"/>
      <c r="C230" s="1913"/>
      <c r="D230" s="1914"/>
      <c r="E230" s="1903">
        <f t="shared" si="12"/>
        <v>0</v>
      </c>
      <c r="F230" s="1904"/>
      <c r="G230" s="1905"/>
      <c r="H230" s="1905"/>
      <c r="I230" s="1899"/>
      <c r="J230" s="1899"/>
      <c r="K230" s="1900"/>
      <c r="L230" s="1900"/>
    </row>
    <row r="231" spans="1:12" s="1031" customFormat="1" ht="16.5" hidden="1" x14ac:dyDescent="0.25">
      <c r="A231" s="1016">
        <v>14</v>
      </c>
      <c r="B231" s="1017"/>
      <c r="C231" s="1913"/>
      <c r="D231" s="1914"/>
      <c r="E231" s="1903">
        <f t="shared" si="12"/>
        <v>0</v>
      </c>
      <c r="F231" s="1904"/>
      <c r="G231" s="1905"/>
      <c r="H231" s="1905"/>
      <c r="I231" s="1899"/>
      <c r="J231" s="1899"/>
      <c r="K231" s="1900"/>
      <c r="L231" s="1900"/>
    </row>
    <row r="232" spans="1:12" s="1031" customFormat="1" ht="16.5" hidden="1" x14ac:dyDescent="0.25">
      <c r="A232" s="1016">
        <v>15</v>
      </c>
      <c r="B232" s="1017"/>
      <c r="C232" s="1913"/>
      <c r="D232" s="1914"/>
      <c r="E232" s="1903">
        <f t="shared" si="12"/>
        <v>0</v>
      </c>
      <c r="F232" s="1904"/>
      <c r="G232" s="1905"/>
      <c r="H232" s="1905"/>
      <c r="I232" s="1899"/>
      <c r="J232" s="1899"/>
      <c r="K232" s="1900"/>
      <c r="L232" s="1900"/>
    </row>
    <row r="233" spans="1:12" s="1031" customFormat="1" ht="16.5" hidden="1" x14ac:dyDescent="0.25">
      <c r="A233" s="1016">
        <v>16</v>
      </c>
      <c r="B233" s="1017"/>
      <c r="C233" s="1913"/>
      <c r="D233" s="1914"/>
      <c r="E233" s="1903">
        <f t="shared" si="12"/>
        <v>0</v>
      </c>
      <c r="F233" s="1904"/>
      <c r="G233" s="1905"/>
      <c r="H233" s="1905"/>
      <c r="I233" s="1899"/>
      <c r="J233" s="1899"/>
      <c r="K233" s="1900"/>
      <c r="L233" s="1900"/>
    </row>
    <row r="234" spans="1:12" s="1031" customFormat="1" ht="16.5" hidden="1" x14ac:dyDescent="0.25">
      <c r="A234" s="1016">
        <v>17</v>
      </c>
      <c r="B234" s="1017"/>
      <c r="C234" s="1913"/>
      <c r="D234" s="1914"/>
      <c r="E234" s="1903">
        <f t="shared" si="12"/>
        <v>0</v>
      </c>
      <c r="F234" s="1904"/>
      <c r="G234" s="1905"/>
      <c r="H234" s="1905"/>
      <c r="I234" s="1899"/>
      <c r="J234" s="1899"/>
      <c r="K234" s="1900"/>
      <c r="L234" s="1900"/>
    </row>
    <row r="235" spans="1:12" s="1031" customFormat="1" ht="16.5" hidden="1" x14ac:dyDescent="0.25">
      <c r="A235" s="1016">
        <v>18</v>
      </c>
      <c r="B235" s="1017"/>
      <c r="C235" s="1913"/>
      <c r="D235" s="1914"/>
      <c r="E235" s="1903">
        <f t="shared" si="12"/>
        <v>0</v>
      </c>
      <c r="F235" s="1904"/>
      <c r="G235" s="1905"/>
      <c r="H235" s="1905"/>
      <c r="I235" s="1899"/>
      <c r="J235" s="1899"/>
      <c r="K235" s="1900"/>
      <c r="L235" s="1900"/>
    </row>
    <row r="236" spans="1:12" s="1031" customFormat="1" ht="16.5" hidden="1" x14ac:dyDescent="0.25">
      <c r="A236" s="1016">
        <v>19</v>
      </c>
      <c r="B236" s="1017"/>
      <c r="C236" s="1913"/>
      <c r="D236" s="1914"/>
      <c r="E236" s="1903">
        <f t="shared" si="12"/>
        <v>0</v>
      </c>
      <c r="F236" s="1904"/>
      <c r="G236" s="1905"/>
      <c r="H236" s="1905"/>
      <c r="I236" s="1899"/>
      <c r="J236" s="1899"/>
      <c r="K236" s="1900"/>
      <c r="L236" s="1900"/>
    </row>
    <row r="237" spans="1:12" s="1031" customFormat="1" ht="31.5" x14ac:dyDescent="0.25">
      <c r="A237" s="1511" t="s">
        <v>1020</v>
      </c>
      <c r="B237" s="1516" t="s">
        <v>1021</v>
      </c>
      <c r="C237" s="1912">
        <f>SUM(C238:C246)</f>
        <v>29</v>
      </c>
      <c r="D237" s="1907"/>
      <c r="E237" s="1907">
        <f>CEILING(SUM(E238:E246),0.1)</f>
        <v>101.5</v>
      </c>
      <c r="F237" s="1909"/>
      <c r="G237" s="1910"/>
      <c r="H237" s="1910"/>
      <c r="I237" s="1899"/>
      <c r="J237" s="1899"/>
      <c r="K237" s="1900"/>
      <c r="L237" s="1900"/>
    </row>
    <row r="238" spans="1:12" s="1031" customFormat="1" ht="16.5" x14ac:dyDescent="0.25">
      <c r="A238" s="1016">
        <v>1</v>
      </c>
      <c r="B238" s="1513" t="s">
        <v>1852</v>
      </c>
      <c r="C238" s="1913"/>
      <c r="D238" s="1914">
        <v>3700</v>
      </c>
      <c r="E238" s="1903">
        <f t="shared" ref="E238:E246" si="13">C238*D238/1000</f>
        <v>0</v>
      </c>
      <c r="F238" s="1904"/>
      <c r="G238" s="1905"/>
      <c r="H238" s="1905"/>
      <c r="I238" s="1899"/>
      <c r="J238" s="1899"/>
      <c r="K238" s="1900"/>
      <c r="L238" s="1900"/>
    </row>
    <row r="239" spans="1:12" s="1031" customFormat="1" ht="16.5" x14ac:dyDescent="0.25">
      <c r="A239" s="1016">
        <v>2</v>
      </c>
      <c r="B239" s="1513" t="s">
        <v>1853</v>
      </c>
      <c r="C239" s="1913"/>
      <c r="D239" s="1914">
        <v>12000</v>
      </c>
      <c r="E239" s="1903">
        <f t="shared" si="13"/>
        <v>0</v>
      </c>
      <c r="F239" s="1904"/>
      <c r="G239" s="1905"/>
      <c r="H239" s="1905"/>
      <c r="I239" s="1899"/>
      <c r="J239" s="1899"/>
      <c r="K239" s="1900"/>
      <c r="L239" s="1900"/>
    </row>
    <row r="240" spans="1:12" s="1031" customFormat="1" ht="17.25" thickBot="1" x14ac:dyDescent="0.3">
      <c r="A240" s="1016">
        <v>3</v>
      </c>
      <c r="B240" s="1513" t="s">
        <v>1854</v>
      </c>
      <c r="C240" s="1913">
        <v>29</v>
      </c>
      <c r="D240" s="1914">
        <v>3500</v>
      </c>
      <c r="E240" s="1903">
        <f t="shared" si="13"/>
        <v>101.5</v>
      </c>
      <c r="F240" s="1904"/>
      <c r="G240" s="1905"/>
      <c r="H240" s="1905"/>
      <c r="I240" s="1899"/>
      <c r="J240" s="1899"/>
      <c r="K240" s="1900"/>
      <c r="L240" s="1900"/>
    </row>
    <row r="241" spans="1:12" s="1031" customFormat="1" ht="17.25" hidden="1" thickBot="1" x14ac:dyDescent="0.3">
      <c r="A241" s="1016">
        <v>4</v>
      </c>
      <c r="B241" s="1020"/>
      <c r="C241" s="1913"/>
      <c r="D241" s="1914"/>
      <c r="E241" s="1903">
        <f t="shared" si="13"/>
        <v>0</v>
      </c>
      <c r="F241" s="1904"/>
      <c r="G241" s="1905"/>
      <c r="H241" s="1905"/>
      <c r="I241" s="1899"/>
      <c r="J241" s="1899"/>
      <c r="K241" s="1900"/>
      <c r="L241" s="1900"/>
    </row>
    <row r="242" spans="1:12" s="1031" customFormat="1" ht="17.25" hidden="1" thickBot="1" x14ac:dyDescent="0.3">
      <c r="A242" s="1016">
        <v>5</v>
      </c>
      <c r="B242" s="1020"/>
      <c r="C242" s="1913"/>
      <c r="D242" s="1914"/>
      <c r="E242" s="1903">
        <f t="shared" si="13"/>
        <v>0</v>
      </c>
      <c r="F242" s="1904"/>
      <c r="G242" s="1905"/>
      <c r="H242" s="1905"/>
      <c r="I242" s="1899"/>
      <c r="J242" s="1899"/>
      <c r="K242" s="1900"/>
      <c r="L242" s="1900"/>
    </row>
    <row r="243" spans="1:12" s="1031" customFormat="1" ht="17.25" hidden="1" thickBot="1" x14ac:dyDescent="0.3">
      <c r="A243" s="1016">
        <v>6</v>
      </c>
      <c r="B243" s="1020"/>
      <c r="C243" s="1913"/>
      <c r="D243" s="1914"/>
      <c r="E243" s="1903">
        <f t="shared" si="13"/>
        <v>0</v>
      </c>
      <c r="F243" s="1904"/>
      <c r="G243" s="1905"/>
      <c r="H243" s="1905"/>
      <c r="I243" s="1899"/>
      <c r="J243" s="1899"/>
      <c r="K243" s="1900"/>
      <c r="L243" s="1900"/>
    </row>
    <row r="244" spans="1:12" s="1031" customFormat="1" ht="17.25" hidden="1" thickBot="1" x14ac:dyDescent="0.3">
      <c r="A244" s="1016">
        <v>7</v>
      </c>
      <c r="B244" s="1020"/>
      <c r="C244" s="1913"/>
      <c r="D244" s="1914"/>
      <c r="E244" s="1903"/>
      <c r="F244" s="1904"/>
      <c r="G244" s="1905"/>
      <c r="H244" s="1905"/>
      <c r="I244" s="1899"/>
      <c r="J244" s="1899"/>
      <c r="K244" s="1900"/>
      <c r="L244" s="1900"/>
    </row>
    <row r="245" spans="1:12" s="1031" customFormat="1" ht="17.25" hidden="1" thickBot="1" x14ac:dyDescent="0.3">
      <c r="A245" s="1016">
        <v>8</v>
      </c>
      <c r="B245" s="1020"/>
      <c r="C245" s="1913"/>
      <c r="D245" s="1914"/>
      <c r="E245" s="1903">
        <f t="shared" si="13"/>
        <v>0</v>
      </c>
      <c r="F245" s="1904"/>
      <c r="G245" s="1905"/>
      <c r="H245" s="1905"/>
      <c r="I245" s="1899"/>
      <c r="J245" s="1899"/>
      <c r="K245" s="1900"/>
      <c r="L245" s="1900"/>
    </row>
    <row r="246" spans="1:12" s="1031" customFormat="1" ht="17.25" hidden="1" thickBot="1" x14ac:dyDescent="0.3">
      <c r="A246" s="1016">
        <v>9</v>
      </c>
      <c r="B246" s="1520"/>
      <c r="C246" s="1925"/>
      <c r="D246" s="1926"/>
      <c r="E246" s="1903">
        <f t="shared" si="13"/>
        <v>0</v>
      </c>
      <c r="F246" s="1927"/>
      <c r="G246" s="1928"/>
      <c r="H246" s="1928"/>
      <c r="I246" s="1899"/>
      <c r="J246" s="1899"/>
      <c r="K246" s="1900"/>
      <c r="L246" s="1900"/>
    </row>
    <row r="247" spans="1:12" s="1031" customFormat="1" ht="16.5" thickBot="1" x14ac:dyDescent="0.3">
      <c r="A247" s="1521"/>
      <c r="B247" s="1522" t="s">
        <v>977</v>
      </c>
      <c r="C247" s="1929">
        <f>C237+C217+C207+C197+C188+C150+C140+C130+C120+C100+C80+C60+C50+C23</f>
        <v>2549</v>
      </c>
      <c r="D247" s="1930"/>
      <c r="E247" s="1929">
        <f>E237+E217+E207+E197+E188+E150+E140+E130+E120+E100+E80+E60+E50+E23</f>
        <v>185.5</v>
      </c>
      <c r="F247" s="1929">
        <f t="shared" ref="F247:H247" si="14">F237+F217+F207+F197+F188+F150+F140+F130+F120+F100+F80+F60+F50+F23</f>
        <v>0</v>
      </c>
      <c r="G247" s="1929">
        <f t="shared" si="14"/>
        <v>0</v>
      </c>
      <c r="H247" s="1929">
        <f t="shared" si="14"/>
        <v>0</v>
      </c>
      <c r="I247" s="1929"/>
      <c r="J247" s="1929"/>
      <c r="K247" s="1929"/>
      <c r="L247" s="1929"/>
    </row>
    <row r="248" spans="1:12" s="1031" customFormat="1" ht="16.5" hidden="1" thickBot="1" x14ac:dyDescent="0.3">
      <c r="A248" s="1016"/>
      <c r="B248" s="1020"/>
      <c r="C248" s="1104"/>
      <c r="D248" s="1104"/>
      <c r="E248" s="1104"/>
      <c r="F248" s="1104"/>
      <c r="G248" s="1104"/>
      <c r="H248" s="1104"/>
    </row>
    <row r="249" spans="1:12" s="1031" customFormat="1" ht="16.5" hidden="1" thickBot="1" x14ac:dyDescent="0.3">
      <c r="A249" s="1016"/>
      <c r="B249" s="1020"/>
      <c r="C249" s="1104"/>
      <c r="D249" s="1104"/>
      <c r="E249" s="1104"/>
      <c r="F249" s="1104"/>
      <c r="G249" s="1104"/>
      <c r="H249" s="1104"/>
    </row>
    <row r="250" spans="1:12" s="1031" customFormat="1" ht="16.5" hidden="1" thickBot="1" x14ac:dyDescent="0.3">
      <c r="A250" s="1016"/>
      <c r="B250" s="1020"/>
      <c r="C250" s="1104"/>
      <c r="D250" s="1104"/>
      <c r="E250" s="1104"/>
      <c r="F250" s="1104"/>
      <c r="G250" s="1104"/>
      <c r="H250" s="1104"/>
    </row>
    <row r="251" spans="1:12" s="1031" customFormat="1" ht="16.5" hidden="1" thickBot="1" x14ac:dyDescent="0.3">
      <c r="A251" s="1016"/>
      <c r="B251" s="1020"/>
      <c r="C251" s="1104"/>
      <c r="D251" s="1104"/>
      <c r="E251" s="1104"/>
      <c r="F251" s="1104"/>
      <c r="G251" s="1104"/>
      <c r="H251" s="1104"/>
    </row>
    <row r="252" spans="1:12" s="1031" customFormat="1" ht="16.5" hidden="1" thickBot="1" x14ac:dyDescent="0.3">
      <c r="A252" s="1016"/>
      <c r="B252" s="1020"/>
      <c r="C252" s="1104"/>
      <c r="D252" s="1104"/>
      <c r="E252" s="1104"/>
      <c r="F252" s="1104"/>
      <c r="G252" s="1104"/>
      <c r="H252" s="1104"/>
    </row>
    <row r="253" spans="1:12" s="1031" customFormat="1" ht="16.5" hidden="1" thickBot="1" x14ac:dyDescent="0.3">
      <c r="A253" s="1016"/>
      <c r="B253" s="1020"/>
      <c r="C253" s="1104"/>
      <c r="D253" s="1104"/>
      <c r="E253" s="1104"/>
      <c r="F253" s="1104"/>
      <c r="G253" s="1104"/>
      <c r="H253" s="1104"/>
    </row>
    <row r="254" spans="1:12" s="1031" customFormat="1" ht="16.5" hidden="1" thickBot="1" x14ac:dyDescent="0.3">
      <c r="A254" s="1016"/>
      <c r="B254" s="1020"/>
      <c r="C254" s="1104"/>
      <c r="D254" s="1104"/>
      <c r="E254" s="1104"/>
      <c r="F254" s="1104"/>
      <c r="G254" s="1104"/>
      <c r="H254" s="1104"/>
    </row>
    <row r="255" spans="1:12" s="1031" customFormat="1" ht="16.5" hidden="1" thickBot="1" x14ac:dyDescent="0.3">
      <c r="A255" s="1016"/>
      <c r="B255" s="1020"/>
      <c r="C255" s="1104"/>
      <c r="D255" s="1104"/>
      <c r="E255" s="1104"/>
      <c r="F255" s="1104"/>
      <c r="G255" s="1104"/>
      <c r="H255" s="1104"/>
    </row>
    <row r="256" spans="1:12" s="1031" customFormat="1" ht="16.5" hidden="1" thickBot="1" x14ac:dyDescent="0.3">
      <c r="A256" s="1016"/>
      <c r="B256" s="1020"/>
      <c r="C256" s="1104"/>
      <c r="D256" s="1104"/>
      <c r="E256" s="1104"/>
      <c r="F256" s="1104"/>
      <c r="G256" s="1104"/>
      <c r="H256" s="1104"/>
    </row>
    <row r="257" spans="1:8" s="1031" customFormat="1" ht="16.5" hidden="1" thickBot="1" x14ac:dyDescent="0.3">
      <c r="A257" s="1016"/>
      <c r="B257" s="1020"/>
      <c r="C257" s="1104"/>
      <c r="D257" s="1104"/>
      <c r="E257" s="1104"/>
      <c r="F257" s="1104"/>
      <c r="G257" s="1104"/>
      <c r="H257" s="1104"/>
    </row>
    <row r="258" spans="1:8" s="1031" customFormat="1" ht="16.5" hidden="1" thickBot="1" x14ac:dyDescent="0.3">
      <c r="A258" s="1016"/>
      <c r="B258" s="1020"/>
      <c r="C258" s="1104"/>
      <c r="D258" s="1104"/>
      <c r="E258" s="1104"/>
      <c r="F258" s="1104"/>
      <c r="G258" s="1104"/>
      <c r="H258" s="1104"/>
    </row>
    <row r="259" spans="1:8" s="1031" customFormat="1" ht="16.5" hidden="1" thickBot="1" x14ac:dyDescent="0.3">
      <c r="A259" s="1016"/>
      <c r="B259" s="1020"/>
      <c r="C259" s="1104"/>
      <c r="D259" s="1104"/>
      <c r="E259" s="1104"/>
      <c r="F259" s="1104"/>
      <c r="G259" s="1104"/>
      <c r="H259" s="1104"/>
    </row>
    <row r="260" spans="1:8" s="1031" customFormat="1" ht="16.5" hidden="1" thickBot="1" x14ac:dyDescent="0.3">
      <c r="A260" s="1016"/>
      <c r="B260" s="1020"/>
      <c r="C260" s="1104"/>
      <c r="D260" s="1104"/>
      <c r="E260" s="1104"/>
      <c r="F260" s="1104"/>
      <c r="G260" s="1104"/>
      <c r="H260" s="1104"/>
    </row>
    <row r="261" spans="1:8" s="1031" customFormat="1" ht="16.5" hidden="1" thickBot="1" x14ac:dyDescent="0.3">
      <c r="A261" s="1016"/>
      <c r="B261" s="1020"/>
      <c r="C261" s="1104"/>
      <c r="D261" s="1104"/>
      <c r="E261" s="1104"/>
      <c r="F261" s="1104"/>
      <c r="G261" s="1104"/>
      <c r="H261" s="1104"/>
    </row>
    <row r="262" spans="1:8" s="1031" customFormat="1" ht="16.5" hidden="1" thickBot="1" x14ac:dyDescent="0.3">
      <c r="A262" s="1016"/>
      <c r="B262" s="1020"/>
      <c r="C262" s="1104"/>
      <c r="D262" s="1104"/>
      <c r="E262" s="1104"/>
      <c r="F262" s="1104"/>
      <c r="G262" s="1104"/>
      <c r="H262" s="1104"/>
    </row>
    <row r="263" spans="1:8" s="1031" customFormat="1" ht="16.5" hidden="1" thickBot="1" x14ac:dyDescent="0.3">
      <c r="A263" s="1016"/>
      <c r="B263" s="1020"/>
      <c r="C263" s="1104"/>
      <c r="D263" s="1104"/>
      <c r="E263" s="1104"/>
      <c r="F263" s="1104"/>
      <c r="G263" s="1104"/>
      <c r="H263" s="1104"/>
    </row>
    <row r="264" spans="1:8" s="1031" customFormat="1" ht="16.5" hidden="1" thickBot="1" x14ac:dyDescent="0.3">
      <c r="A264" s="1016"/>
      <c r="B264" s="1020"/>
      <c r="C264" s="1104"/>
      <c r="D264" s="1104"/>
      <c r="E264" s="1104"/>
      <c r="F264" s="1104"/>
      <c r="G264" s="1104"/>
      <c r="H264" s="1104"/>
    </row>
    <row r="265" spans="1:8" s="1031" customFormat="1" ht="16.5" hidden="1" thickBot="1" x14ac:dyDescent="0.3">
      <c r="A265" s="1016"/>
      <c r="B265" s="1020"/>
      <c r="C265" s="1104"/>
      <c r="D265" s="1104"/>
      <c r="E265" s="1104"/>
      <c r="F265" s="1104"/>
      <c r="G265" s="1104"/>
      <c r="H265" s="1104"/>
    </row>
    <row r="266" spans="1:8" s="1031" customFormat="1" ht="16.5" hidden="1" thickBot="1" x14ac:dyDescent="0.3">
      <c r="A266" s="1016"/>
      <c r="B266" s="1020"/>
      <c r="C266" s="1104"/>
      <c r="D266" s="1104"/>
      <c r="E266" s="1104"/>
      <c r="F266" s="1104"/>
      <c r="G266" s="1104"/>
      <c r="H266" s="1104"/>
    </row>
    <row r="267" spans="1:8" s="1031" customFormat="1" ht="16.5" hidden="1" thickBot="1" x14ac:dyDescent="0.3">
      <c r="A267" s="1016"/>
      <c r="B267" s="1020"/>
      <c r="C267" s="1104"/>
      <c r="D267" s="1104"/>
      <c r="E267" s="1104"/>
      <c r="F267" s="1104"/>
      <c r="G267" s="1104"/>
      <c r="H267" s="1104"/>
    </row>
    <row r="268" spans="1:8" s="1031" customFormat="1" ht="16.5" hidden="1" thickBot="1" x14ac:dyDescent="0.3">
      <c r="A268" s="1016"/>
      <c r="B268" s="1020"/>
      <c r="C268" s="1104"/>
      <c r="D268" s="1104"/>
      <c r="E268" s="1104"/>
      <c r="F268" s="1104"/>
      <c r="G268" s="1104"/>
      <c r="H268" s="1104"/>
    </row>
    <row r="269" spans="1:8" s="1031" customFormat="1" ht="16.5" hidden="1" thickBot="1" x14ac:dyDescent="0.3">
      <c r="A269" s="1012"/>
      <c r="B269" s="1017"/>
      <c r="C269" s="1104"/>
      <c r="D269" s="1104"/>
      <c r="E269" s="1104"/>
      <c r="F269" s="1104"/>
      <c r="G269" s="1104"/>
      <c r="H269" s="1104"/>
    </row>
    <row r="270" spans="1:8" s="1031" customFormat="1" ht="16.5" hidden="1" thickBot="1" x14ac:dyDescent="0.3">
      <c r="A270" s="1012"/>
      <c r="B270" s="1020"/>
      <c r="C270" s="1104"/>
      <c r="D270" s="1104"/>
      <c r="E270" s="1104"/>
      <c r="F270" s="1104"/>
      <c r="G270" s="1104"/>
      <c r="H270" s="1104"/>
    </row>
    <row r="271" spans="1:8" s="1031" customFormat="1" ht="16.5" hidden="1" thickBot="1" x14ac:dyDescent="0.3">
      <c r="A271" s="1012"/>
      <c r="B271" s="1017"/>
      <c r="C271" s="1104"/>
      <c r="D271" s="1104"/>
      <c r="E271" s="1104"/>
      <c r="F271" s="1104"/>
      <c r="G271" s="1104"/>
      <c r="H271" s="1104"/>
    </row>
    <row r="272" spans="1:8" s="1031" customFormat="1" ht="16.5" hidden="1" thickBot="1" x14ac:dyDescent="0.3">
      <c r="A272" s="1016"/>
      <c r="B272" s="1020"/>
      <c r="C272" s="1104"/>
      <c r="D272" s="1104"/>
      <c r="E272" s="1104"/>
      <c r="F272" s="1104"/>
      <c r="G272" s="1104"/>
      <c r="H272" s="1104"/>
    </row>
    <row r="273" spans="1:8" s="1031" customFormat="1" ht="16.5" hidden="1" thickBot="1" x14ac:dyDescent="0.3">
      <c r="A273" s="1016"/>
      <c r="B273" s="1020"/>
      <c r="C273" s="1104"/>
      <c r="D273" s="1104"/>
      <c r="E273" s="1104"/>
      <c r="F273" s="1104"/>
      <c r="G273" s="1104"/>
      <c r="H273" s="1104"/>
    </row>
    <row r="274" spans="1:8" s="1031" customFormat="1" ht="16.5" hidden="1" thickBot="1" x14ac:dyDescent="0.3">
      <c r="A274" s="1016"/>
      <c r="B274" s="1020"/>
      <c r="C274" s="1104"/>
      <c r="D274" s="1104"/>
      <c r="E274" s="1104"/>
      <c r="F274" s="1104"/>
      <c r="G274" s="1104"/>
      <c r="H274" s="1104"/>
    </row>
    <row r="275" spans="1:8" s="1031" customFormat="1" ht="16.5" hidden="1" thickBot="1" x14ac:dyDescent="0.3">
      <c r="A275" s="1016"/>
      <c r="B275" s="1020"/>
      <c r="C275" s="1104"/>
      <c r="D275" s="1104"/>
      <c r="E275" s="1104"/>
      <c r="F275" s="1104"/>
      <c r="G275" s="1104"/>
      <c r="H275" s="1104"/>
    </row>
    <row r="276" spans="1:8" s="1031" customFormat="1" ht="16.5" hidden="1" thickBot="1" x14ac:dyDescent="0.3">
      <c r="A276" s="1016"/>
      <c r="B276" s="1020"/>
      <c r="C276" s="1104"/>
      <c r="D276" s="1104"/>
      <c r="E276" s="1104"/>
      <c r="F276" s="1104"/>
      <c r="G276" s="1104"/>
      <c r="H276" s="1104"/>
    </row>
    <row r="277" spans="1:8" s="1031" customFormat="1" ht="16.5" hidden="1" thickBot="1" x14ac:dyDescent="0.3">
      <c r="A277" s="1016"/>
      <c r="B277" s="1020"/>
      <c r="C277" s="1104"/>
      <c r="D277" s="1104"/>
      <c r="E277" s="1104"/>
      <c r="F277" s="1104"/>
      <c r="G277" s="1104"/>
      <c r="H277" s="1104"/>
    </row>
    <row r="278" spans="1:8" s="1031" customFormat="1" ht="16.5" hidden="1" thickBot="1" x14ac:dyDescent="0.3">
      <c r="A278" s="1016"/>
      <c r="B278" s="1020"/>
      <c r="C278" s="1104"/>
      <c r="D278" s="1104"/>
      <c r="E278" s="1104"/>
      <c r="F278" s="1104"/>
      <c r="G278" s="1104"/>
      <c r="H278" s="1104"/>
    </row>
    <row r="279" spans="1:8" s="1031" customFormat="1" ht="16.5" hidden="1" thickBot="1" x14ac:dyDescent="0.3">
      <c r="A279" s="1016"/>
      <c r="B279" s="1020"/>
      <c r="C279" s="1104"/>
      <c r="D279" s="1104"/>
      <c r="E279" s="1104"/>
      <c r="F279" s="1104"/>
      <c r="G279" s="1104"/>
      <c r="H279" s="1104"/>
    </row>
    <row r="280" spans="1:8" s="1031" customFormat="1" ht="16.5" hidden="1" thickBot="1" x14ac:dyDescent="0.3">
      <c r="A280" s="1016"/>
      <c r="B280" s="1020"/>
      <c r="C280" s="1104"/>
      <c r="D280" s="1104"/>
      <c r="E280" s="1104"/>
      <c r="F280" s="1104"/>
      <c r="G280" s="1104"/>
      <c r="H280" s="1104"/>
    </row>
    <row r="281" spans="1:8" s="1031" customFormat="1" ht="16.5" hidden="1" thickBot="1" x14ac:dyDescent="0.3">
      <c r="A281" s="1016"/>
      <c r="B281" s="1020"/>
      <c r="C281" s="1104"/>
      <c r="D281" s="1104"/>
      <c r="E281" s="1104"/>
      <c r="F281" s="1104"/>
      <c r="G281" s="1104"/>
      <c r="H281" s="1104"/>
    </row>
    <row r="282" spans="1:8" s="1031" customFormat="1" ht="16.5" hidden="1" thickBot="1" x14ac:dyDescent="0.3">
      <c r="A282" s="1016"/>
      <c r="B282" s="1020"/>
      <c r="C282" s="1104"/>
      <c r="D282" s="1104"/>
      <c r="E282" s="1104"/>
      <c r="F282" s="1104"/>
      <c r="G282" s="1104"/>
      <c r="H282" s="1104"/>
    </row>
    <row r="283" spans="1:8" s="1031" customFormat="1" ht="16.5" hidden="1" thickBot="1" x14ac:dyDescent="0.3">
      <c r="A283" s="1016"/>
      <c r="B283" s="1020"/>
      <c r="C283" s="1104"/>
      <c r="D283" s="1104"/>
      <c r="E283" s="1104"/>
      <c r="F283" s="1104"/>
      <c r="G283" s="1104"/>
      <c r="H283" s="1104"/>
    </row>
    <row r="284" spans="1:8" s="1031" customFormat="1" ht="16.5" hidden="1" thickBot="1" x14ac:dyDescent="0.3">
      <c r="A284" s="1016"/>
      <c r="B284" s="1020"/>
      <c r="C284" s="1104"/>
      <c r="D284" s="1104"/>
      <c r="E284" s="1104"/>
      <c r="F284" s="1104"/>
      <c r="G284" s="1104"/>
      <c r="H284" s="1104"/>
    </row>
    <row r="285" spans="1:8" s="1031" customFormat="1" ht="16.5" hidden="1" thickBot="1" x14ac:dyDescent="0.3">
      <c r="A285" s="1016"/>
      <c r="B285" s="1020"/>
      <c r="C285" s="1104"/>
      <c r="D285" s="1104"/>
      <c r="E285" s="1104"/>
      <c r="F285" s="1104"/>
      <c r="G285" s="1104"/>
      <c r="H285" s="1104"/>
    </row>
    <row r="286" spans="1:8" s="1031" customFormat="1" ht="16.5" hidden="1" thickBot="1" x14ac:dyDescent="0.3">
      <c r="A286" s="1012"/>
      <c r="B286" s="1017"/>
      <c r="C286" s="1104"/>
      <c r="D286" s="1104"/>
      <c r="E286" s="1104"/>
      <c r="F286" s="1104"/>
      <c r="G286" s="1104"/>
      <c r="H286" s="1104"/>
    </row>
    <row r="287" spans="1:8" s="1031" customFormat="1" ht="16.5" hidden="1" thickBot="1" x14ac:dyDescent="0.3">
      <c r="A287" s="1012"/>
      <c r="B287" s="1020"/>
      <c r="C287" s="1104"/>
      <c r="D287" s="1104"/>
      <c r="E287" s="1104"/>
      <c r="F287" s="1104"/>
      <c r="G287" s="1104"/>
      <c r="H287" s="1104"/>
    </row>
    <row r="288" spans="1:8" s="1031" customFormat="1" ht="16.5" hidden="1" thickBot="1" x14ac:dyDescent="0.3">
      <c r="A288" s="1016"/>
      <c r="B288" s="1020"/>
      <c r="C288" s="1104"/>
      <c r="D288" s="1104"/>
      <c r="E288" s="1104"/>
      <c r="F288" s="1104"/>
      <c r="G288" s="1104"/>
      <c r="H288" s="1104"/>
    </row>
    <row r="289" spans="1:8" s="1031" customFormat="1" ht="16.5" hidden="1" thickBot="1" x14ac:dyDescent="0.3">
      <c r="A289" s="1016"/>
      <c r="B289" s="1020"/>
      <c r="C289" s="1104"/>
      <c r="D289" s="1104"/>
      <c r="E289" s="1104"/>
      <c r="F289" s="1104"/>
      <c r="G289" s="1104"/>
      <c r="H289" s="1104"/>
    </row>
    <row r="290" spans="1:8" s="1031" customFormat="1" ht="16.5" hidden="1" thickBot="1" x14ac:dyDescent="0.3">
      <c r="A290" s="1016"/>
      <c r="B290" s="1020"/>
      <c r="C290" s="1104"/>
      <c r="D290" s="1104"/>
      <c r="E290" s="1104"/>
      <c r="F290" s="1104"/>
      <c r="G290" s="1104"/>
      <c r="H290" s="1104"/>
    </row>
    <row r="291" spans="1:8" s="1031" customFormat="1" ht="16.5" hidden="1" thickBot="1" x14ac:dyDescent="0.3">
      <c r="A291" s="1016"/>
      <c r="B291" s="1020"/>
      <c r="C291" s="1104"/>
      <c r="D291" s="1104"/>
      <c r="E291" s="1104"/>
      <c r="F291" s="1104"/>
      <c r="G291" s="1104"/>
      <c r="H291" s="1104"/>
    </row>
    <row r="292" spans="1:8" s="1031" customFormat="1" ht="16.5" hidden="1" thickBot="1" x14ac:dyDescent="0.3">
      <c r="A292" s="1016"/>
      <c r="B292" s="1020"/>
      <c r="C292" s="1104"/>
      <c r="D292" s="1104"/>
      <c r="E292" s="1104"/>
      <c r="F292" s="1104"/>
      <c r="G292" s="1104"/>
      <c r="H292" s="1104"/>
    </row>
    <row r="293" spans="1:8" s="1031" customFormat="1" ht="16.5" hidden="1" thickBot="1" x14ac:dyDescent="0.3">
      <c r="A293" s="1016"/>
      <c r="B293" s="1020"/>
      <c r="C293" s="1104"/>
      <c r="D293" s="1104"/>
      <c r="E293" s="1104"/>
      <c r="F293" s="1104"/>
      <c r="G293" s="1104"/>
      <c r="H293" s="1104"/>
    </row>
    <row r="294" spans="1:8" s="1031" customFormat="1" ht="16.5" hidden="1" thickBot="1" x14ac:dyDescent="0.3">
      <c r="A294" s="1016"/>
      <c r="B294" s="1020"/>
      <c r="C294" s="1104"/>
      <c r="D294" s="1104"/>
      <c r="E294" s="1104"/>
      <c r="F294" s="1104"/>
      <c r="G294" s="1104"/>
      <c r="H294" s="1104"/>
    </row>
    <row r="295" spans="1:8" s="1031" customFormat="1" ht="16.5" hidden="1" thickBot="1" x14ac:dyDescent="0.3">
      <c r="A295" s="1016"/>
      <c r="B295" s="1020"/>
      <c r="C295" s="1104"/>
      <c r="D295" s="1104"/>
      <c r="E295" s="1104"/>
      <c r="F295" s="1104"/>
      <c r="G295" s="1104"/>
      <c r="H295" s="1104"/>
    </row>
    <row r="296" spans="1:8" s="1031" customFormat="1" ht="16.5" hidden="1" thickBot="1" x14ac:dyDescent="0.3">
      <c r="A296" s="1016"/>
      <c r="B296" s="1020"/>
      <c r="C296" s="1104"/>
      <c r="D296" s="1104"/>
      <c r="E296" s="1104"/>
      <c r="F296" s="1104"/>
      <c r="G296" s="1104"/>
      <c r="H296" s="1104"/>
    </row>
    <row r="297" spans="1:8" s="1031" customFormat="1" ht="16.5" hidden="1" thickBot="1" x14ac:dyDescent="0.3">
      <c r="A297" s="1016"/>
      <c r="B297" s="1020"/>
      <c r="C297" s="1104"/>
      <c r="D297" s="1104"/>
      <c r="E297" s="1104"/>
      <c r="F297" s="1104"/>
      <c r="G297" s="1104"/>
      <c r="H297" s="1104"/>
    </row>
    <row r="298" spans="1:8" s="1031" customFormat="1" ht="16.5" hidden="1" thickBot="1" x14ac:dyDescent="0.3">
      <c r="A298" s="1016"/>
      <c r="B298" s="1020"/>
      <c r="C298" s="1104"/>
      <c r="D298" s="1104"/>
      <c r="E298" s="1104"/>
      <c r="F298" s="1104"/>
      <c r="G298" s="1104"/>
      <c r="H298" s="1104"/>
    </row>
    <row r="299" spans="1:8" s="1031" customFormat="1" ht="16.5" hidden="1" thickBot="1" x14ac:dyDescent="0.3">
      <c r="A299" s="1016"/>
      <c r="B299" s="1020"/>
      <c r="C299" s="1104"/>
      <c r="D299" s="1104"/>
      <c r="E299" s="1104"/>
      <c r="F299" s="1104"/>
      <c r="G299" s="1104"/>
      <c r="H299" s="1104"/>
    </row>
    <row r="300" spans="1:8" s="1031" customFormat="1" ht="16.5" hidden="1" thickBot="1" x14ac:dyDescent="0.3">
      <c r="A300" s="1016"/>
      <c r="B300" s="1020"/>
      <c r="C300" s="1104"/>
      <c r="D300" s="1104"/>
      <c r="E300" s="1104"/>
      <c r="F300" s="1104"/>
      <c r="G300" s="1104"/>
      <c r="H300" s="1104"/>
    </row>
    <row r="301" spans="1:8" s="1031" customFormat="1" ht="16.5" hidden="1" thickBot="1" x14ac:dyDescent="0.3">
      <c r="A301" s="1016"/>
      <c r="B301" s="1020"/>
      <c r="C301" s="1104"/>
      <c r="D301" s="1104"/>
      <c r="E301" s="1104"/>
      <c r="F301" s="1104"/>
      <c r="G301" s="1104"/>
      <c r="H301" s="1104"/>
    </row>
    <row r="302" spans="1:8" s="1031" customFormat="1" ht="16.5" hidden="1" thickBot="1" x14ac:dyDescent="0.3">
      <c r="A302" s="1012"/>
      <c r="B302" s="1017"/>
      <c r="C302" s="1104"/>
      <c r="D302" s="1104"/>
      <c r="E302" s="1104"/>
      <c r="F302" s="1104"/>
      <c r="G302" s="1104"/>
      <c r="H302" s="1104"/>
    </row>
    <row r="303" spans="1:8" s="1031" customFormat="1" ht="16.5" hidden="1" thickBot="1" x14ac:dyDescent="0.3">
      <c r="A303" s="1012"/>
      <c r="B303" s="1017"/>
      <c r="C303" s="1104"/>
      <c r="D303" s="1104"/>
      <c r="E303" s="1104"/>
      <c r="F303" s="1104"/>
      <c r="G303" s="1104"/>
      <c r="H303" s="1104"/>
    </row>
    <row r="304" spans="1:8" s="1031" customFormat="1" ht="16.5" hidden="1" thickBot="1" x14ac:dyDescent="0.3">
      <c r="A304" s="1105"/>
      <c r="B304" s="1106"/>
      <c r="C304" s="1104"/>
      <c r="D304" s="1104"/>
      <c r="E304" s="1104"/>
      <c r="F304" s="1104"/>
      <c r="G304" s="1104"/>
      <c r="H304" s="1104"/>
    </row>
    <row r="305" spans="1:8" s="1031" customFormat="1" ht="16.5" hidden="1" thickBot="1" x14ac:dyDescent="0.3">
      <c r="A305" s="1016"/>
      <c r="B305" s="1020"/>
      <c r="C305" s="1104"/>
      <c r="D305" s="1104"/>
      <c r="E305" s="1104"/>
      <c r="F305" s="1104"/>
      <c r="G305" s="1104"/>
      <c r="H305" s="1104"/>
    </row>
    <row r="306" spans="1:8" s="1031" customFormat="1" ht="16.5" hidden="1" thickBot="1" x14ac:dyDescent="0.3">
      <c r="A306" s="1016"/>
      <c r="B306" s="1020"/>
      <c r="C306" s="1104"/>
      <c r="D306" s="1104"/>
      <c r="E306" s="1104"/>
      <c r="F306" s="1104"/>
      <c r="G306" s="1104"/>
      <c r="H306" s="1104"/>
    </row>
    <row r="307" spans="1:8" s="1031" customFormat="1" ht="16.5" hidden="1" thickBot="1" x14ac:dyDescent="0.3">
      <c r="A307" s="1016"/>
      <c r="B307" s="1020"/>
      <c r="C307" s="1104"/>
      <c r="D307" s="1104"/>
      <c r="E307" s="1104"/>
      <c r="F307" s="1104"/>
      <c r="G307" s="1104"/>
      <c r="H307" s="1104"/>
    </row>
    <row r="308" spans="1:8" s="1031" customFormat="1" ht="16.5" hidden="1" thickBot="1" x14ac:dyDescent="0.3">
      <c r="A308" s="1016"/>
      <c r="B308" s="1020"/>
      <c r="C308" s="1104"/>
      <c r="D308" s="1104"/>
      <c r="E308" s="1104"/>
      <c r="F308" s="1104"/>
      <c r="G308" s="1104"/>
      <c r="H308" s="1104"/>
    </row>
    <row r="309" spans="1:8" s="1031" customFormat="1" ht="16.5" hidden="1" thickBot="1" x14ac:dyDescent="0.3">
      <c r="A309" s="1016"/>
      <c r="B309" s="1020"/>
      <c r="C309" s="1104"/>
      <c r="D309" s="1104"/>
      <c r="E309" s="1104"/>
      <c r="F309" s="1104"/>
      <c r="G309" s="1104"/>
      <c r="H309" s="1104"/>
    </row>
    <row r="310" spans="1:8" s="1031" customFormat="1" ht="16.5" hidden="1" thickBot="1" x14ac:dyDescent="0.3">
      <c r="A310" s="1016"/>
      <c r="B310" s="1020"/>
      <c r="C310" s="1104"/>
      <c r="D310" s="1104"/>
      <c r="E310" s="1104"/>
      <c r="F310" s="1104"/>
      <c r="G310" s="1104"/>
      <c r="H310" s="1104"/>
    </row>
    <row r="311" spans="1:8" s="1031" customFormat="1" ht="16.5" hidden="1" thickBot="1" x14ac:dyDescent="0.3">
      <c r="A311" s="1016"/>
      <c r="B311" s="1020"/>
      <c r="C311" s="1104"/>
      <c r="D311" s="1104"/>
      <c r="E311" s="1104"/>
      <c r="F311" s="1104"/>
      <c r="G311" s="1104"/>
      <c r="H311" s="1104"/>
    </row>
    <row r="312" spans="1:8" s="1031" customFormat="1" ht="16.5" hidden="1" thickBot="1" x14ac:dyDescent="0.3">
      <c r="A312" s="1016"/>
      <c r="B312" s="1020"/>
      <c r="C312" s="1104"/>
      <c r="D312" s="1104"/>
      <c r="E312" s="1104"/>
      <c r="F312" s="1104"/>
      <c r="G312" s="1104"/>
      <c r="H312" s="1104"/>
    </row>
    <row r="313" spans="1:8" s="1031" customFormat="1" ht="16.5" hidden="1" thickBot="1" x14ac:dyDescent="0.3">
      <c r="A313" s="1016"/>
      <c r="B313" s="1020"/>
      <c r="C313" s="1104"/>
      <c r="D313" s="1104"/>
      <c r="E313" s="1104"/>
      <c r="F313" s="1104"/>
      <c r="G313" s="1104"/>
      <c r="H313" s="1104"/>
    </row>
    <row r="314" spans="1:8" s="1031" customFormat="1" ht="16.5" hidden="1" thickBot="1" x14ac:dyDescent="0.3">
      <c r="A314" s="1016"/>
      <c r="B314" s="1020"/>
      <c r="C314" s="1104"/>
      <c r="D314" s="1104"/>
      <c r="E314" s="1104"/>
      <c r="F314" s="1104"/>
      <c r="G314" s="1104"/>
      <c r="H314" s="1104"/>
    </row>
    <row r="315" spans="1:8" s="1031" customFormat="1" ht="16.5" hidden="1" thickBot="1" x14ac:dyDescent="0.3">
      <c r="A315" s="1016"/>
      <c r="B315" s="1020"/>
      <c r="C315" s="1104"/>
      <c r="D315" s="1104"/>
      <c r="E315" s="1104"/>
      <c r="F315" s="1104"/>
      <c r="G315" s="1104"/>
      <c r="H315" s="1104"/>
    </row>
    <row r="316" spans="1:8" s="1031" customFormat="1" ht="16.5" hidden="1" thickBot="1" x14ac:dyDescent="0.3">
      <c r="A316" s="1016"/>
      <c r="B316" s="1020"/>
      <c r="C316" s="1104"/>
      <c r="D316" s="1104"/>
      <c r="E316" s="1104"/>
      <c r="F316" s="1104"/>
      <c r="G316" s="1104"/>
      <c r="H316" s="1104"/>
    </row>
    <row r="317" spans="1:8" s="1031" customFormat="1" ht="16.5" hidden="1" thickBot="1" x14ac:dyDescent="0.3">
      <c r="A317" s="1016"/>
      <c r="B317" s="1020"/>
      <c r="C317" s="1104"/>
      <c r="D317" s="1104"/>
      <c r="E317" s="1104"/>
      <c r="F317" s="1104"/>
      <c r="G317" s="1104"/>
      <c r="H317" s="1104"/>
    </row>
    <row r="318" spans="1:8" s="1031" customFormat="1" ht="16.5" hidden="1" thickBot="1" x14ac:dyDescent="0.3">
      <c r="A318" s="1016"/>
      <c r="B318" s="1020"/>
      <c r="C318" s="1104"/>
      <c r="D318" s="1104"/>
      <c r="E318" s="1104"/>
      <c r="F318" s="1104"/>
      <c r="G318" s="1104"/>
      <c r="H318" s="1104"/>
    </row>
    <row r="319" spans="1:8" s="1031" customFormat="1" ht="16.5" hidden="1" thickBot="1" x14ac:dyDescent="0.3">
      <c r="A319" s="1016"/>
      <c r="B319" s="1020"/>
      <c r="C319" s="1104"/>
      <c r="D319" s="1104"/>
      <c r="E319" s="1104"/>
      <c r="F319" s="1104"/>
      <c r="G319" s="1104"/>
      <c r="H319" s="1104"/>
    </row>
    <row r="320" spans="1:8" s="1031" customFormat="1" ht="16.5" hidden="1" thickBot="1" x14ac:dyDescent="0.3">
      <c r="A320" s="1016"/>
      <c r="B320" s="1020"/>
      <c r="C320" s="1104"/>
      <c r="D320" s="1104"/>
      <c r="E320" s="1104"/>
      <c r="F320" s="1104"/>
      <c r="G320" s="1104"/>
      <c r="H320" s="1104"/>
    </row>
    <row r="321" spans="1:9" s="1031" customFormat="1" ht="16.5" hidden="1" thickBot="1" x14ac:dyDescent="0.3">
      <c r="A321" s="1016"/>
      <c r="B321" s="1020"/>
      <c r="C321" s="1104"/>
      <c r="D321" s="1104"/>
      <c r="E321" s="1104"/>
      <c r="F321" s="1104"/>
      <c r="G321" s="1104"/>
      <c r="H321" s="1104"/>
    </row>
    <row r="322" spans="1:9" s="1031" customFormat="1" ht="16.5" hidden="1" thickBot="1" x14ac:dyDescent="0.3">
      <c r="A322" s="1016"/>
      <c r="B322" s="1020"/>
      <c r="C322" s="1104"/>
      <c r="D322" s="1104"/>
      <c r="E322" s="1104"/>
      <c r="F322" s="1104"/>
      <c r="G322" s="1104"/>
      <c r="H322" s="1104"/>
    </row>
    <row r="323" spans="1:9" s="1031" customFormat="1" ht="16.5" hidden="1" thickBot="1" x14ac:dyDescent="0.3">
      <c r="A323" s="1016"/>
      <c r="B323" s="1020"/>
      <c r="C323" s="1104"/>
      <c r="D323" s="1104"/>
      <c r="E323" s="1104"/>
      <c r="F323" s="1104"/>
      <c r="G323" s="1104"/>
      <c r="H323" s="1104"/>
    </row>
    <row r="324" spans="1:9" s="1031" customFormat="1" ht="16.5" hidden="1" thickBot="1" x14ac:dyDescent="0.3">
      <c r="A324" s="1016"/>
      <c r="B324" s="1020"/>
      <c r="C324" s="1104"/>
      <c r="D324" s="1104"/>
      <c r="E324" s="1104"/>
      <c r="F324" s="1104"/>
      <c r="G324" s="1104"/>
      <c r="H324" s="1104"/>
    </row>
    <row r="325" spans="1:9" s="1031" customFormat="1" ht="16.5" hidden="1" thickBot="1" x14ac:dyDescent="0.3">
      <c r="A325" s="1016"/>
      <c r="B325" s="1020"/>
      <c r="C325" s="1104"/>
      <c r="D325" s="1104"/>
      <c r="E325" s="1104"/>
      <c r="F325" s="1104"/>
      <c r="G325" s="1104"/>
      <c r="H325" s="1104"/>
    </row>
    <row r="326" spans="1:9" s="1031" customFormat="1" ht="16.5" hidden="1" thickBot="1" x14ac:dyDescent="0.3">
      <c r="A326" s="1016"/>
      <c r="B326" s="1020"/>
      <c r="C326" s="1104"/>
      <c r="D326" s="1104"/>
      <c r="E326" s="1104"/>
      <c r="F326" s="1104"/>
      <c r="G326" s="1104"/>
      <c r="H326" s="1104"/>
    </row>
    <row r="327" spans="1:9" s="1031" customFormat="1" ht="16.5" hidden="1" thickBot="1" x14ac:dyDescent="0.3">
      <c r="A327" s="1016"/>
      <c r="B327" s="1020"/>
      <c r="C327" s="1104"/>
      <c r="D327" s="1104"/>
      <c r="E327" s="1104"/>
      <c r="F327" s="1104"/>
      <c r="G327" s="1104"/>
      <c r="H327" s="1104"/>
    </row>
    <row r="328" spans="1:9" s="1031" customFormat="1" ht="16.5" hidden="1" thickBot="1" x14ac:dyDescent="0.3">
      <c r="A328" s="1016"/>
      <c r="B328" s="1020"/>
      <c r="C328" s="1104"/>
      <c r="D328" s="1104"/>
      <c r="E328" s="1104"/>
      <c r="F328" s="1104"/>
      <c r="G328" s="1104"/>
      <c r="H328" s="1104"/>
    </row>
    <row r="329" spans="1:9" s="1031" customFormat="1" ht="16.5" hidden="1" thickBot="1" x14ac:dyDescent="0.3">
      <c r="A329" s="1016"/>
      <c r="B329" s="1020"/>
      <c r="C329" s="1104"/>
      <c r="D329" s="1104"/>
      <c r="E329" s="1104"/>
      <c r="F329" s="1104"/>
      <c r="G329" s="1104"/>
      <c r="H329" s="1104"/>
    </row>
    <row r="330" spans="1:9" s="1031" customFormat="1" ht="16.5" hidden="1" thickBot="1" x14ac:dyDescent="0.3">
      <c r="A330" s="1016"/>
      <c r="B330" s="1020"/>
      <c r="C330" s="1104"/>
      <c r="D330" s="1104"/>
      <c r="E330" s="1104"/>
      <c r="F330" s="1104"/>
      <c r="G330" s="1104"/>
      <c r="H330" s="1104"/>
    </row>
    <row r="331" spans="1:9" s="1031" customFormat="1" ht="16.5" hidden="1" thickBot="1" x14ac:dyDescent="0.3">
      <c r="A331" s="1016"/>
      <c r="B331" s="1020"/>
      <c r="C331" s="1104"/>
      <c r="D331" s="1104"/>
      <c r="E331" s="1104"/>
      <c r="F331" s="1104"/>
      <c r="G331" s="1104"/>
      <c r="H331" s="1104"/>
    </row>
    <row r="332" spans="1:9" s="1031" customFormat="1" ht="16.5" hidden="1" thickBot="1" x14ac:dyDescent="0.3">
      <c r="A332" s="1016"/>
      <c r="B332" s="1020"/>
      <c r="C332" s="1104"/>
      <c r="D332" s="1104"/>
      <c r="E332" s="1104"/>
      <c r="F332" s="1104"/>
      <c r="G332" s="1104"/>
      <c r="H332" s="1104"/>
    </row>
    <row r="333" spans="1:9" s="1031" customFormat="1" ht="16.5" hidden="1" thickBot="1" x14ac:dyDescent="0.3">
      <c r="A333" s="1012"/>
      <c r="B333" s="1017"/>
      <c r="C333" s="1107"/>
      <c r="D333" s="1107"/>
      <c r="E333" s="1107"/>
      <c r="F333" s="1107"/>
      <c r="G333" s="1107"/>
      <c r="H333" s="1107"/>
    </row>
    <row r="334" spans="1:9" s="1031" customFormat="1" ht="16.5" thickBot="1" x14ac:dyDescent="0.3">
      <c r="A334" s="1028"/>
      <c r="B334" s="1029"/>
      <c r="C334" s="1108"/>
      <c r="D334" s="1108"/>
      <c r="E334" s="1109"/>
      <c r="F334" s="1108"/>
      <c r="G334" s="1108"/>
      <c r="H334" s="1108"/>
    </row>
    <row r="335" spans="1:9" s="1031" customFormat="1" ht="15.75" x14ac:dyDescent="0.25">
      <c r="A335" s="1030" t="s">
        <v>978</v>
      </c>
      <c r="B335" s="935"/>
      <c r="C335" s="935"/>
      <c r="D335" s="935"/>
      <c r="E335" s="935"/>
      <c r="F335" s="935"/>
      <c r="G335" s="935"/>
      <c r="H335" s="935"/>
      <c r="I335" s="935"/>
    </row>
    <row r="336" spans="1:9" s="1031" customFormat="1" ht="15.75" customHeight="1" x14ac:dyDescent="0.25">
      <c r="A336" s="1032"/>
      <c r="B336" s="1033"/>
      <c r="C336" s="1082" t="s">
        <v>956</v>
      </c>
      <c r="D336" s="1082" t="s">
        <v>957</v>
      </c>
      <c r="E336" s="2388" t="s">
        <v>958</v>
      </c>
      <c r="F336" s="2389"/>
      <c r="G336" s="2390"/>
      <c r="H336" s="2383" t="s">
        <v>979</v>
      </c>
      <c r="I336" s="2383" t="s">
        <v>980</v>
      </c>
    </row>
    <row r="337" spans="1:9" s="1031" customFormat="1" ht="15.75" customHeight="1" x14ac:dyDescent="0.25">
      <c r="A337" s="1032" t="s">
        <v>539</v>
      </c>
      <c r="B337" s="1034" t="s">
        <v>126</v>
      </c>
      <c r="C337" s="1034"/>
      <c r="D337" s="1034"/>
      <c r="E337" s="2412" t="s">
        <v>617</v>
      </c>
      <c r="F337" s="2413"/>
      <c r="G337" s="1035" t="s">
        <v>52</v>
      </c>
      <c r="H337" s="2384"/>
      <c r="I337" s="2384"/>
    </row>
    <row r="338" spans="1:9" s="1031" customFormat="1" ht="15.75" x14ac:dyDescent="0.25">
      <c r="A338" s="1033"/>
      <c r="B338" s="1010" t="s">
        <v>479</v>
      </c>
      <c r="C338" s="1036"/>
      <c r="D338" s="1036"/>
      <c r="E338" s="2412">
        <v>60</v>
      </c>
      <c r="F338" s="2413"/>
      <c r="G338" s="1037">
        <f>E338</f>
        <v>60</v>
      </c>
      <c r="H338" s="1037">
        <f t="shared" ref="H338:H339" si="15">G338</f>
        <v>60</v>
      </c>
      <c r="I338" s="1038">
        <f t="shared" ref="I338:I339" si="16">G338</f>
        <v>60</v>
      </c>
    </row>
    <row r="339" spans="1:9" s="1031" customFormat="1" ht="31.5" x14ac:dyDescent="0.25">
      <c r="A339" s="1033"/>
      <c r="B339" s="1010" t="s">
        <v>791</v>
      </c>
      <c r="C339" s="1033"/>
      <c r="D339" s="1033"/>
      <c r="E339" s="2412"/>
      <c r="F339" s="2413"/>
      <c r="G339" s="1037">
        <f t="shared" ref="G339:G348" si="17">E339</f>
        <v>0</v>
      </c>
      <c r="H339" s="1037">
        <f t="shared" si="15"/>
        <v>0</v>
      </c>
      <c r="I339" s="1038">
        <f t="shared" si="16"/>
        <v>0</v>
      </c>
    </row>
    <row r="340" spans="1:9" s="1031" customFormat="1" ht="15.75" x14ac:dyDescent="0.25">
      <c r="A340" s="1033"/>
      <c r="B340" s="1010" t="s">
        <v>478</v>
      </c>
      <c r="C340" s="1033"/>
      <c r="D340" s="1033"/>
      <c r="E340" s="2412"/>
      <c r="F340" s="2413"/>
      <c r="G340" s="1037">
        <f t="shared" si="17"/>
        <v>0</v>
      </c>
      <c r="H340" s="1037">
        <f>G340</f>
        <v>0</v>
      </c>
      <c r="I340" s="1038">
        <f>G340</f>
        <v>0</v>
      </c>
    </row>
    <row r="341" spans="1:9" s="1031" customFormat="1" ht="15.75" x14ac:dyDescent="0.25">
      <c r="A341" s="1033"/>
      <c r="B341" s="1010" t="s">
        <v>802</v>
      </c>
      <c r="C341" s="1033"/>
      <c r="D341" s="1033"/>
      <c r="E341" s="2412"/>
      <c r="F341" s="2413"/>
      <c r="G341" s="1037">
        <f t="shared" si="17"/>
        <v>0</v>
      </c>
      <c r="H341" s="1037">
        <f t="shared" ref="H341:H348" si="18">G341</f>
        <v>0</v>
      </c>
      <c r="I341" s="1038">
        <f t="shared" ref="I341:I348" si="19">G341</f>
        <v>0</v>
      </c>
    </row>
    <row r="342" spans="1:9" s="1031" customFormat="1" ht="47.25" x14ac:dyDescent="0.25">
      <c r="A342" s="1033"/>
      <c r="B342" s="1010" t="s">
        <v>1242</v>
      </c>
      <c r="C342" s="1033"/>
      <c r="D342" s="1033"/>
      <c r="E342" s="2412">
        <v>190</v>
      </c>
      <c r="F342" s="2413"/>
      <c r="G342" s="1037">
        <f t="shared" si="17"/>
        <v>190</v>
      </c>
      <c r="H342" s="1037">
        <f t="shared" si="18"/>
        <v>190</v>
      </c>
      <c r="I342" s="1038">
        <f t="shared" si="19"/>
        <v>190</v>
      </c>
    </row>
    <row r="343" spans="1:9" s="1031" customFormat="1" ht="15.75" x14ac:dyDescent="0.25">
      <c r="A343" s="1033"/>
      <c r="B343" s="1010" t="s">
        <v>1243</v>
      </c>
      <c r="C343" s="1033"/>
      <c r="D343" s="1033"/>
      <c r="E343" s="2412">
        <v>154</v>
      </c>
      <c r="F343" s="2413"/>
      <c r="G343" s="1037">
        <f t="shared" si="17"/>
        <v>154</v>
      </c>
      <c r="H343" s="1037">
        <f t="shared" si="18"/>
        <v>154</v>
      </c>
      <c r="I343" s="1038">
        <f t="shared" si="19"/>
        <v>154</v>
      </c>
    </row>
    <row r="344" spans="1:9" s="1031" customFormat="1" ht="15.75" customHeight="1" x14ac:dyDescent="0.25">
      <c r="A344" s="1033"/>
      <c r="B344" s="1010" t="s">
        <v>804</v>
      </c>
      <c r="C344" s="1033"/>
      <c r="D344" s="1033"/>
      <c r="E344" s="2412"/>
      <c r="F344" s="2413"/>
      <c r="G344" s="1037">
        <f t="shared" si="17"/>
        <v>0</v>
      </c>
      <c r="H344" s="1037">
        <f t="shared" si="18"/>
        <v>0</v>
      </c>
      <c r="I344" s="1038">
        <f t="shared" si="19"/>
        <v>0</v>
      </c>
    </row>
    <row r="345" spans="1:9" s="1031" customFormat="1" ht="47.25" x14ac:dyDescent="0.25">
      <c r="A345" s="1033"/>
      <c r="B345" s="1010" t="s">
        <v>1244</v>
      </c>
      <c r="C345" s="1033"/>
      <c r="D345" s="1033"/>
      <c r="E345" s="2412"/>
      <c r="F345" s="2413"/>
      <c r="G345" s="1037">
        <f t="shared" si="17"/>
        <v>0</v>
      </c>
      <c r="H345" s="1037">
        <f t="shared" si="18"/>
        <v>0</v>
      </c>
      <c r="I345" s="1038">
        <f t="shared" si="19"/>
        <v>0</v>
      </c>
    </row>
    <row r="346" spans="1:9" s="1031" customFormat="1" ht="31.5" x14ac:dyDescent="0.25">
      <c r="A346" s="1033"/>
      <c r="B346" s="1010" t="s">
        <v>1245</v>
      </c>
      <c r="C346" s="1033"/>
      <c r="D346" s="1033"/>
      <c r="E346" s="2412"/>
      <c r="F346" s="2413"/>
      <c r="G346" s="1037">
        <f t="shared" si="17"/>
        <v>0</v>
      </c>
      <c r="H346" s="1037">
        <f t="shared" si="18"/>
        <v>0</v>
      </c>
      <c r="I346" s="1038">
        <f t="shared" si="19"/>
        <v>0</v>
      </c>
    </row>
    <row r="347" spans="1:9" s="1031" customFormat="1" ht="47.25" x14ac:dyDescent="0.25">
      <c r="A347" s="1033"/>
      <c r="B347" s="1010" t="s">
        <v>1246</v>
      </c>
      <c r="C347" s="1033"/>
      <c r="D347" s="1033"/>
      <c r="E347" s="2412"/>
      <c r="F347" s="2413"/>
      <c r="G347" s="1037">
        <f t="shared" si="17"/>
        <v>0</v>
      </c>
      <c r="H347" s="1037">
        <f t="shared" si="18"/>
        <v>0</v>
      </c>
      <c r="I347" s="1038">
        <f t="shared" si="19"/>
        <v>0</v>
      </c>
    </row>
    <row r="348" spans="1:9" s="1031" customFormat="1" ht="15.75" x14ac:dyDescent="0.25">
      <c r="A348" s="1039"/>
      <c r="B348" s="1023" t="s">
        <v>793</v>
      </c>
      <c r="C348" s="1039"/>
      <c r="D348" s="1039"/>
      <c r="E348" s="2412">
        <v>48</v>
      </c>
      <c r="F348" s="2413"/>
      <c r="G348" s="1037">
        <f t="shared" si="17"/>
        <v>48</v>
      </c>
      <c r="H348" s="1037">
        <f t="shared" si="18"/>
        <v>48</v>
      </c>
      <c r="I348" s="1038">
        <f t="shared" si="19"/>
        <v>48</v>
      </c>
    </row>
    <row r="349" spans="1:9" s="1031" customFormat="1" ht="15.75" x14ac:dyDescent="0.25">
      <c r="A349" s="1033"/>
      <c r="B349" s="1010" t="s">
        <v>768</v>
      </c>
      <c r="C349" s="1033"/>
      <c r="D349" s="1033"/>
      <c r="E349" s="2412"/>
      <c r="F349" s="2413"/>
      <c r="G349" s="1040">
        <f>SUBTOTAL(9,G338:G348)</f>
        <v>452</v>
      </c>
      <c r="H349" s="1040">
        <f>SUBTOTAL(9,H338:H348)</f>
        <v>452</v>
      </c>
      <c r="I349" s="1040">
        <f>SUBTOTAL(9,I338:I348)</f>
        <v>452</v>
      </c>
    </row>
    <row r="350" spans="1:9" s="1031" customFormat="1" ht="15.75" x14ac:dyDescent="0.25">
      <c r="A350" s="1042" t="s">
        <v>982</v>
      </c>
      <c r="B350" s="935"/>
      <c r="C350" s="935"/>
      <c r="D350" s="935"/>
      <c r="E350" s="935"/>
      <c r="F350" s="935"/>
      <c r="G350" s="935"/>
      <c r="H350" s="935"/>
      <c r="I350" s="935"/>
    </row>
    <row r="351" spans="1:9" s="1031" customFormat="1" ht="15.75" customHeight="1" x14ac:dyDescent="0.25">
      <c r="A351" s="1032"/>
      <c r="B351" s="1033"/>
      <c r="C351" s="1082" t="s">
        <v>956</v>
      </c>
      <c r="D351" s="1082" t="s">
        <v>957</v>
      </c>
      <c r="E351" s="2388" t="s">
        <v>958</v>
      </c>
      <c r="F351" s="2389"/>
      <c r="G351" s="2390"/>
      <c r="H351" s="1080" t="s">
        <v>979</v>
      </c>
      <c r="I351" s="1080" t="s">
        <v>980</v>
      </c>
    </row>
    <row r="352" spans="1:9" s="1031" customFormat="1" ht="15.75" customHeight="1" x14ac:dyDescent="0.25">
      <c r="A352" s="1032" t="s">
        <v>539</v>
      </c>
      <c r="B352" s="1034" t="s">
        <v>126</v>
      </c>
      <c r="C352" s="1034"/>
      <c r="D352" s="1034"/>
      <c r="E352" s="2412" t="s">
        <v>617</v>
      </c>
      <c r="F352" s="2413"/>
      <c r="G352" s="1035" t="s">
        <v>52</v>
      </c>
      <c r="H352" s="1081"/>
      <c r="I352" s="1081"/>
    </row>
    <row r="353" spans="1:9" s="1031" customFormat="1" ht="15.75" x14ac:dyDescent="0.25">
      <c r="A353" s="1033"/>
      <c r="B353" s="1010" t="s">
        <v>479</v>
      </c>
      <c r="C353" s="1036"/>
      <c r="D353" s="1036"/>
      <c r="E353" s="2412">
        <v>70</v>
      </c>
      <c r="F353" s="2413"/>
      <c r="G353" s="1037">
        <f>E353</f>
        <v>70</v>
      </c>
      <c r="H353" s="1037">
        <f>G353</f>
        <v>70</v>
      </c>
      <c r="I353" s="1038">
        <f>G353</f>
        <v>70</v>
      </c>
    </row>
    <row r="354" spans="1:9" s="1031" customFormat="1" ht="31.5" x14ac:dyDescent="0.25">
      <c r="A354" s="1033"/>
      <c r="B354" s="1010" t="s">
        <v>791</v>
      </c>
      <c r="C354" s="1033"/>
      <c r="D354" s="1033"/>
      <c r="E354" s="2412">
        <v>20</v>
      </c>
      <c r="F354" s="2413"/>
      <c r="G354" s="1037">
        <f t="shared" ref="G354:G356" si="20">E354</f>
        <v>20</v>
      </c>
      <c r="H354" s="1037">
        <f t="shared" ref="H354:H356" si="21">G354</f>
        <v>20</v>
      </c>
      <c r="I354" s="1038">
        <f t="shared" ref="I354:I356" si="22">G354</f>
        <v>20</v>
      </c>
    </row>
    <row r="355" spans="1:9" s="1031" customFormat="1" ht="15.75" x14ac:dyDescent="0.25">
      <c r="A355" s="1033"/>
      <c r="B355" s="1010" t="s">
        <v>792</v>
      </c>
      <c r="C355" s="1033"/>
      <c r="D355" s="1033"/>
      <c r="E355" s="2412">
        <v>93.6</v>
      </c>
      <c r="F355" s="2413"/>
      <c r="G355" s="1037">
        <f t="shared" si="20"/>
        <v>93.6</v>
      </c>
      <c r="H355" s="1037">
        <f t="shared" si="21"/>
        <v>93.6</v>
      </c>
      <c r="I355" s="1038">
        <f t="shared" si="22"/>
        <v>93.6</v>
      </c>
    </row>
    <row r="356" spans="1:9" s="1031" customFormat="1" ht="15.75" x14ac:dyDescent="0.25">
      <c r="A356" s="1033"/>
      <c r="B356" s="1010" t="s">
        <v>793</v>
      </c>
      <c r="C356" s="1033"/>
      <c r="D356" s="1033"/>
      <c r="E356" s="2412"/>
      <c r="F356" s="2413"/>
      <c r="G356" s="1037">
        <f t="shared" si="20"/>
        <v>0</v>
      </c>
      <c r="H356" s="1037">
        <f t="shared" si="21"/>
        <v>0</v>
      </c>
      <c r="I356" s="1038">
        <f t="shared" si="22"/>
        <v>0</v>
      </c>
    </row>
    <row r="357" spans="1:9" s="1031" customFormat="1" ht="15.75" x14ac:dyDescent="0.25">
      <c r="A357" s="1033"/>
      <c r="B357" s="1010" t="s">
        <v>768</v>
      </c>
      <c r="C357" s="1033"/>
      <c r="D357" s="1033"/>
      <c r="E357" s="2412"/>
      <c r="F357" s="2413"/>
      <c r="G357" s="1037">
        <f>SUBTOTAL(9,G353:G356)</f>
        <v>183.6</v>
      </c>
      <c r="H357" s="1037">
        <f t="shared" ref="H357:I357" si="23">SUBTOTAL(9,H353:H356)</f>
        <v>183.6</v>
      </c>
      <c r="I357" s="1037">
        <f t="shared" si="23"/>
        <v>183.6</v>
      </c>
    </row>
    <row r="358" spans="1:9" s="1031" customFormat="1" ht="15.75" x14ac:dyDescent="0.25">
      <c r="A358" s="1033"/>
      <c r="B358" s="1010" t="s">
        <v>618</v>
      </c>
      <c r="C358" s="1033"/>
      <c r="D358" s="1033"/>
      <c r="E358" s="2412"/>
      <c r="F358" s="2413"/>
      <c r="G358" s="1041">
        <f>G357+G349+E247</f>
        <v>821.1</v>
      </c>
      <c r="H358" s="1041">
        <f>H357+H349+K247</f>
        <v>635.6</v>
      </c>
      <c r="I358" s="1041">
        <f>I357+I349+L247</f>
        <v>635.6</v>
      </c>
    </row>
    <row r="360" spans="1:9" ht="16.5" x14ac:dyDescent="0.25">
      <c r="B360" s="693"/>
    </row>
    <row r="361" spans="1:9" s="696" customFormat="1" ht="20.25" customHeight="1" x14ac:dyDescent="0.3">
      <c r="A361" s="694" t="s">
        <v>1773</v>
      </c>
      <c r="B361" s="695"/>
      <c r="E361" s="697"/>
      <c r="F361" s="697"/>
      <c r="G361" s="697"/>
      <c r="H361" s="697"/>
      <c r="I361" s="697"/>
    </row>
    <row r="362" spans="1:9" s="699" customFormat="1" ht="18.75" x14ac:dyDescent="0.3">
      <c r="A362" s="698" t="s">
        <v>1774</v>
      </c>
      <c r="B362" s="693"/>
    </row>
    <row r="363" spans="1:9" s="699" customFormat="1" ht="74.25" customHeight="1" x14ac:dyDescent="0.3">
      <c r="A363" s="698"/>
      <c r="B363" s="698"/>
    </row>
    <row r="364" spans="1:9" s="696" customFormat="1" ht="20.25" x14ac:dyDescent="0.3">
      <c r="A364" s="700"/>
      <c r="B364" s="700"/>
    </row>
    <row r="365" spans="1:9" s="699" customFormat="1" ht="18.75" x14ac:dyDescent="0.3">
      <c r="A365" s="701"/>
      <c r="B365" s="701"/>
    </row>
    <row r="366" spans="1:9" s="699" customFormat="1" ht="18.75" x14ac:dyDescent="0.3">
      <c r="A366" s="701"/>
      <c r="B366" s="701"/>
    </row>
    <row r="367" spans="1:9" s="703" customFormat="1" ht="18.75" x14ac:dyDescent="0.3">
      <c r="A367" s="702"/>
      <c r="B367" s="702"/>
    </row>
    <row r="368" spans="1:9" s="705" customFormat="1" ht="18.75" x14ac:dyDescent="0.3">
      <c r="A368" s="704"/>
      <c r="B368" s="704"/>
    </row>
    <row r="369" spans="1:238" s="692" customFormat="1" x14ac:dyDescent="0.25">
      <c r="A369" s="691"/>
      <c r="B369" s="691"/>
      <c r="M369" s="691"/>
      <c r="N369" s="691"/>
      <c r="O369" s="691"/>
      <c r="P369" s="691"/>
      <c r="Q369" s="691"/>
      <c r="R369" s="691"/>
      <c r="S369" s="691"/>
      <c r="T369" s="691"/>
      <c r="U369" s="691"/>
      <c r="V369" s="691"/>
      <c r="W369" s="691"/>
      <c r="X369" s="691"/>
      <c r="Y369" s="691"/>
      <c r="Z369" s="691"/>
      <c r="AA369" s="691"/>
      <c r="AB369" s="691"/>
      <c r="AC369" s="691"/>
      <c r="AD369" s="691"/>
      <c r="AE369" s="691"/>
      <c r="AF369" s="691"/>
      <c r="AG369" s="691"/>
      <c r="AH369" s="691"/>
      <c r="AI369" s="691"/>
      <c r="AJ369" s="691"/>
      <c r="AK369" s="691"/>
      <c r="AL369" s="691"/>
      <c r="AM369" s="691"/>
      <c r="AN369" s="691"/>
      <c r="AO369" s="691"/>
      <c r="AP369" s="691"/>
      <c r="AQ369" s="691"/>
      <c r="AR369" s="691"/>
      <c r="AS369" s="691"/>
      <c r="AT369" s="691"/>
      <c r="AU369" s="691"/>
      <c r="AV369" s="691"/>
      <c r="AW369" s="691"/>
      <c r="AX369" s="691"/>
      <c r="AY369" s="691"/>
      <c r="AZ369" s="691"/>
      <c r="BA369" s="691"/>
      <c r="BB369" s="691"/>
      <c r="BC369" s="691"/>
      <c r="BD369" s="691"/>
      <c r="BE369" s="691"/>
      <c r="BF369" s="691"/>
      <c r="BG369" s="691"/>
      <c r="BH369" s="691"/>
      <c r="BI369" s="691"/>
      <c r="BJ369" s="691"/>
      <c r="BK369" s="691"/>
      <c r="BL369" s="691"/>
      <c r="BM369" s="691"/>
      <c r="BN369" s="691"/>
      <c r="BO369" s="691"/>
      <c r="BP369" s="691"/>
      <c r="BQ369" s="691"/>
      <c r="BR369" s="691"/>
      <c r="BS369" s="691"/>
      <c r="BT369" s="691"/>
      <c r="BU369" s="691"/>
      <c r="BV369" s="691"/>
      <c r="BW369" s="691"/>
      <c r="BX369" s="691"/>
      <c r="BY369" s="691"/>
      <c r="BZ369" s="691"/>
      <c r="CA369" s="691"/>
      <c r="CB369" s="691"/>
      <c r="CC369" s="691"/>
      <c r="CD369" s="691"/>
      <c r="CE369" s="691"/>
      <c r="CF369" s="691"/>
      <c r="CG369" s="691"/>
      <c r="CH369" s="691"/>
      <c r="CI369" s="691"/>
      <c r="CJ369" s="691"/>
      <c r="CK369" s="691"/>
      <c r="CL369" s="691"/>
      <c r="CM369" s="691"/>
      <c r="CN369" s="691"/>
      <c r="CO369" s="691"/>
      <c r="CP369" s="691"/>
      <c r="CQ369" s="691"/>
      <c r="CR369" s="691"/>
      <c r="CS369" s="691"/>
      <c r="CT369" s="691"/>
      <c r="CU369" s="691"/>
      <c r="CV369" s="691"/>
      <c r="CW369" s="691"/>
      <c r="CX369" s="691"/>
      <c r="CY369" s="691"/>
      <c r="CZ369" s="691"/>
      <c r="DA369" s="691"/>
      <c r="DB369" s="691"/>
      <c r="DC369" s="691"/>
      <c r="DD369" s="691"/>
      <c r="DE369" s="691"/>
      <c r="DF369" s="691"/>
      <c r="DG369" s="691"/>
      <c r="DH369" s="691"/>
      <c r="DI369" s="691"/>
      <c r="DJ369" s="691"/>
      <c r="DK369" s="691"/>
      <c r="DL369" s="691"/>
      <c r="DM369" s="691"/>
      <c r="DN369" s="691"/>
      <c r="DO369" s="691"/>
      <c r="DP369" s="691"/>
      <c r="DQ369" s="691"/>
      <c r="DR369" s="691"/>
      <c r="DS369" s="691"/>
      <c r="DT369" s="691"/>
      <c r="DU369" s="691"/>
      <c r="DV369" s="691"/>
      <c r="DW369" s="691"/>
      <c r="DX369" s="691"/>
      <c r="DY369" s="691"/>
      <c r="DZ369" s="691"/>
      <c r="EA369" s="691"/>
      <c r="EB369" s="691"/>
      <c r="EC369" s="691"/>
      <c r="ED369" s="691"/>
      <c r="EE369" s="691"/>
      <c r="EF369" s="691"/>
      <c r="EG369" s="691"/>
      <c r="EH369" s="691"/>
      <c r="EI369" s="691"/>
      <c r="EJ369" s="691"/>
      <c r="EK369" s="691"/>
      <c r="EL369" s="691"/>
      <c r="EM369" s="691"/>
      <c r="EN369" s="691"/>
      <c r="EO369" s="691"/>
      <c r="EP369" s="691"/>
      <c r="EQ369" s="691"/>
      <c r="ER369" s="691"/>
      <c r="ES369" s="691"/>
      <c r="ET369" s="691"/>
      <c r="EU369" s="691"/>
      <c r="EV369" s="691"/>
      <c r="EW369" s="691"/>
      <c r="EX369" s="691"/>
      <c r="EY369" s="691"/>
      <c r="EZ369" s="691"/>
      <c r="FA369" s="691"/>
      <c r="FB369" s="691"/>
      <c r="FC369" s="691"/>
      <c r="FD369" s="691"/>
      <c r="FE369" s="691"/>
      <c r="FF369" s="691"/>
      <c r="FG369" s="691"/>
      <c r="FH369" s="691"/>
      <c r="FI369" s="691"/>
      <c r="FJ369" s="691"/>
      <c r="FK369" s="691"/>
      <c r="FL369" s="691"/>
      <c r="FM369" s="691"/>
      <c r="FN369" s="691"/>
      <c r="FO369" s="691"/>
      <c r="FP369" s="691"/>
      <c r="FQ369" s="691"/>
      <c r="FR369" s="691"/>
      <c r="FS369" s="691"/>
      <c r="FT369" s="691"/>
      <c r="FU369" s="691"/>
      <c r="FV369" s="691"/>
      <c r="FW369" s="691"/>
      <c r="FX369" s="691"/>
      <c r="FY369" s="691"/>
      <c r="FZ369" s="691"/>
      <c r="GA369" s="691"/>
      <c r="GB369" s="691"/>
      <c r="GC369" s="691"/>
      <c r="GD369" s="691"/>
      <c r="GE369" s="691"/>
      <c r="GF369" s="691"/>
      <c r="GG369" s="691"/>
      <c r="GH369" s="691"/>
      <c r="GI369" s="691"/>
      <c r="GJ369" s="691"/>
      <c r="GK369" s="691"/>
      <c r="GL369" s="691"/>
      <c r="GM369" s="691"/>
      <c r="GN369" s="691"/>
      <c r="GO369" s="691"/>
      <c r="GP369" s="691"/>
      <c r="GQ369" s="691"/>
      <c r="GR369" s="691"/>
      <c r="GS369" s="691"/>
      <c r="GT369" s="691"/>
      <c r="GU369" s="691"/>
      <c r="GV369" s="691"/>
      <c r="GW369" s="691"/>
      <c r="GX369" s="691"/>
      <c r="GY369" s="691"/>
      <c r="GZ369" s="691"/>
      <c r="HA369" s="691"/>
      <c r="HB369" s="691"/>
      <c r="HC369" s="691"/>
      <c r="HD369" s="691"/>
      <c r="HE369" s="691"/>
      <c r="HF369" s="691"/>
      <c r="HG369" s="691"/>
      <c r="HH369" s="691"/>
      <c r="HI369" s="691"/>
      <c r="HJ369" s="691"/>
      <c r="HK369" s="691"/>
      <c r="HL369" s="691"/>
      <c r="HM369" s="691"/>
      <c r="HN369" s="691"/>
      <c r="HO369" s="691"/>
      <c r="HP369" s="691"/>
      <c r="HQ369" s="691"/>
      <c r="HR369" s="691"/>
      <c r="HS369" s="691"/>
      <c r="HT369" s="691"/>
      <c r="HU369" s="691"/>
      <c r="HV369" s="691"/>
      <c r="HW369" s="691"/>
      <c r="HX369" s="691"/>
      <c r="HY369" s="691"/>
      <c r="HZ369" s="691"/>
      <c r="IA369" s="691"/>
      <c r="IB369" s="691"/>
      <c r="IC369" s="691"/>
      <c r="ID369" s="691"/>
    </row>
  </sheetData>
  <autoFilter ref="A22:ID333">
    <filterColumn colId="1">
      <customFilters>
        <customFilter operator="notEqual" val=" "/>
      </customFilters>
    </filterColumn>
  </autoFilter>
  <customSheetViews>
    <customSheetView guid="{B72699BC-299D-42B7-A978-9B23F399AA23}" scale="60" fitToPage="1" filter="1" showAutoFilter="1" topLeftCell="A292">
      <selection sqref="A1:O40"/>
      <pageMargins left="0.51181102362204722" right="0.51181102362204722" top="0.55118110236220474" bottom="0.55118110236220474" header="0.31496062992125984" footer="0.31496062992125984"/>
      <pageSetup paperSize="9" scale="21" orientation="landscape" r:id="rId1"/>
      <autoFilter ref="B1:IE1">
        <filterColumn colId="1">
          <customFilters>
            <customFilter operator="notEqual" val=" "/>
          </customFilters>
        </filterColumn>
      </autoFilter>
    </customSheetView>
    <customSheetView guid="{4DDEBF15-3C9F-44C3-B78F-AE382BE678C1}" scale="60" fitToPage="1" showAutoFilter="1" topLeftCell="A340">
      <selection activeCell="B22" sqref="B22"/>
      <pageMargins left="0.51181102362204722" right="0.51181102362204722" top="0.55118110236220474" bottom="0.55118110236220474" header="0.31496062992125984" footer="0.31496062992125984"/>
      <pageSetup paperSize="9" scale="21" orientation="landscape" r:id="rId2"/>
      <autoFilter ref="B1:IE1"/>
    </customSheetView>
    <customSheetView guid="{3811DC27-6C9C-4281-989A-478EAFEC2147}" scale="60" fitToPage="1" filter="1" showAutoFilter="1" topLeftCell="A292">
      <selection activeCell="N366" sqref="N366"/>
      <pageMargins left="0.51181102362204722" right="0.51181102362204722" top="0.55118110236220474" bottom="0.55118110236220474" header="0.31496062992125984" footer="0.31496062992125984"/>
      <pageSetup paperSize="9" scale="21" orientation="landscape" r:id="rId3"/>
      <autoFilter ref="B1:IE1">
        <filterColumn colId="1">
          <customFilters>
            <customFilter operator="notEqual" val=" "/>
          </customFilters>
        </filterColumn>
      </autoFilter>
    </customSheetView>
    <customSheetView guid="{4660ED57-C31A-43C4-A05C-DF263EC238D0}" scale="60" fitToPage="1" showAutoFilter="1" topLeftCell="A340">
      <selection activeCell="B22" sqref="B22"/>
      <pageMargins left="0.51181102362204722" right="0.51181102362204722" top="0.55118110236220474" bottom="0.55118110236220474" header="0.31496062992125984" footer="0.31496062992125984"/>
      <pageSetup paperSize="9" scale="21" orientation="landscape" r:id="rId4"/>
      <autoFilter ref="B1:IE1"/>
    </customSheetView>
  </customSheetViews>
  <mergeCells count="50">
    <mergeCell ref="K17:K21"/>
    <mergeCell ref="L17:L21"/>
    <mergeCell ref="G19:H19"/>
    <mergeCell ref="G20:G21"/>
    <mergeCell ref="H20:H21"/>
    <mergeCell ref="I20:I21"/>
    <mergeCell ref="J20:J21"/>
    <mergeCell ref="E358:F358"/>
    <mergeCell ref="E349:F349"/>
    <mergeCell ref="E351:G351"/>
    <mergeCell ref="E353:F353"/>
    <mergeCell ref="E354:F354"/>
    <mergeCell ref="E355:F355"/>
    <mergeCell ref="E356:F356"/>
    <mergeCell ref="E357:F357"/>
    <mergeCell ref="E352:F352"/>
    <mergeCell ref="E348:F348"/>
    <mergeCell ref="E342:F342"/>
    <mergeCell ref="E337:F337"/>
    <mergeCell ref="E338:F338"/>
    <mergeCell ref="E339:F339"/>
    <mergeCell ref="E340:F340"/>
    <mergeCell ref="E341:F341"/>
    <mergeCell ref="E343:F343"/>
    <mergeCell ref="E344:F344"/>
    <mergeCell ref="E345:F345"/>
    <mergeCell ref="E346:F346"/>
    <mergeCell ref="E347:F347"/>
    <mergeCell ref="I336:I337"/>
    <mergeCell ref="A17:A21"/>
    <mergeCell ref="B17:B21"/>
    <mergeCell ref="E336:G336"/>
    <mergeCell ref="H336:H337"/>
    <mergeCell ref="C19:F19"/>
    <mergeCell ref="C20:C21"/>
    <mergeCell ref="D20:D21"/>
    <mergeCell ref="E20:F20"/>
    <mergeCell ref="C17:H18"/>
    <mergeCell ref="I17:J19"/>
    <mergeCell ref="G8:K8"/>
    <mergeCell ref="G9:K9"/>
    <mergeCell ref="G10:K10"/>
    <mergeCell ref="G11:K11"/>
    <mergeCell ref="A14:J14"/>
    <mergeCell ref="G7:K7"/>
    <mergeCell ref="G1:J1"/>
    <mergeCell ref="G2:J2"/>
    <mergeCell ref="G3:J3"/>
    <mergeCell ref="G5:K5"/>
    <mergeCell ref="G6:K6"/>
  </mergeCells>
  <pageMargins left="0.51181102362204722" right="0.51181102362204722" top="0.55118110236220474" bottom="0.55118110236220474" header="0.31496062992125984" footer="0.31496062992125984"/>
  <pageSetup paperSize="9" scale="21" orientation="landscape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ID232"/>
  <sheetViews>
    <sheetView view="pageBreakPreview" zoomScale="60" zoomScaleNormal="53" workbookViewId="0">
      <pane ySplit="21" topLeftCell="A202" activePane="bottomLeft" state="frozen"/>
      <selection activeCell="A22" sqref="A22:XFD235"/>
      <selection pane="bottomLeft" activeCell="A22" sqref="A22:J202"/>
    </sheetView>
  </sheetViews>
  <sheetFormatPr defaultColWidth="9.140625" defaultRowHeight="15" x14ac:dyDescent="0.25"/>
  <cols>
    <col min="1" max="1" width="9.140625" style="683"/>
    <col min="2" max="2" width="64.28515625" style="683" bestFit="1" customWidth="1"/>
    <col min="3" max="3" width="12.28515625" style="683" customWidth="1"/>
    <col min="4" max="4" width="15.7109375" style="683" customWidth="1"/>
    <col min="5" max="5" width="13.140625" style="683" customWidth="1"/>
    <col min="6" max="6" width="9.140625" style="683" customWidth="1"/>
    <col min="7" max="7" width="15.28515625" style="683" customWidth="1"/>
    <col min="8" max="8" width="13.85546875" style="683" customWidth="1"/>
    <col min="9" max="9" width="18.28515625" style="683" customWidth="1"/>
    <col min="10" max="10" width="21.7109375" style="683" customWidth="1"/>
    <col min="11" max="16384" width="9.140625" style="683"/>
  </cols>
  <sheetData>
    <row r="1" spans="1:10" s="680" customFormat="1" ht="15.75" customHeight="1" x14ac:dyDescent="0.25">
      <c r="A1" s="679"/>
      <c r="B1" s="679"/>
      <c r="C1" s="679"/>
      <c r="D1" s="679"/>
      <c r="E1" s="679"/>
      <c r="F1" s="679"/>
      <c r="G1" s="679"/>
      <c r="H1" s="2381"/>
      <c r="I1" s="2381"/>
    </row>
    <row r="2" spans="1:10" s="680" customFormat="1" ht="15.75" customHeight="1" x14ac:dyDescent="0.25">
      <c r="A2" s="679"/>
      <c r="B2" s="679"/>
      <c r="C2" s="679"/>
      <c r="D2" s="679"/>
      <c r="E2" s="679"/>
      <c r="F2" s="679"/>
      <c r="G2" s="679"/>
      <c r="H2" s="2381"/>
      <c r="I2" s="2381"/>
    </row>
    <row r="3" spans="1:10" s="680" customFormat="1" ht="15.75" customHeight="1" x14ac:dyDescent="0.25">
      <c r="A3" s="679"/>
      <c r="B3" s="679"/>
      <c r="C3" s="679"/>
      <c r="D3" s="679"/>
      <c r="E3" s="679"/>
      <c r="F3" s="679"/>
      <c r="G3" s="679"/>
      <c r="H3" s="2381"/>
      <c r="I3" s="2381"/>
    </row>
    <row r="4" spans="1:10" s="680" customFormat="1" ht="15.75" x14ac:dyDescent="0.25">
      <c r="A4" s="679"/>
      <c r="B4" s="679"/>
      <c r="C4" s="679"/>
      <c r="D4" s="679"/>
      <c r="E4" s="679"/>
      <c r="F4" s="679"/>
      <c r="G4" s="679"/>
      <c r="H4" s="679"/>
      <c r="I4" s="679"/>
    </row>
    <row r="5" spans="1:10" s="680" customFormat="1" ht="15.75" customHeight="1" x14ac:dyDescent="0.25">
      <c r="A5" s="679"/>
      <c r="B5" s="679"/>
      <c r="C5" s="679"/>
      <c r="D5" s="679"/>
      <c r="E5" s="679"/>
      <c r="F5" s="679"/>
      <c r="G5" s="679"/>
      <c r="H5" s="2226"/>
      <c r="I5" s="2226"/>
    </row>
    <row r="6" spans="1:10" s="680" customFormat="1" ht="15.75" customHeight="1" x14ac:dyDescent="0.25">
      <c r="A6" s="679"/>
      <c r="B6" s="679"/>
      <c r="C6" s="679"/>
      <c r="D6" s="679"/>
      <c r="E6" s="679"/>
      <c r="F6" s="679"/>
      <c r="G6" s="679"/>
      <c r="H6" s="2226"/>
      <c r="I6" s="2226"/>
    </row>
    <row r="7" spans="1:10" s="680" customFormat="1" ht="15.75" customHeight="1" x14ac:dyDescent="0.25">
      <c r="A7" s="679"/>
      <c r="B7" s="679"/>
      <c r="C7" s="679"/>
      <c r="D7" s="679"/>
      <c r="E7" s="679"/>
      <c r="F7" s="679"/>
      <c r="G7" s="679"/>
      <c r="H7" s="2226"/>
      <c r="I7" s="2226"/>
    </row>
    <row r="8" spans="1:10" s="680" customFormat="1" ht="15.75" customHeight="1" x14ac:dyDescent="0.25">
      <c r="A8" s="679"/>
      <c r="B8" s="679"/>
      <c r="C8" s="679"/>
      <c r="D8" s="679"/>
      <c r="E8" s="679"/>
      <c r="F8" s="679"/>
      <c r="G8" s="679"/>
      <c r="H8" s="2226"/>
      <c r="I8" s="2226"/>
    </row>
    <row r="9" spans="1:10" s="680" customFormat="1" ht="15.75" customHeight="1" x14ac:dyDescent="0.25">
      <c r="A9" s="679"/>
      <c r="B9" s="679"/>
      <c r="C9" s="679"/>
      <c r="D9" s="679"/>
      <c r="E9" s="679"/>
      <c r="F9" s="679"/>
      <c r="G9" s="679"/>
      <c r="H9" s="2226"/>
      <c r="I9" s="2226"/>
    </row>
    <row r="10" spans="1:10" s="680" customFormat="1" ht="15.75" customHeight="1" x14ac:dyDescent="0.25">
      <c r="A10" s="679"/>
      <c r="B10" s="679"/>
      <c r="C10" s="679"/>
      <c r="D10" s="679"/>
      <c r="E10" s="679"/>
      <c r="F10" s="679"/>
      <c r="G10" s="679"/>
      <c r="H10" s="2226"/>
      <c r="I10" s="2226"/>
    </row>
    <row r="11" spans="1:10" s="680" customFormat="1" ht="15.75" customHeight="1" x14ac:dyDescent="0.25">
      <c r="A11" s="679"/>
      <c r="B11" s="679"/>
      <c r="C11" s="679"/>
      <c r="D11" s="679"/>
      <c r="E11" s="679"/>
      <c r="F11" s="679"/>
      <c r="G11" s="679"/>
      <c r="H11" s="2226"/>
      <c r="I11" s="2226"/>
    </row>
    <row r="12" spans="1:10" s="680" customFormat="1" ht="15.75" x14ac:dyDescent="0.25">
      <c r="A12" s="2419" t="s">
        <v>955</v>
      </c>
      <c r="B12" s="2419"/>
      <c r="C12" s="2419"/>
      <c r="D12" s="2419"/>
      <c r="E12" s="2419"/>
      <c r="F12" s="2419"/>
      <c r="G12" s="2419"/>
      <c r="H12" s="2419"/>
      <c r="I12" s="2419"/>
    </row>
    <row r="13" spans="1:10" s="680" customFormat="1" ht="15.75" x14ac:dyDescent="0.25">
      <c r="A13" s="2420" t="str">
        <f>B22</f>
        <v>МБДОУ "Детский сад № 84 "Голубок"</v>
      </c>
      <c r="B13" s="2420"/>
      <c r="C13" s="2420"/>
      <c r="D13" s="2420"/>
      <c r="E13" s="2420"/>
      <c r="F13" s="2420"/>
      <c r="G13" s="2420"/>
      <c r="H13" s="2420"/>
      <c r="I13" s="2420"/>
    </row>
    <row r="14" spans="1:10" s="680" customFormat="1" ht="15.75" x14ac:dyDescent="0.25">
      <c r="A14" s="681"/>
      <c r="B14" s="681"/>
      <c r="C14" s="681"/>
      <c r="D14" s="681"/>
      <c r="E14" s="681"/>
      <c r="F14" s="681"/>
      <c r="G14" s="681"/>
      <c r="H14" s="681"/>
      <c r="I14" s="681"/>
    </row>
    <row r="15" spans="1:10" s="680" customFormat="1" ht="15.75" x14ac:dyDescent="0.25">
      <c r="A15" s="679"/>
      <c r="B15" s="679"/>
      <c r="C15" s="679"/>
      <c r="D15" s="679"/>
      <c r="E15" s="679"/>
      <c r="F15" s="679"/>
      <c r="G15" s="679"/>
      <c r="H15" s="679"/>
      <c r="I15" s="679"/>
    </row>
    <row r="16" spans="1:10" s="680" customFormat="1" ht="39.75" customHeight="1" x14ac:dyDescent="0.25">
      <c r="A16" s="2425" t="s">
        <v>539</v>
      </c>
      <c r="B16" s="2425" t="s">
        <v>1005</v>
      </c>
      <c r="C16" s="2426"/>
      <c r="D16" s="2426"/>
      <c r="E16" s="2426"/>
      <c r="F16" s="2426"/>
      <c r="G16" s="2426"/>
      <c r="H16" s="2426"/>
      <c r="I16" s="2440" t="s">
        <v>1737</v>
      </c>
      <c r="J16" s="2440" t="s">
        <v>1738</v>
      </c>
    </row>
    <row r="17" spans="1:238" ht="15.75" customHeight="1" x14ac:dyDescent="0.25">
      <c r="A17" s="2425"/>
      <c r="B17" s="2425"/>
      <c r="C17" s="2426"/>
      <c r="D17" s="2426"/>
      <c r="E17" s="2426"/>
      <c r="F17" s="2426"/>
      <c r="G17" s="2426"/>
      <c r="H17" s="2426"/>
      <c r="I17" s="2440"/>
      <c r="J17" s="2440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  <c r="AA17" s="682"/>
      <c r="AB17" s="682"/>
      <c r="AC17" s="682"/>
      <c r="AD17" s="682"/>
      <c r="AE17" s="682"/>
      <c r="AF17" s="682"/>
      <c r="AG17" s="682"/>
      <c r="AH17" s="682"/>
      <c r="AI17" s="682"/>
      <c r="AJ17" s="682"/>
      <c r="AK17" s="682"/>
      <c r="AL17" s="682"/>
      <c r="AM17" s="682"/>
      <c r="AN17" s="682"/>
      <c r="AO17" s="682"/>
      <c r="AP17" s="682"/>
      <c r="AQ17" s="682"/>
      <c r="AR17" s="682"/>
      <c r="AS17" s="682"/>
      <c r="AT17" s="682"/>
      <c r="AU17" s="682"/>
      <c r="AV17" s="682"/>
      <c r="AW17" s="682"/>
      <c r="AX17" s="682"/>
      <c r="AY17" s="682"/>
      <c r="AZ17" s="682"/>
      <c r="BA17" s="682"/>
      <c r="BB17" s="682"/>
      <c r="BC17" s="682"/>
      <c r="BD17" s="682"/>
      <c r="BE17" s="682"/>
      <c r="BF17" s="682"/>
      <c r="BG17" s="682"/>
      <c r="BH17" s="682"/>
      <c r="BI17" s="682"/>
      <c r="BJ17" s="682"/>
      <c r="BK17" s="682"/>
      <c r="BL17" s="682"/>
      <c r="BM17" s="682"/>
      <c r="BN17" s="682"/>
      <c r="BO17" s="682"/>
      <c r="BP17" s="682"/>
      <c r="BQ17" s="682"/>
      <c r="BR17" s="682"/>
      <c r="BS17" s="682"/>
      <c r="BT17" s="682"/>
      <c r="BU17" s="682"/>
      <c r="BV17" s="682"/>
      <c r="BW17" s="682"/>
      <c r="BX17" s="682"/>
      <c r="BY17" s="682"/>
      <c r="BZ17" s="682"/>
      <c r="CA17" s="682"/>
      <c r="CB17" s="682"/>
      <c r="CC17" s="682"/>
      <c r="CD17" s="682"/>
      <c r="CE17" s="682"/>
      <c r="CF17" s="682"/>
      <c r="CG17" s="682"/>
      <c r="CH17" s="682"/>
      <c r="CI17" s="682"/>
      <c r="CJ17" s="682"/>
      <c r="CK17" s="682"/>
      <c r="CL17" s="682"/>
      <c r="CM17" s="682"/>
      <c r="CN17" s="682"/>
      <c r="CO17" s="682"/>
      <c r="CP17" s="682"/>
      <c r="CQ17" s="682"/>
      <c r="CR17" s="682"/>
      <c r="CS17" s="682"/>
      <c r="CT17" s="682"/>
      <c r="CU17" s="682"/>
      <c r="CV17" s="682"/>
      <c r="CW17" s="682"/>
      <c r="CX17" s="682"/>
      <c r="CY17" s="682"/>
      <c r="CZ17" s="682"/>
      <c r="DA17" s="682"/>
      <c r="DB17" s="682"/>
      <c r="DC17" s="682"/>
      <c r="DD17" s="682"/>
      <c r="DE17" s="682"/>
      <c r="DF17" s="682"/>
      <c r="DG17" s="682"/>
      <c r="DH17" s="682"/>
      <c r="DI17" s="682"/>
      <c r="DJ17" s="682"/>
      <c r="DK17" s="682"/>
      <c r="DL17" s="682"/>
      <c r="DM17" s="682"/>
      <c r="DN17" s="682"/>
      <c r="DO17" s="682"/>
      <c r="DP17" s="682"/>
      <c r="DQ17" s="682"/>
      <c r="DR17" s="682"/>
      <c r="DS17" s="682"/>
      <c r="DT17" s="682"/>
      <c r="DU17" s="682"/>
      <c r="DV17" s="682"/>
      <c r="DW17" s="682"/>
      <c r="DX17" s="682"/>
      <c r="DY17" s="682"/>
      <c r="DZ17" s="682"/>
      <c r="EA17" s="682"/>
      <c r="EB17" s="682"/>
      <c r="EC17" s="682"/>
      <c r="ED17" s="682"/>
      <c r="EE17" s="682"/>
      <c r="EF17" s="682"/>
      <c r="EG17" s="682"/>
      <c r="EH17" s="682"/>
      <c r="EI17" s="682"/>
      <c r="EJ17" s="682"/>
      <c r="EK17" s="682"/>
      <c r="EL17" s="682"/>
      <c r="EM17" s="682"/>
      <c r="EN17" s="682"/>
      <c r="EO17" s="682"/>
      <c r="EP17" s="682"/>
      <c r="EQ17" s="682"/>
      <c r="ER17" s="682"/>
      <c r="ES17" s="682"/>
      <c r="ET17" s="682"/>
      <c r="EU17" s="682"/>
      <c r="EV17" s="682"/>
      <c r="EW17" s="682"/>
      <c r="EX17" s="682"/>
      <c r="EY17" s="682"/>
      <c r="EZ17" s="682"/>
      <c r="FA17" s="682"/>
      <c r="FB17" s="682"/>
      <c r="FC17" s="682"/>
      <c r="FD17" s="682"/>
      <c r="FE17" s="682"/>
      <c r="FF17" s="682"/>
      <c r="FG17" s="682"/>
      <c r="FH17" s="682"/>
      <c r="FI17" s="682"/>
      <c r="FJ17" s="682"/>
      <c r="FK17" s="682"/>
      <c r="FL17" s="682"/>
      <c r="FM17" s="682"/>
      <c r="FN17" s="682"/>
      <c r="FO17" s="682"/>
      <c r="FP17" s="682"/>
      <c r="FQ17" s="682"/>
      <c r="FR17" s="682"/>
      <c r="FS17" s="682"/>
      <c r="FT17" s="682"/>
      <c r="FU17" s="682"/>
      <c r="FV17" s="682"/>
      <c r="FW17" s="682"/>
      <c r="FX17" s="682"/>
      <c r="FY17" s="682"/>
      <c r="FZ17" s="682"/>
      <c r="GA17" s="682"/>
      <c r="GB17" s="682"/>
      <c r="GC17" s="682"/>
      <c r="GD17" s="682"/>
      <c r="GE17" s="682"/>
      <c r="GF17" s="682"/>
      <c r="GG17" s="682"/>
      <c r="GH17" s="682"/>
      <c r="GI17" s="682"/>
      <c r="GJ17" s="682"/>
      <c r="GK17" s="682"/>
      <c r="GL17" s="682"/>
      <c r="GM17" s="682"/>
      <c r="GN17" s="682"/>
      <c r="GO17" s="682"/>
      <c r="GP17" s="682"/>
      <c r="GQ17" s="682"/>
      <c r="GR17" s="682"/>
      <c r="GS17" s="682"/>
      <c r="GT17" s="682"/>
      <c r="GU17" s="682"/>
      <c r="GV17" s="682"/>
      <c r="GW17" s="682"/>
      <c r="GX17" s="682"/>
      <c r="GY17" s="682"/>
      <c r="GZ17" s="682"/>
      <c r="HA17" s="682"/>
      <c r="HB17" s="682"/>
      <c r="HC17" s="682"/>
      <c r="HD17" s="682"/>
      <c r="HE17" s="682"/>
      <c r="HF17" s="682"/>
      <c r="HG17" s="682"/>
      <c r="HH17" s="682"/>
      <c r="HI17" s="682"/>
      <c r="HJ17" s="682"/>
      <c r="HK17" s="682"/>
      <c r="HL17" s="682"/>
      <c r="HM17" s="682"/>
      <c r="HN17" s="682"/>
      <c r="HO17" s="682"/>
      <c r="HP17" s="682"/>
      <c r="HQ17" s="682"/>
      <c r="HR17" s="682"/>
      <c r="HS17" s="682"/>
      <c r="HT17" s="682"/>
      <c r="HU17" s="682"/>
      <c r="HV17" s="682"/>
      <c r="HW17" s="682"/>
      <c r="HX17" s="682"/>
      <c r="HY17" s="682"/>
      <c r="HZ17" s="682"/>
      <c r="IA17" s="682"/>
      <c r="IB17" s="682"/>
      <c r="IC17" s="682"/>
      <c r="ID17" s="682"/>
    </row>
    <row r="18" spans="1:238" ht="15" customHeight="1" x14ac:dyDescent="0.25">
      <c r="A18" s="2425"/>
      <c r="B18" s="2425"/>
      <c r="C18" s="2426" t="s">
        <v>338</v>
      </c>
      <c r="D18" s="2426"/>
      <c r="E18" s="2426"/>
      <c r="F18" s="2426"/>
      <c r="G18" s="2440" t="s">
        <v>1739</v>
      </c>
      <c r="H18" s="2440"/>
      <c r="I18" s="2440"/>
      <c r="J18" s="2440"/>
      <c r="K18" s="682"/>
      <c r="L18" s="682"/>
      <c r="M18" s="682"/>
      <c r="N18" s="682"/>
      <c r="O18" s="682"/>
      <c r="P18" s="682"/>
      <c r="Q18" s="682"/>
      <c r="R18" s="682"/>
      <c r="S18" s="682"/>
      <c r="T18" s="682"/>
      <c r="U18" s="682"/>
      <c r="V18" s="682"/>
      <c r="W18" s="682"/>
      <c r="X18" s="682"/>
      <c r="Y18" s="682"/>
      <c r="Z18" s="682"/>
      <c r="AA18" s="682"/>
      <c r="AB18" s="682"/>
      <c r="AC18" s="682"/>
      <c r="AD18" s="682"/>
      <c r="AE18" s="682"/>
      <c r="AF18" s="682"/>
      <c r="AG18" s="682"/>
      <c r="AH18" s="682"/>
      <c r="AI18" s="682"/>
      <c r="AJ18" s="682"/>
      <c r="AK18" s="682"/>
      <c r="AL18" s="682"/>
      <c r="AM18" s="682"/>
      <c r="AN18" s="682"/>
      <c r="AO18" s="682"/>
      <c r="AP18" s="682"/>
      <c r="AQ18" s="682"/>
      <c r="AR18" s="682"/>
      <c r="AS18" s="682"/>
      <c r="AT18" s="682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682"/>
      <c r="BF18" s="682"/>
      <c r="BG18" s="682"/>
      <c r="BH18" s="682"/>
      <c r="BI18" s="682"/>
      <c r="BJ18" s="682"/>
      <c r="BK18" s="682"/>
      <c r="BL18" s="682"/>
      <c r="BM18" s="682"/>
      <c r="BN18" s="682"/>
      <c r="BO18" s="682"/>
      <c r="BP18" s="682"/>
      <c r="BQ18" s="682"/>
      <c r="BR18" s="682"/>
      <c r="BS18" s="682"/>
      <c r="BT18" s="682"/>
      <c r="BU18" s="682"/>
      <c r="BV18" s="682"/>
      <c r="BW18" s="682"/>
      <c r="BX18" s="682"/>
      <c r="BY18" s="682"/>
      <c r="BZ18" s="682"/>
      <c r="CA18" s="682"/>
      <c r="CB18" s="682"/>
      <c r="CC18" s="682"/>
      <c r="CD18" s="682"/>
      <c r="CE18" s="682"/>
      <c r="CF18" s="682"/>
      <c r="CG18" s="682"/>
      <c r="CH18" s="682"/>
      <c r="CI18" s="682"/>
      <c r="CJ18" s="682"/>
      <c r="CK18" s="682"/>
      <c r="CL18" s="682"/>
      <c r="CM18" s="682"/>
      <c r="CN18" s="682"/>
      <c r="CO18" s="682"/>
      <c r="CP18" s="682"/>
      <c r="CQ18" s="682"/>
      <c r="CR18" s="682"/>
      <c r="CS18" s="682"/>
      <c r="CT18" s="682"/>
      <c r="CU18" s="682"/>
      <c r="CV18" s="682"/>
      <c r="CW18" s="682"/>
      <c r="CX18" s="682"/>
      <c r="CY18" s="682"/>
      <c r="CZ18" s="682"/>
      <c r="DA18" s="682"/>
      <c r="DB18" s="682"/>
      <c r="DC18" s="682"/>
      <c r="DD18" s="682"/>
      <c r="DE18" s="682"/>
      <c r="DF18" s="682"/>
      <c r="DG18" s="682"/>
      <c r="DH18" s="682"/>
      <c r="DI18" s="682"/>
      <c r="DJ18" s="682"/>
      <c r="DK18" s="682"/>
      <c r="DL18" s="682"/>
      <c r="DM18" s="682"/>
      <c r="DN18" s="682"/>
      <c r="DO18" s="682"/>
      <c r="DP18" s="682"/>
      <c r="DQ18" s="682"/>
      <c r="DR18" s="682"/>
      <c r="DS18" s="682"/>
      <c r="DT18" s="682"/>
      <c r="DU18" s="682"/>
      <c r="DV18" s="682"/>
      <c r="DW18" s="682"/>
      <c r="DX18" s="682"/>
      <c r="DY18" s="682"/>
      <c r="DZ18" s="682"/>
      <c r="EA18" s="682"/>
      <c r="EB18" s="682"/>
      <c r="EC18" s="682"/>
      <c r="ED18" s="682"/>
      <c r="EE18" s="682"/>
      <c r="EF18" s="682"/>
      <c r="EG18" s="682"/>
      <c r="EH18" s="682"/>
      <c r="EI18" s="682"/>
      <c r="EJ18" s="682"/>
      <c r="EK18" s="682"/>
      <c r="EL18" s="682"/>
      <c r="EM18" s="682"/>
      <c r="EN18" s="682"/>
      <c r="EO18" s="682"/>
      <c r="EP18" s="682"/>
      <c r="EQ18" s="682"/>
      <c r="ER18" s="682"/>
      <c r="ES18" s="682"/>
      <c r="ET18" s="682"/>
      <c r="EU18" s="682"/>
      <c r="EV18" s="682"/>
      <c r="EW18" s="682"/>
      <c r="EX18" s="682"/>
      <c r="EY18" s="682"/>
      <c r="EZ18" s="682"/>
      <c r="FA18" s="682"/>
      <c r="FB18" s="682"/>
      <c r="FC18" s="682"/>
      <c r="FD18" s="682"/>
      <c r="FE18" s="682"/>
      <c r="FF18" s="682"/>
      <c r="FG18" s="682"/>
      <c r="FH18" s="682"/>
      <c r="FI18" s="682"/>
      <c r="FJ18" s="682"/>
      <c r="FK18" s="682"/>
      <c r="FL18" s="682"/>
      <c r="FM18" s="682"/>
      <c r="FN18" s="682"/>
      <c r="FO18" s="682"/>
      <c r="FP18" s="682"/>
      <c r="FQ18" s="682"/>
      <c r="FR18" s="682"/>
      <c r="FS18" s="682"/>
      <c r="FT18" s="682"/>
      <c r="FU18" s="682"/>
      <c r="FV18" s="682"/>
      <c r="FW18" s="682"/>
      <c r="FX18" s="682"/>
      <c r="FY18" s="682"/>
      <c r="FZ18" s="682"/>
      <c r="GA18" s="682"/>
      <c r="GB18" s="682"/>
      <c r="GC18" s="682"/>
      <c r="GD18" s="682"/>
      <c r="GE18" s="682"/>
      <c r="GF18" s="682"/>
      <c r="GG18" s="682"/>
      <c r="GH18" s="682"/>
      <c r="GI18" s="682"/>
      <c r="GJ18" s="682"/>
      <c r="GK18" s="682"/>
      <c r="GL18" s="682"/>
      <c r="GM18" s="682"/>
      <c r="GN18" s="682"/>
      <c r="GO18" s="682"/>
      <c r="GP18" s="682"/>
      <c r="GQ18" s="682"/>
      <c r="GR18" s="682"/>
      <c r="GS18" s="682"/>
      <c r="GT18" s="682"/>
      <c r="GU18" s="682"/>
      <c r="GV18" s="682"/>
      <c r="GW18" s="682"/>
      <c r="GX18" s="682"/>
      <c r="GY18" s="682"/>
      <c r="GZ18" s="682"/>
      <c r="HA18" s="682"/>
      <c r="HB18" s="682"/>
      <c r="HC18" s="682"/>
      <c r="HD18" s="682"/>
      <c r="HE18" s="682"/>
      <c r="HF18" s="682"/>
      <c r="HG18" s="682"/>
      <c r="HH18" s="682"/>
      <c r="HI18" s="682"/>
      <c r="HJ18" s="682"/>
      <c r="HK18" s="682"/>
      <c r="HL18" s="682"/>
      <c r="HM18" s="682"/>
      <c r="HN18" s="682"/>
      <c r="HO18" s="682"/>
      <c r="HP18" s="682"/>
      <c r="HQ18" s="682"/>
      <c r="HR18" s="682"/>
      <c r="HS18" s="682"/>
      <c r="HT18" s="682"/>
      <c r="HU18" s="682"/>
      <c r="HV18" s="682"/>
      <c r="HW18" s="682"/>
      <c r="HX18" s="682"/>
      <c r="HY18" s="682"/>
      <c r="HZ18" s="682"/>
      <c r="IA18" s="682"/>
      <c r="IB18" s="682"/>
      <c r="IC18" s="682"/>
      <c r="ID18" s="682"/>
    </row>
    <row r="19" spans="1:238" ht="15.75" customHeight="1" x14ac:dyDescent="0.25">
      <c r="A19" s="2425"/>
      <c r="B19" s="2425"/>
      <c r="C19" s="2426" t="s">
        <v>994</v>
      </c>
      <c r="D19" s="2426" t="s">
        <v>995</v>
      </c>
      <c r="E19" s="2440" t="s">
        <v>1006</v>
      </c>
      <c r="F19" s="2440"/>
      <c r="G19" s="2440" t="s">
        <v>994</v>
      </c>
      <c r="H19" s="2440" t="s">
        <v>1006</v>
      </c>
      <c r="I19" s="2440"/>
      <c r="J19" s="2440"/>
      <c r="K19" s="682"/>
      <c r="L19" s="682"/>
      <c r="M19" s="682"/>
      <c r="N19" s="682"/>
      <c r="O19" s="682"/>
      <c r="P19" s="682"/>
      <c r="Q19" s="682"/>
      <c r="R19" s="682"/>
      <c r="S19" s="682"/>
      <c r="T19" s="682"/>
      <c r="U19" s="682"/>
      <c r="V19" s="682"/>
      <c r="W19" s="682"/>
      <c r="X19" s="682"/>
      <c r="Y19" s="682"/>
      <c r="Z19" s="682"/>
      <c r="AA19" s="682"/>
      <c r="AB19" s="682"/>
      <c r="AC19" s="682"/>
      <c r="AD19" s="682"/>
      <c r="AE19" s="682"/>
      <c r="AF19" s="682"/>
      <c r="AG19" s="682"/>
      <c r="AH19" s="682"/>
      <c r="AI19" s="682"/>
      <c r="AJ19" s="682"/>
      <c r="AK19" s="682"/>
      <c r="AL19" s="682"/>
      <c r="AM19" s="682"/>
      <c r="AN19" s="682"/>
      <c r="AO19" s="682"/>
      <c r="AP19" s="682"/>
      <c r="AQ19" s="682"/>
      <c r="AR19" s="682"/>
      <c r="AS19" s="682"/>
      <c r="AT19" s="682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682"/>
      <c r="BF19" s="682"/>
      <c r="BG19" s="682"/>
      <c r="BH19" s="682"/>
      <c r="BI19" s="682"/>
      <c r="BJ19" s="682"/>
      <c r="BK19" s="682"/>
      <c r="BL19" s="682"/>
      <c r="BM19" s="682"/>
      <c r="BN19" s="682"/>
      <c r="BO19" s="682"/>
      <c r="BP19" s="682"/>
      <c r="BQ19" s="682"/>
      <c r="BR19" s="682"/>
      <c r="BS19" s="682"/>
      <c r="BT19" s="682"/>
      <c r="BU19" s="682"/>
      <c r="BV19" s="682"/>
      <c r="BW19" s="682"/>
      <c r="BX19" s="682"/>
      <c r="BY19" s="682"/>
      <c r="BZ19" s="682"/>
      <c r="CA19" s="682"/>
      <c r="CB19" s="682"/>
      <c r="CC19" s="682"/>
      <c r="CD19" s="682"/>
      <c r="CE19" s="682"/>
      <c r="CF19" s="682"/>
      <c r="CG19" s="682"/>
      <c r="CH19" s="682"/>
      <c r="CI19" s="682"/>
      <c r="CJ19" s="682"/>
      <c r="CK19" s="682"/>
      <c r="CL19" s="682"/>
      <c r="CM19" s="682"/>
      <c r="CN19" s="682"/>
      <c r="CO19" s="682"/>
      <c r="CP19" s="682"/>
      <c r="CQ19" s="682"/>
      <c r="CR19" s="682"/>
      <c r="CS19" s="682"/>
      <c r="CT19" s="682"/>
      <c r="CU19" s="682"/>
      <c r="CV19" s="682"/>
      <c r="CW19" s="682"/>
      <c r="CX19" s="682"/>
      <c r="CY19" s="682"/>
      <c r="CZ19" s="682"/>
      <c r="DA19" s="682"/>
      <c r="DB19" s="682"/>
      <c r="DC19" s="682"/>
      <c r="DD19" s="682"/>
      <c r="DE19" s="682"/>
      <c r="DF19" s="682"/>
      <c r="DG19" s="682"/>
      <c r="DH19" s="682"/>
      <c r="DI19" s="682"/>
      <c r="DJ19" s="682"/>
      <c r="DK19" s="682"/>
      <c r="DL19" s="682"/>
      <c r="DM19" s="682"/>
      <c r="DN19" s="682"/>
      <c r="DO19" s="682"/>
      <c r="DP19" s="682"/>
      <c r="DQ19" s="682"/>
      <c r="DR19" s="682"/>
      <c r="DS19" s="682"/>
      <c r="DT19" s="682"/>
      <c r="DU19" s="682"/>
      <c r="DV19" s="682"/>
      <c r="DW19" s="682"/>
      <c r="DX19" s="682"/>
      <c r="DY19" s="682"/>
      <c r="DZ19" s="682"/>
      <c r="EA19" s="682"/>
      <c r="EB19" s="682"/>
      <c r="EC19" s="682"/>
      <c r="ED19" s="682"/>
      <c r="EE19" s="682"/>
      <c r="EF19" s="682"/>
      <c r="EG19" s="682"/>
      <c r="EH19" s="682"/>
      <c r="EI19" s="682"/>
      <c r="EJ19" s="682"/>
      <c r="EK19" s="682"/>
      <c r="EL19" s="682"/>
      <c r="EM19" s="682"/>
      <c r="EN19" s="682"/>
      <c r="EO19" s="682"/>
      <c r="EP19" s="682"/>
      <c r="EQ19" s="682"/>
      <c r="ER19" s="682"/>
      <c r="ES19" s="682"/>
      <c r="ET19" s="682"/>
      <c r="EU19" s="682"/>
      <c r="EV19" s="682"/>
      <c r="EW19" s="682"/>
      <c r="EX19" s="682"/>
      <c r="EY19" s="682"/>
      <c r="EZ19" s="682"/>
      <c r="FA19" s="682"/>
      <c r="FB19" s="682"/>
      <c r="FC19" s="682"/>
      <c r="FD19" s="682"/>
      <c r="FE19" s="682"/>
      <c r="FF19" s="682"/>
      <c r="FG19" s="682"/>
      <c r="FH19" s="682"/>
      <c r="FI19" s="682"/>
      <c r="FJ19" s="682"/>
      <c r="FK19" s="682"/>
      <c r="FL19" s="682"/>
      <c r="FM19" s="682"/>
      <c r="FN19" s="682"/>
      <c r="FO19" s="682"/>
      <c r="FP19" s="682"/>
      <c r="FQ19" s="682"/>
      <c r="FR19" s="682"/>
      <c r="FS19" s="682"/>
      <c r="FT19" s="682"/>
      <c r="FU19" s="682"/>
      <c r="FV19" s="682"/>
      <c r="FW19" s="682"/>
      <c r="FX19" s="682"/>
      <c r="FY19" s="682"/>
      <c r="FZ19" s="682"/>
      <c r="GA19" s="682"/>
      <c r="GB19" s="682"/>
      <c r="GC19" s="682"/>
      <c r="GD19" s="682"/>
      <c r="GE19" s="682"/>
      <c r="GF19" s="682"/>
      <c r="GG19" s="682"/>
      <c r="GH19" s="682"/>
      <c r="GI19" s="682"/>
      <c r="GJ19" s="682"/>
      <c r="GK19" s="682"/>
      <c r="GL19" s="682"/>
      <c r="GM19" s="682"/>
      <c r="GN19" s="682"/>
      <c r="GO19" s="682"/>
      <c r="GP19" s="682"/>
      <c r="GQ19" s="682"/>
      <c r="GR19" s="682"/>
      <c r="GS19" s="682"/>
      <c r="GT19" s="682"/>
      <c r="GU19" s="682"/>
      <c r="GV19" s="682"/>
      <c r="GW19" s="682"/>
      <c r="GX19" s="682"/>
      <c r="GY19" s="682"/>
      <c r="GZ19" s="682"/>
      <c r="HA19" s="682"/>
      <c r="HB19" s="682"/>
      <c r="HC19" s="682"/>
      <c r="HD19" s="682"/>
      <c r="HE19" s="682"/>
      <c r="HF19" s="682"/>
      <c r="HG19" s="682"/>
      <c r="HH19" s="682"/>
      <c r="HI19" s="682"/>
      <c r="HJ19" s="682"/>
      <c r="HK19" s="682"/>
      <c r="HL19" s="682"/>
      <c r="HM19" s="682"/>
      <c r="HN19" s="682"/>
      <c r="HO19" s="682"/>
      <c r="HP19" s="682"/>
      <c r="HQ19" s="682"/>
      <c r="HR19" s="682"/>
      <c r="HS19" s="682"/>
      <c r="HT19" s="682"/>
      <c r="HU19" s="682"/>
      <c r="HV19" s="682"/>
      <c r="HW19" s="682"/>
      <c r="HX19" s="682"/>
      <c r="HY19" s="682"/>
      <c r="HZ19" s="682"/>
      <c r="IA19" s="682"/>
      <c r="IB19" s="682"/>
      <c r="IC19" s="682"/>
      <c r="ID19" s="682"/>
    </row>
    <row r="20" spans="1:238" ht="48.75" customHeight="1" x14ac:dyDescent="0.25">
      <c r="A20" s="2425"/>
      <c r="B20" s="2425"/>
      <c r="C20" s="2426"/>
      <c r="D20" s="2426"/>
      <c r="E20" s="1504" t="s">
        <v>1007</v>
      </c>
      <c r="F20" s="1504" t="s">
        <v>1008</v>
      </c>
      <c r="G20" s="2440"/>
      <c r="H20" s="2440"/>
      <c r="I20" s="2440"/>
      <c r="J20" s="2440"/>
      <c r="K20" s="682"/>
      <c r="L20" s="682"/>
      <c r="M20" s="682"/>
      <c r="N20" s="682"/>
      <c r="O20" s="682"/>
      <c r="P20" s="682"/>
      <c r="Q20" s="682"/>
      <c r="R20" s="682"/>
      <c r="S20" s="682"/>
      <c r="T20" s="682"/>
      <c r="U20" s="682"/>
      <c r="V20" s="682"/>
      <c r="W20" s="682"/>
      <c r="X20" s="682"/>
      <c r="Y20" s="682"/>
      <c r="Z20" s="682"/>
      <c r="AA20" s="682"/>
      <c r="AB20" s="682"/>
      <c r="AC20" s="682"/>
      <c r="AD20" s="682"/>
      <c r="AE20" s="682"/>
      <c r="AF20" s="682"/>
      <c r="AG20" s="682"/>
      <c r="AH20" s="682"/>
      <c r="AI20" s="682"/>
      <c r="AJ20" s="682"/>
      <c r="AK20" s="682"/>
      <c r="AL20" s="682"/>
      <c r="AM20" s="682"/>
      <c r="AN20" s="682"/>
      <c r="AO20" s="682"/>
      <c r="AP20" s="682"/>
      <c r="AQ20" s="682"/>
      <c r="AR20" s="682"/>
      <c r="AS20" s="682"/>
      <c r="AT20" s="682"/>
      <c r="AU20" s="682"/>
      <c r="AV20" s="682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682"/>
      <c r="BS20" s="682"/>
      <c r="BT20" s="682"/>
      <c r="BU20" s="682"/>
      <c r="BV20" s="682"/>
      <c r="BW20" s="682"/>
      <c r="BX20" s="682"/>
      <c r="BY20" s="682"/>
      <c r="BZ20" s="682"/>
      <c r="CA20" s="682"/>
      <c r="CB20" s="682"/>
      <c r="CC20" s="682"/>
      <c r="CD20" s="682"/>
      <c r="CE20" s="682"/>
      <c r="CF20" s="682"/>
      <c r="CG20" s="682"/>
      <c r="CH20" s="682"/>
      <c r="CI20" s="682"/>
      <c r="CJ20" s="682"/>
      <c r="CK20" s="682"/>
      <c r="CL20" s="682"/>
      <c r="CM20" s="682"/>
      <c r="CN20" s="682"/>
      <c r="CO20" s="682"/>
      <c r="CP20" s="682"/>
      <c r="CQ20" s="682"/>
      <c r="CR20" s="682"/>
      <c r="CS20" s="682"/>
      <c r="CT20" s="682"/>
      <c r="CU20" s="682"/>
      <c r="CV20" s="682"/>
      <c r="CW20" s="682"/>
      <c r="CX20" s="682"/>
      <c r="CY20" s="682"/>
      <c r="CZ20" s="682"/>
      <c r="DA20" s="682"/>
      <c r="DB20" s="682"/>
      <c r="DC20" s="682"/>
      <c r="DD20" s="682"/>
      <c r="DE20" s="682"/>
      <c r="DF20" s="682"/>
      <c r="DG20" s="682"/>
      <c r="DH20" s="682"/>
      <c r="DI20" s="682"/>
      <c r="DJ20" s="682"/>
      <c r="DK20" s="682"/>
      <c r="DL20" s="682"/>
      <c r="DM20" s="682"/>
      <c r="DN20" s="682"/>
      <c r="DO20" s="682"/>
      <c r="DP20" s="682"/>
      <c r="DQ20" s="682"/>
      <c r="DR20" s="682"/>
      <c r="DS20" s="682"/>
      <c r="DT20" s="682"/>
      <c r="DU20" s="682"/>
      <c r="DV20" s="682"/>
      <c r="DW20" s="682"/>
      <c r="DX20" s="682"/>
      <c r="DY20" s="682"/>
      <c r="DZ20" s="682"/>
      <c r="EA20" s="682"/>
      <c r="EB20" s="682"/>
      <c r="EC20" s="682"/>
      <c r="ED20" s="682"/>
      <c r="EE20" s="682"/>
      <c r="EF20" s="682"/>
      <c r="EG20" s="682"/>
      <c r="EH20" s="682"/>
      <c r="EI20" s="682"/>
      <c r="EJ20" s="682"/>
      <c r="EK20" s="682"/>
      <c r="EL20" s="682"/>
      <c r="EM20" s="682"/>
      <c r="EN20" s="682"/>
      <c r="EO20" s="682"/>
      <c r="EP20" s="682"/>
      <c r="EQ20" s="682"/>
      <c r="ER20" s="682"/>
      <c r="ES20" s="682"/>
      <c r="ET20" s="682"/>
      <c r="EU20" s="682"/>
      <c r="EV20" s="682"/>
      <c r="EW20" s="682"/>
      <c r="EX20" s="682"/>
      <c r="EY20" s="682"/>
      <c r="EZ20" s="682"/>
      <c r="FA20" s="682"/>
      <c r="FB20" s="682"/>
      <c r="FC20" s="682"/>
      <c r="FD20" s="682"/>
      <c r="FE20" s="682"/>
      <c r="FF20" s="682"/>
      <c r="FG20" s="682"/>
      <c r="FH20" s="682"/>
      <c r="FI20" s="682"/>
      <c r="FJ20" s="682"/>
      <c r="FK20" s="682"/>
      <c r="FL20" s="682"/>
      <c r="FM20" s="682"/>
      <c r="FN20" s="682"/>
      <c r="FO20" s="682"/>
      <c r="FP20" s="682"/>
      <c r="FQ20" s="682"/>
      <c r="FR20" s="682"/>
      <c r="FS20" s="682"/>
      <c r="FT20" s="682"/>
      <c r="FU20" s="682"/>
      <c r="FV20" s="682"/>
      <c r="FW20" s="682"/>
      <c r="FX20" s="682"/>
      <c r="FY20" s="682"/>
      <c r="FZ20" s="682"/>
      <c r="GA20" s="682"/>
      <c r="GB20" s="682"/>
      <c r="GC20" s="682"/>
      <c r="GD20" s="682"/>
      <c r="GE20" s="682"/>
      <c r="GF20" s="682"/>
      <c r="GG20" s="682"/>
      <c r="GH20" s="682"/>
      <c r="GI20" s="682"/>
      <c r="GJ20" s="682"/>
      <c r="GK20" s="682"/>
      <c r="GL20" s="682"/>
      <c r="GM20" s="682"/>
      <c r="GN20" s="682"/>
      <c r="GO20" s="682"/>
      <c r="GP20" s="682"/>
      <c r="GQ20" s="682"/>
      <c r="GR20" s="682"/>
      <c r="GS20" s="682"/>
      <c r="GT20" s="682"/>
      <c r="GU20" s="682"/>
      <c r="GV20" s="682"/>
      <c r="GW20" s="682"/>
      <c r="GX20" s="682"/>
      <c r="GY20" s="682"/>
      <c r="GZ20" s="682"/>
      <c r="HA20" s="682"/>
      <c r="HB20" s="682"/>
      <c r="HC20" s="682"/>
      <c r="HD20" s="682"/>
      <c r="HE20" s="682"/>
      <c r="HF20" s="682"/>
      <c r="HG20" s="682"/>
      <c r="HH20" s="682"/>
      <c r="HI20" s="682"/>
      <c r="HJ20" s="682"/>
      <c r="HK20" s="682"/>
      <c r="HL20" s="682"/>
      <c r="HM20" s="682"/>
      <c r="HN20" s="682"/>
      <c r="HO20" s="682"/>
      <c r="HP20" s="682"/>
      <c r="HQ20" s="682"/>
      <c r="HR20" s="682"/>
      <c r="HS20" s="682"/>
      <c r="HT20" s="682"/>
      <c r="HU20" s="682"/>
      <c r="HV20" s="682"/>
      <c r="HW20" s="682"/>
      <c r="HX20" s="682"/>
      <c r="HY20" s="682"/>
      <c r="HZ20" s="682"/>
      <c r="IA20" s="682"/>
      <c r="IB20" s="682"/>
      <c r="IC20" s="682"/>
      <c r="ID20" s="682"/>
    </row>
    <row r="21" spans="1:238" ht="15.75" x14ac:dyDescent="0.25">
      <c r="A21" s="852">
        <v>1</v>
      </c>
      <c r="B21" s="1523">
        <v>2</v>
      </c>
      <c r="C21" s="1523">
        <v>3</v>
      </c>
      <c r="D21" s="852">
        <v>4</v>
      </c>
      <c r="E21" s="1523">
        <v>5</v>
      </c>
      <c r="F21" s="852">
        <v>6</v>
      </c>
      <c r="G21" s="1523">
        <v>7</v>
      </c>
      <c r="H21" s="852">
        <v>8</v>
      </c>
      <c r="I21" s="1523">
        <v>9</v>
      </c>
      <c r="J21" s="852">
        <v>10</v>
      </c>
      <c r="K21" s="682"/>
      <c r="L21" s="682"/>
      <c r="M21" s="682"/>
      <c r="N21" s="682"/>
      <c r="O21" s="682"/>
      <c r="P21" s="682"/>
      <c r="Q21" s="682"/>
      <c r="R21" s="682"/>
      <c r="S21" s="682"/>
      <c r="T21" s="682"/>
      <c r="U21" s="682"/>
      <c r="V21" s="682"/>
      <c r="W21" s="682"/>
      <c r="X21" s="682"/>
      <c r="Y21" s="682"/>
      <c r="Z21" s="682"/>
      <c r="AA21" s="682"/>
      <c r="AB21" s="682"/>
      <c r="AC21" s="682"/>
      <c r="AD21" s="682"/>
      <c r="AE21" s="682"/>
      <c r="AF21" s="682"/>
      <c r="AG21" s="682"/>
      <c r="AH21" s="682"/>
      <c r="AI21" s="682"/>
      <c r="AJ21" s="682"/>
      <c r="AK21" s="682"/>
      <c r="AL21" s="682"/>
      <c r="AM21" s="682"/>
      <c r="AN21" s="682"/>
      <c r="AO21" s="682"/>
      <c r="AP21" s="682"/>
      <c r="AQ21" s="682"/>
      <c r="AR21" s="682"/>
      <c r="AS21" s="682"/>
      <c r="AT21" s="68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682"/>
      <c r="BS21" s="682"/>
      <c r="BT21" s="682"/>
      <c r="BU21" s="682"/>
      <c r="BV21" s="682"/>
      <c r="BW21" s="682"/>
      <c r="BX21" s="682"/>
      <c r="BY21" s="682"/>
      <c r="BZ21" s="682"/>
      <c r="CA21" s="682"/>
      <c r="CB21" s="682"/>
      <c r="CC21" s="682"/>
      <c r="CD21" s="682"/>
      <c r="CE21" s="682"/>
      <c r="CF21" s="682"/>
      <c r="CG21" s="682"/>
      <c r="CH21" s="682"/>
      <c r="CI21" s="682"/>
      <c r="CJ21" s="682"/>
      <c r="CK21" s="682"/>
      <c r="CL21" s="682"/>
      <c r="CM21" s="682"/>
      <c r="CN21" s="682"/>
      <c r="CO21" s="682"/>
      <c r="CP21" s="682"/>
      <c r="CQ21" s="682"/>
      <c r="CR21" s="682"/>
      <c r="CS21" s="682"/>
      <c r="CT21" s="682"/>
      <c r="CU21" s="682"/>
      <c r="CV21" s="682"/>
      <c r="CW21" s="682"/>
      <c r="CX21" s="682"/>
      <c r="CY21" s="682"/>
      <c r="CZ21" s="682"/>
      <c r="DA21" s="682"/>
      <c r="DB21" s="682"/>
      <c r="DC21" s="682"/>
      <c r="DD21" s="682"/>
      <c r="DE21" s="682"/>
      <c r="DF21" s="682"/>
      <c r="DG21" s="682"/>
      <c r="DH21" s="682"/>
      <c r="DI21" s="682"/>
      <c r="DJ21" s="682"/>
      <c r="DK21" s="682"/>
      <c r="DL21" s="682"/>
      <c r="DM21" s="682"/>
      <c r="DN21" s="682"/>
      <c r="DO21" s="682"/>
      <c r="DP21" s="682"/>
      <c r="DQ21" s="682"/>
      <c r="DR21" s="682"/>
      <c r="DS21" s="682"/>
      <c r="DT21" s="682"/>
      <c r="DU21" s="682"/>
      <c r="DV21" s="682"/>
      <c r="DW21" s="682"/>
      <c r="DX21" s="682"/>
      <c r="DY21" s="682"/>
      <c r="DZ21" s="682"/>
      <c r="EA21" s="682"/>
      <c r="EB21" s="682"/>
      <c r="EC21" s="682"/>
      <c r="ED21" s="682"/>
      <c r="EE21" s="682"/>
      <c r="EF21" s="682"/>
      <c r="EG21" s="682"/>
      <c r="EH21" s="682"/>
      <c r="EI21" s="682"/>
      <c r="EJ21" s="682"/>
      <c r="EK21" s="682"/>
      <c r="EL21" s="682"/>
      <c r="EM21" s="682"/>
      <c r="EN21" s="682"/>
      <c r="EO21" s="682"/>
      <c r="EP21" s="682"/>
      <c r="EQ21" s="682"/>
      <c r="ER21" s="682"/>
      <c r="ES21" s="682"/>
      <c r="ET21" s="682"/>
      <c r="EU21" s="682"/>
      <c r="EV21" s="682"/>
      <c r="EW21" s="682"/>
      <c r="EX21" s="682"/>
      <c r="EY21" s="682"/>
      <c r="EZ21" s="682"/>
      <c r="FA21" s="682"/>
      <c r="FB21" s="682"/>
      <c r="FC21" s="682"/>
      <c r="FD21" s="682"/>
      <c r="FE21" s="682"/>
      <c r="FF21" s="682"/>
      <c r="FG21" s="682"/>
      <c r="FH21" s="682"/>
      <c r="FI21" s="682"/>
      <c r="FJ21" s="682"/>
      <c r="FK21" s="682"/>
      <c r="FL21" s="682"/>
      <c r="FM21" s="682"/>
      <c r="FN21" s="682"/>
      <c r="FO21" s="682"/>
      <c r="FP21" s="682"/>
      <c r="FQ21" s="682"/>
      <c r="FR21" s="682"/>
      <c r="FS21" s="682"/>
      <c r="FT21" s="682"/>
      <c r="FU21" s="682"/>
      <c r="FV21" s="682"/>
      <c r="FW21" s="682"/>
      <c r="FX21" s="682"/>
      <c r="FY21" s="682"/>
      <c r="FZ21" s="682"/>
      <c r="GA21" s="682"/>
      <c r="GB21" s="682"/>
      <c r="GC21" s="682"/>
      <c r="GD21" s="682"/>
      <c r="GE21" s="682"/>
      <c r="GF21" s="682"/>
      <c r="GG21" s="682"/>
      <c r="GH21" s="682"/>
      <c r="GI21" s="682"/>
      <c r="GJ21" s="682"/>
      <c r="GK21" s="682"/>
      <c r="GL21" s="682"/>
      <c r="GM21" s="682"/>
      <c r="GN21" s="682"/>
      <c r="GO21" s="682"/>
      <c r="GP21" s="682"/>
      <c r="GQ21" s="682"/>
      <c r="GR21" s="682"/>
      <c r="GS21" s="682"/>
      <c r="GT21" s="682"/>
      <c r="GU21" s="682"/>
      <c r="GV21" s="682"/>
      <c r="GW21" s="682"/>
      <c r="GX21" s="682"/>
      <c r="GY21" s="682"/>
      <c r="GZ21" s="682"/>
      <c r="HA21" s="682"/>
      <c r="HB21" s="682"/>
      <c r="HC21" s="682"/>
      <c r="HD21" s="682"/>
      <c r="HE21" s="682"/>
      <c r="HF21" s="682"/>
      <c r="HG21" s="682"/>
      <c r="HH21" s="682"/>
      <c r="HI21" s="682"/>
      <c r="HJ21" s="682"/>
      <c r="HK21" s="682"/>
      <c r="HL21" s="682"/>
      <c r="HM21" s="682"/>
      <c r="HN21" s="682"/>
      <c r="HO21" s="682"/>
      <c r="HP21" s="682"/>
      <c r="HQ21" s="682"/>
      <c r="HR21" s="682"/>
      <c r="HS21" s="682"/>
      <c r="HT21" s="682"/>
      <c r="HU21" s="682"/>
      <c r="HV21" s="682"/>
      <c r="HW21" s="682"/>
      <c r="HX21" s="682"/>
      <c r="HY21" s="682"/>
      <c r="HZ21" s="682"/>
      <c r="IA21" s="682"/>
      <c r="IB21" s="682"/>
      <c r="IC21" s="682"/>
      <c r="ID21" s="682"/>
    </row>
    <row r="22" spans="1:238" s="935" customFormat="1" ht="15.75" customHeight="1" x14ac:dyDescent="0.25">
      <c r="A22" s="1931">
        <v>32</v>
      </c>
      <c r="B22" s="1932" t="s">
        <v>1835</v>
      </c>
      <c r="C22" s="1933"/>
      <c r="D22" s="1934"/>
      <c r="E22" s="1933"/>
      <c r="F22" s="1935"/>
      <c r="G22" s="1895"/>
      <c r="H22" s="1895"/>
      <c r="I22" s="1895"/>
      <c r="J22" s="1895"/>
    </row>
    <row r="23" spans="1:238" s="935" customFormat="1" ht="16.5" x14ac:dyDescent="0.25">
      <c r="A23" s="1012" t="s">
        <v>959</v>
      </c>
      <c r="B23" s="1013" t="s">
        <v>960</v>
      </c>
      <c r="C23" s="1014">
        <f>SUM(C24:C41)</f>
        <v>0</v>
      </c>
      <c r="D23" s="1014"/>
      <c r="E23" s="1014">
        <f>CEILING(SUM(E24:E41),0.1)</f>
        <v>0</v>
      </c>
      <c r="F23" s="1936"/>
      <c r="G23" s="1936"/>
      <c r="H23" s="1936"/>
      <c r="I23" s="1937">
        <f>E23</f>
        <v>0</v>
      </c>
      <c r="J23" s="1937">
        <f t="shared" ref="J23:J86" si="0">E23</f>
        <v>0</v>
      </c>
    </row>
    <row r="24" spans="1:238" s="935" customFormat="1" ht="15.75" customHeight="1" x14ac:dyDescent="0.25">
      <c r="A24" s="1016"/>
      <c r="B24" s="1047" t="s">
        <v>1855</v>
      </c>
      <c r="C24" s="1938"/>
      <c r="D24" s="1527"/>
      <c r="E24" s="1526">
        <f t="shared" ref="E24:E41" si="1">D24+C24</f>
        <v>0</v>
      </c>
      <c r="F24" s="1044"/>
      <c r="G24" s="1044"/>
      <c r="H24" s="1044"/>
      <c r="I24" s="1939">
        <f>E24</f>
        <v>0</v>
      </c>
      <c r="J24" s="1939">
        <f t="shared" si="0"/>
        <v>0</v>
      </c>
    </row>
    <row r="25" spans="1:238" s="935" customFormat="1" ht="15.75" hidden="1" customHeight="1" x14ac:dyDescent="0.25">
      <c r="A25" s="1016"/>
      <c r="B25" s="1047"/>
      <c r="C25" s="1938"/>
      <c r="D25" s="1527"/>
      <c r="E25" s="1526">
        <f t="shared" si="1"/>
        <v>0</v>
      </c>
      <c r="F25" s="1044"/>
      <c r="G25" s="1044"/>
      <c r="H25" s="1044"/>
      <c r="I25" s="1939">
        <f t="shared" ref="I25:I41" si="2">E25</f>
        <v>0</v>
      </c>
      <c r="J25" s="1939">
        <f t="shared" si="0"/>
        <v>0</v>
      </c>
    </row>
    <row r="26" spans="1:238" s="935" customFormat="1" ht="15.75" hidden="1" customHeight="1" x14ac:dyDescent="0.25">
      <c r="A26" s="1016"/>
      <c r="B26" s="1047"/>
      <c r="C26" s="1938"/>
      <c r="D26" s="1527"/>
      <c r="E26" s="1526">
        <f t="shared" si="1"/>
        <v>0</v>
      </c>
      <c r="F26" s="1044"/>
      <c r="G26" s="1044"/>
      <c r="H26" s="1044"/>
      <c r="I26" s="1939">
        <f t="shared" si="2"/>
        <v>0</v>
      </c>
      <c r="J26" s="1939">
        <f t="shared" si="0"/>
        <v>0</v>
      </c>
    </row>
    <row r="27" spans="1:238" s="935" customFormat="1" ht="15.75" hidden="1" customHeight="1" x14ac:dyDescent="0.25">
      <c r="A27" s="1016"/>
      <c r="B27" s="1047"/>
      <c r="C27" s="1938"/>
      <c r="D27" s="1527"/>
      <c r="E27" s="1526">
        <f t="shared" si="1"/>
        <v>0</v>
      </c>
      <c r="F27" s="1044"/>
      <c r="G27" s="1044"/>
      <c r="H27" s="1044"/>
      <c r="I27" s="1939">
        <f t="shared" si="2"/>
        <v>0</v>
      </c>
      <c r="J27" s="1939">
        <f t="shared" si="0"/>
        <v>0</v>
      </c>
    </row>
    <row r="28" spans="1:238" s="935" customFormat="1" ht="15.75" hidden="1" customHeight="1" x14ac:dyDescent="0.25">
      <c r="A28" s="1016"/>
      <c r="B28" s="1047"/>
      <c r="C28" s="1938"/>
      <c r="D28" s="1527"/>
      <c r="E28" s="1526">
        <f t="shared" si="1"/>
        <v>0</v>
      </c>
      <c r="F28" s="1044"/>
      <c r="G28" s="1044"/>
      <c r="H28" s="1044"/>
      <c r="I28" s="1939">
        <f t="shared" si="2"/>
        <v>0</v>
      </c>
      <c r="J28" s="1939">
        <f t="shared" si="0"/>
        <v>0</v>
      </c>
    </row>
    <row r="29" spans="1:238" s="935" customFormat="1" ht="15.75" hidden="1" customHeight="1" x14ac:dyDescent="0.25">
      <c r="A29" s="1016"/>
      <c r="B29" s="1047"/>
      <c r="C29" s="1938"/>
      <c r="D29" s="1527"/>
      <c r="E29" s="1526">
        <f t="shared" si="1"/>
        <v>0</v>
      </c>
      <c r="F29" s="1044"/>
      <c r="G29" s="1044"/>
      <c r="H29" s="1044"/>
      <c r="I29" s="1939">
        <f t="shared" si="2"/>
        <v>0</v>
      </c>
      <c r="J29" s="1939">
        <f t="shared" si="0"/>
        <v>0</v>
      </c>
    </row>
    <row r="30" spans="1:238" s="935" customFormat="1" ht="15.75" hidden="1" customHeight="1" x14ac:dyDescent="0.25">
      <c r="A30" s="1016"/>
      <c r="B30" s="1047"/>
      <c r="C30" s="1938"/>
      <c r="D30" s="1527"/>
      <c r="E30" s="1526">
        <f t="shared" si="1"/>
        <v>0</v>
      </c>
      <c r="F30" s="1044"/>
      <c r="G30" s="1044"/>
      <c r="H30" s="1044"/>
      <c r="I30" s="1939">
        <f t="shared" si="2"/>
        <v>0</v>
      </c>
      <c r="J30" s="1939">
        <f t="shared" si="0"/>
        <v>0</v>
      </c>
    </row>
    <row r="31" spans="1:238" s="935" customFormat="1" ht="15.75" hidden="1" customHeight="1" x14ac:dyDescent="0.25">
      <c r="A31" s="1016"/>
      <c r="B31" s="1047"/>
      <c r="C31" s="1938"/>
      <c r="D31" s="1527"/>
      <c r="E31" s="1526">
        <f t="shared" si="1"/>
        <v>0</v>
      </c>
      <c r="F31" s="1044"/>
      <c r="G31" s="1044"/>
      <c r="H31" s="1044"/>
      <c r="I31" s="1939">
        <f t="shared" si="2"/>
        <v>0</v>
      </c>
      <c r="J31" s="1939">
        <f t="shared" si="0"/>
        <v>0</v>
      </c>
    </row>
    <row r="32" spans="1:238" s="935" customFormat="1" ht="15.75" hidden="1" customHeight="1" x14ac:dyDescent="0.25">
      <c r="A32" s="1016"/>
      <c r="B32" s="1047"/>
      <c r="C32" s="1938"/>
      <c r="D32" s="1527"/>
      <c r="E32" s="1526">
        <f t="shared" si="1"/>
        <v>0</v>
      </c>
      <c r="F32" s="1044"/>
      <c r="G32" s="1044"/>
      <c r="H32" s="1044"/>
      <c r="I32" s="1939">
        <f t="shared" si="2"/>
        <v>0</v>
      </c>
      <c r="J32" s="1939">
        <f t="shared" si="0"/>
        <v>0</v>
      </c>
    </row>
    <row r="33" spans="1:10" s="935" customFormat="1" ht="15.75" hidden="1" customHeight="1" x14ac:dyDescent="0.25">
      <c r="A33" s="1016"/>
      <c r="B33" s="1047"/>
      <c r="C33" s="1938"/>
      <c r="D33" s="1527"/>
      <c r="E33" s="1526">
        <f t="shared" si="1"/>
        <v>0</v>
      </c>
      <c r="F33" s="1044"/>
      <c r="G33" s="1044"/>
      <c r="H33" s="1044"/>
      <c r="I33" s="1939">
        <f t="shared" si="2"/>
        <v>0</v>
      </c>
      <c r="J33" s="1939">
        <f t="shared" si="0"/>
        <v>0</v>
      </c>
    </row>
    <row r="34" spans="1:10" s="935" customFormat="1" ht="15.75" hidden="1" customHeight="1" x14ac:dyDescent="0.25">
      <c r="A34" s="1016"/>
      <c r="B34" s="1047"/>
      <c r="C34" s="1938"/>
      <c r="D34" s="1527"/>
      <c r="E34" s="1526">
        <f t="shared" si="1"/>
        <v>0</v>
      </c>
      <c r="F34" s="1044"/>
      <c r="G34" s="1044"/>
      <c r="H34" s="1044"/>
      <c r="I34" s="1939">
        <f t="shared" si="2"/>
        <v>0</v>
      </c>
      <c r="J34" s="1939">
        <f t="shared" si="0"/>
        <v>0</v>
      </c>
    </row>
    <row r="35" spans="1:10" s="935" customFormat="1" ht="15.75" hidden="1" customHeight="1" x14ac:dyDescent="0.25">
      <c r="A35" s="1016"/>
      <c r="B35" s="1047"/>
      <c r="C35" s="1938"/>
      <c r="D35" s="1527"/>
      <c r="E35" s="1526">
        <f t="shared" si="1"/>
        <v>0</v>
      </c>
      <c r="F35" s="1044"/>
      <c r="G35" s="1044"/>
      <c r="H35" s="1044"/>
      <c r="I35" s="1939">
        <f t="shared" si="2"/>
        <v>0</v>
      </c>
      <c r="J35" s="1939">
        <f t="shared" si="0"/>
        <v>0</v>
      </c>
    </row>
    <row r="36" spans="1:10" s="935" customFormat="1" ht="16.5" hidden="1" x14ac:dyDescent="0.25">
      <c r="A36" s="1016"/>
      <c r="B36" s="1047"/>
      <c r="C36" s="1938"/>
      <c r="D36" s="1527"/>
      <c r="E36" s="1526">
        <f t="shared" si="1"/>
        <v>0</v>
      </c>
      <c r="F36" s="1044"/>
      <c r="G36" s="1044"/>
      <c r="H36" s="1044"/>
      <c r="I36" s="1939">
        <f t="shared" si="2"/>
        <v>0</v>
      </c>
      <c r="J36" s="1939">
        <f t="shared" si="0"/>
        <v>0</v>
      </c>
    </row>
    <row r="37" spans="1:10" s="935" customFormat="1" ht="16.5" hidden="1" x14ac:dyDescent="0.25">
      <c r="A37" s="1016"/>
      <c r="B37" s="1047"/>
      <c r="C37" s="1938"/>
      <c r="D37" s="1527"/>
      <c r="E37" s="1526">
        <f t="shared" si="1"/>
        <v>0</v>
      </c>
      <c r="F37" s="1044"/>
      <c r="G37" s="1044"/>
      <c r="H37" s="1044"/>
      <c r="I37" s="1939">
        <f t="shared" si="2"/>
        <v>0</v>
      </c>
      <c r="J37" s="1939">
        <f t="shared" si="0"/>
        <v>0</v>
      </c>
    </row>
    <row r="38" spans="1:10" s="935" customFormat="1" ht="16.5" hidden="1" x14ac:dyDescent="0.25">
      <c r="A38" s="1016"/>
      <c r="B38" s="1047"/>
      <c r="C38" s="1938"/>
      <c r="D38" s="1527"/>
      <c r="E38" s="1526">
        <f t="shared" si="1"/>
        <v>0</v>
      </c>
      <c r="F38" s="1044"/>
      <c r="G38" s="1044"/>
      <c r="H38" s="1044"/>
      <c r="I38" s="1939">
        <f t="shared" si="2"/>
        <v>0</v>
      </c>
      <c r="J38" s="1939">
        <f t="shared" si="0"/>
        <v>0</v>
      </c>
    </row>
    <row r="39" spans="1:10" s="935" customFormat="1" ht="16.5" hidden="1" x14ac:dyDescent="0.25">
      <c r="A39" s="1016"/>
      <c r="B39" s="1017"/>
      <c r="C39" s="1938"/>
      <c r="D39" s="1527"/>
      <c r="E39" s="1526">
        <f t="shared" si="1"/>
        <v>0</v>
      </c>
      <c r="F39" s="1044"/>
      <c r="G39" s="1044"/>
      <c r="H39" s="1044"/>
      <c r="I39" s="1939">
        <f t="shared" si="2"/>
        <v>0</v>
      </c>
      <c r="J39" s="1939">
        <f t="shared" si="0"/>
        <v>0</v>
      </c>
    </row>
    <row r="40" spans="1:10" s="935" customFormat="1" ht="16.5" hidden="1" x14ac:dyDescent="0.25">
      <c r="A40" s="1016"/>
      <c r="B40" s="1017"/>
      <c r="C40" s="1938"/>
      <c r="D40" s="1527"/>
      <c r="E40" s="1526">
        <f t="shared" si="1"/>
        <v>0</v>
      </c>
      <c r="F40" s="1044"/>
      <c r="G40" s="1044"/>
      <c r="H40" s="1044"/>
      <c r="I40" s="1939">
        <f t="shared" si="2"/>
        <v>0</v>
      </c>
      <c r="J40" s="1939">
        <f t="shared" si="0"/>
        <v>0</v>
      </c>
    </row>
    <row r="41" spans="1:10" s="935" customFormat="1" ht="16.5" hidden="1" x14ac:dyDescent="0.25">
      <c r="A41" s="1016"/>
      <c r="B41" s="1017"/>
      <c r="C41" s="1938"/>
      <c r="D41" s="1527"/>
      <c r="E41" s="1526">
        <f t="shared" si="1"/>
        <v>0</v>
      </c>
      <c r="F41" s="1044"/>
      <c r="G41" s="1044"/>
      <c r="H41" s="1044"/>
      <c r="I41" s="1939">
        <f t="shared" si="2"/>
        <v>0</v>
      </c>
      <c r="J41" s="1939">
        <f t="shared" si="0"/>
        <v>0</v>
      </c>
    </row>
    <row r="42" spans="1:10" s="935" customFormat="1" ht="16.5" x14ac:dyDescent="0.25">
      <c r="A42" s="1012" t="s">
        <v>961</v>
      </c>
      <c r="B42" s="1013" t="s">
        <v>962</v>
      </c>
      <c r="C42" s="1014">
        <f>SUM(C43:C51)</f>
        <v>0</v>
      </c>
      <c r="D42" s="1014"/>
      <c r="E42" s="1014">
        <f>CEILING(SUM(E43:E51),0.1)</f>
        <v>0</v>
      </c>
      <c r="F42" s="1044"/>
      <c r="G42" s="1044"/>
      <c r="H42" s="1044"/>
      <c r="I42" s="1937">
        <f>E42</f>
        <v>0</v>
      </c>
      <c r="J42" s="1937">
        <f t="shared" si="0"/>
        <v>0</v>
      </c>
    </row>
    <row r="43" spans="1:10" s="935" customFormat="1" ht="15.75" hidden="1" customHeight="1" x14ac:dyDescent="0.25">
      <c r="A43" s="1012"/>
      <c r="B43" s="1013"/>
      <c r="C43" s="1938"/>
      <c r="D43" s="1018"/>
      <c r="E43" s="1526">
        <f t="shared" ref="E43:E51" si="3">D43+C43</f>
        <v>0</v>
      </c>
      <c r="F43" s="1044"/>
      <c r="G43" s="1044"/>
      <c r="H43" s="1044"/>
      <c r="I43" s="1939">
        <f>E43</f>
        <v>0</v>
      </c>
      <c r="J43" s="1939">
        <f t="shared" si="0"/>
        <v>0</v>
      </c>
    </row>
    <row r="44" spans="1:10" s="935" customFormat="1" ht="15.75" hidden="1" customHeight="1" x14ac:dyDescent="0.25">
      <c r="A44" s="1012"/>
      <c r="B44" s="1013"/>
      <c r="C44" s="1938"/>
      <c r="D44" s="1018"/>
      <c r="E44" s="1526">
        <f t="shared" si="3"/>
        <v>0</v>
      </c>
      <c r="F44" s="1044"/>
      <c r="G44" s="1044"/>
      <c r="H44" s="1044"/>
      <c r="I44" s="1939">
        <f t="shared" ref="I44:I51" si="4">E44</f>
        <v>0</v>
      </c>
      <c r="J44" s="1939">
        <f t="shared" si="0"/>
        <v>0</v>
      </c>
    </row>
    <row r="45" spans="1:10" s="935" customFormat="1" ht="15.75" hidden="1" customHeight="1" x14ac:dyDescent="0.25">
      <c r="A45" s="1012"/>
      <c r="B45" s="1013"/>
      <c r="C45" s="1938"/>
      <c r="D45" s="1018"/>
      <c r="E45" s="1526">
        <f t="shared" si="3"/>
        <v>0</v>
      </c>
      <c r="F45" s="1044"/>
      <c r="G45" s="1044"/>
      <c r="H45" s="1044"/>
      <c r="I45" s="1939">
        <f t="shared" si="4"/>
        <v>0</v>
      </c>
      <c r="J45" s="1939">
        <f t="shared" si="0"/>
        <v>0</v>
      </c>
    </row>
    <row r="46" spans="1:10" s="935" customFormat="1" ht="15.75" hidden="1" customHeight="1" x14ac:dyDescent="0.25">
      <c r="A46" s="1012"/>
      <c r="B46" s="1013"/>
      <c r="C46" s="1938"/>
      <c r="D46" s="1018"/>
      <c r="E46" s="1526">
        <f t="shared" si="3"/>
        <v>0</v>
      </c>
      <c r="F46" s="1044"/>
      <c r="G46" s="1044"/>
      <c r="H46" s="1044"/>
      <c r="I46" s="1939">
        <f t="shared" si="4"/>
        <v>0</v>
      </c>
      <c r="J46" s="1939">
        <f t="shared" si="0"/>
        <v>0</v>
      </c>
    </row>
    <row r="47" spans="1:10" s="935" customFormat="1" ht="15.75" hidden="1" customHeight="1" x14ac:dyDescent="0.25">
      <c r="A47" s="1016"/>
      <c r="B47" s="1020"/>
      <c r="C47" s="1938"/>
      <c r="D47" s="1018"/>
      <c r="E47" s="1526">
        <f t="shared" si="3"/>
        <v>0</v>
      </c>
      <c r="F47" s="1044"/>
      <c r="G47" s="1044"/>
      <c r="H47" s="1044"/>
      <c r="I47" s="1939">
        <f t="shared" si="4"/>
        <v>0</v>
      </c>
      <c r="J47" s="1939">
        <f t="shared" si="0"/>
        <v>0</v>
      </c>
    </row>
    <row r="48" spans="1:10" s="935" customFormat="1" ht="15.75" hidden="1" customHeight="1" x14ac:dyDescent="0.25">
      <c r="A48" s="1016"/>
      <c r="B48" s="1020"/>
      <c r="C48" s="1938"/>
      <c r="D48" s="1018"/>
      <c r="E48" s="1526">
        <f t="shared" si="3"/>
        <v>0</v>
      </c>
      <c r="F48" s="1044"/>
      <c r="G48" s="1044"/>
      <c r="H48" s="1044"/>
      <c r="I48" s="1939">
        <f t="shared" si="4"/>
        <v>0</v>
      </c>
      <c r="J48" s="1939">
        <f t="shared" si="0"/>
        <v>0</v>
      </c>
    </row>
    <row r="49" spans="1:10" s="935" customFormat="1" ht="15.75" hidden="1" customHeight="1" x14ac:dyDescent="0.25">
      <c r="A49" s="1016"/>
      <c r="B49" s="1020"/>
      <c r="C49" s="1938"/>
      <c r="D49" s="1018"/>
      <c r="E49" s="1526">
        <f t="shared" si="3"/>
        <v>0</v>
      </c>
      <c r="F49" s="1044"/>
      <c r="G49" s="1044"/>
      <c r="H49" s="1044"/>
      <c r="I49" s="1939">
        <f t="shared" si="4"/>
        <v>0</v>
      </c>
      <c r="J49" s="1939">
        <f t="shared" si="0"/>
        <v>0</v>
      </c>
    </row>
    <row r="50" spans="1:10" s="935" customFormat="1" ht="15.75" hidden="1" customHeight="1" x14ac:dyDescent="0.25">
      <c r="A50" s="1016"/>
      <c r="B50" s="1020"/>
      <c r="C50" s="1938"/>
      <c r="D50" s="1018"/>
      <c r="E50" s="1526">
        <f t="shared" si="3"/>
        <v>0</v>
      </c>
      <c r="F50" s="1044"/>
      <c r="G50" s="1044"/>
      <c r="H50" s="1044"/>
      <c r="I50" s="1939">
        <f t="shared" si="4"/>
        <v>0</v>
      </c>
      <c r="J50" s="1939">
        <f t="shared" si="0"/>
        <v>0</v>
      </c>
    </row>
    <row r="51" spans="1:10" s="935" customFormat="1" ht="15.75" hidden="1" customHeight="1" x14ac:dyDescent="0.25">
      <c r="A51" s="1016"/>
      <c r="B51" s="1020"/>
      <c r="C51" s="1938"/>
      <c r="D51" s="1018"/>
      <c r="E51" s="1526">
        <f t="shared" si="3"/>
        <v>0</v>
      </c>
      <c r="F51" s="1044"/>
      <c r="G51" s="1044"/>
      <c r="H51" s="1044"/>
      <c r="I51" s="1939">
        <f t="shared" si="4"/>
        <v>0</v>
      </c>
      <c r="J51" s="1939">
        <f t="shared" si="0"/>
        <v>0</v>
      </c>
    </row>
    <row r="52" spans="1:10" s="935" customFormat="1" ht="16.5" x14ac:dyDescent="0.25">
      <c r="A52" s="1012" t="s">
        <v>963</v>
      </c>
      <c r="B52" s="1010" t="s">
        <v>964</v>
      </c>
      <c r="C52" s="1014">
        <f>SUM(C53:C71)</f>
        <v>0</v>
      </c>
      <c r="D52" s="1014"/>
      <c r="E52" s="1014">
        <f>CEILING(SUM(E53:E71),0.1)</f>
        <v>0</v>
      </c>
      <c r="F52" s="1044"/>
      <c r="G52" s="1044"/>
      <c r="H52" s="1044"/>
      <c r="I52" s="1937">
        <f>E52</f>
        <v>0</v>
      </c>
      <c r="J52" s="1937">
        <f t="shared" si="0"/>
        <v>0</v>
      </c>
    </row>
    <row r="53" spans="1:10" s="935" customFormat="1" ht="15.75" hidden="1" customHeight="1" x14ac:dyDescent="0.25">
      <c r="A53" s="1012"/>
      <c r="B53" s="1010"/>
      <c r="C53" s="1938"/>
      <c r="D53" s="1018"/>
      <c r="E53" s="1526">
        <f t="shared" ref="E53:E71" si="5">D53+C53</f>
        <v>0</v>
      </c>
      <c r="F53" s="1044"/>
      <c r="G53" s="1044"/>
      <c r="H53" s="1044"/>
      <c r="I53" s="1939">
        <f>E53</f>
        <v>0</v>
      </c>
      <c r="J53" s="1939">
        <f t="shared" si="0"/>
        <v>0</v>
      </c>
    </row>
    <row r="54" spans="1:10" s="935" customFormat="1" ht="15.75" hidden="1" customHeight="1" x14ac:dyDescent="0.25">
      <c r="A54" s="1012"/>
      <c r="B54" s="1010"/>
      <c r="C54" s="1938"/>
      <c r="D54" s="1018"/>
      <c r="E54" s="1526">
        <f t="shared" si="5"/>
        <v>0</v>
      </c>
      <c r="F54" s="1044"/>
      <c r="G54" s="1044"/>
      <c r="H54" s="1044"/>
      <c r="I54" s="1939">
        <f t="shared" ref="I54:I71" si="6">E54</f>
        <v>0</v>
      </c>
      <c r="J54" s="1939">
        <f t="shared" si="0"/>
        <v>0</v>
      </c>
    </row>
    <row r="55" spans="1:10" s="935" customFormat="1" ht="15.75" hidden="1" customHeight="1" x14ac:dyDescent="0.25">
      <c r="A55" s="1012"/>
      <c r="B55" s="1010"/>
      <c r="C55" s="1938"/>
      <c r="D55" s="1018"/>
      <c r="E55" s="1526">
        <f t="shared" si="5"/>
        <v>0</v>
      </c>
      <c r="F55" s="1044"/>
      <c r="G55" s="1044"/>
      <c r="H55" s="1044"/>
      <c r="I55" s="1939">
        <f t="shared" si="6"/>
        <v>0</v>
      </c>
      <c r="J55" s="1939">
        <f t="shared" si="0"/>
        <v>0</v>
      </c>
    </row>
    <row r="56" spans="1:10" s="935" customFormat="1" ht="15.75" hidden="1" customHeight="1" x14ac:dyDescent="0.25">
      <c r="A56" s="1012"/>
      <c r="B56" s="1010"/>
      <c r="C56" s="1938"/>
      <c r="D56" s="1018"/>
      <c r="E56" s="1526">
        <f t="shared" si="5"/>
        <v>0</v>
      </c>
      <c r="F56" s="1044"/>
      <c r="G56" s="1044"/>
      <c r="H56" s="1044"/>
      <c r="I56" s="1939">
        <f t="shared" si="6"/>
        <v>0</v>
      </c>
      <c r="J56" s="1939">
        <f t="shared" si="0"/>
        <v>0</v>
      </c>
    </row>
    <row r="57" spans="1:10" s="935" customFormat="1" ht="15.75" hidden="1" customHeight="1" x14ac:dyDescent="0.25">
      <c r="A57" s="1012"/>
      <c r="B57" s="1010"/>
      <c r="C57" s="1938"/>
      <c r="D57" s="1018"/>
      <c r="E57" s="1526">
        <f t="shared" si="5"/>
        <v>0</v>
      </c>
      <c r="F57" s="1044"/>
      <c r="G57" s="1044"/>
      <c r="H57" s="1044"/>
      <c r="I57" s="1939">
        <f t="shared" si="6"/>
        <v>0</v>
      </c>
      <c r="J57" s="1939">
        <f t="shared" si="0"/>
        <v>0</v>
      </c>
    </row>
    <row r="58" spans="1:10" s="935" customFormat="1" ht="15.75" hidden="1" customHeight="1" x14ac:dyDescent="0.25">
      <c r="A58" s="1012"/>
      <c r="B58" s="1010"/>
      <c r="C58" s="1938"/>
      <c r="D58" s="1018"/>
      <c r="E58" s="1526">
        <f t="shared" si="5"/>
        <v>0</v>
      </c>
      <c r="F58" s="1044"/>
      <c r="G58" s="1044"/>
      <c r="H58" s="1044"/>
      <c r="I58" s="1939">
        <f t="shared" si="6"/>
        <v>0</v>
      </c>
      <c r="J58" s="1939">
        <f t="shared" si="0"/>
        <v>0</v>
      </c>
    </row>
    <row r="59" spans="1:10" s="935" customFormat="1" ht="15.75" hidden="1" customHeight="1" x14ac:dyDescent="0.25">
      <c r="A59" s="1012"/>
      <c r="B59" s="1010"/>
      <c r="C59" s="1938"/>
      <c r="D59" s="1018"/>
      <c r="E59" s="1526">
        <f t="shared" si="5"/>
        <v>0</v>
      </c>
      <c r="F59" s="1044"/>
      <c r="G59" s="1044"/>
      <c r="H59" s="1044"/>
      <c r="I59" s="1939">
        <f t="shared" si="6"/>
        <v>0</v>
      </c>
      <c r="J59" s="1939">
        <f t="shared" si="0"/>
        <v>0</v>
      </c>
    </row>
    <row r="60" spans="1:10" s="935" customFormat="1" ht="15.75" hidden="1" customHeight="1" x14ac:dyDescent="0.25">
      <c r="A60" s="1012"/>
      <c r="B60" s="1010"/>
      <c r="C60" s="1938"/>
      <c r="D60" s="1018"/>
      <c r="E60" s="1526">
        <f t="shared" si="5"/>
        <v>0</v>
      </c>
      <c r="F60" s="1044"/>
      <c r="G60" s="1044"/>
      <c r="H60" s="1044"/>
      <c r="I60" s="1939">
        <f t="shared" si="6"/>
        <v>0</v>
      </c>
      <c r="J60" s="1939">
        <f t="shared" si="0"/>
        <v>0</v>
      </c>
    </row>
    <row r="61" spans="1:10" s="935" customFormat="1" ht="15.75" hidden="1" customHeight="1" x14ac:dyDescent="0.25">
      <c r="A61" s="1012"/>
      <c r="B61" s="1010"/>
      <c r="C61" s="1938"/>
      <c r="D61" s="1018"/>
      <c r="E61" s="1526">
        <f t="shared" si="5"/>
        <v>0</v>
      </c>
      <c r="F61" s="1044"/>
      <c r="G61" s="1044"/>
      <c r="H61" s="1044"/>
      <c r="I61" s="1939">
        <f t="shared" si="6"/>
        <v>0</v>
      </c>
      <c r="J61" s="1939">
        <f t="shared" si="0"/>
        <v>0</v>
      </c>
    </row>
    <row r="62" spans="1:10" s="935" customFormat="1" ht="15.75" hidden="1" customHeight="1" x14ac:dyDescent="0.25">
      <c r="A62" s="1016"/>
      <c r="B62" s="1017"/>
      <c r="C62" s="1938"/>
      <c r="D62" s="1018"/>
      <c r="E62" s="1526">
        <f t="shared" si="5"/>
        <v>0</v>
      </c>
      <c r="F62" s="1044"/>
      <c r="G62" s="1044"/>
      <c r="H62" s="1044"/>
      <c r="I62" s="1939">
        <f t="shared" si="6"/>
        <v>0</v>
      </c>
      <c r="J62" s="1939">
        <f t="shared" si="0"/>
        <v>0</v>
      </c>
    </row>
    <row r="63" spans="1:10" s="935" customFormat="1" ht="15.75" hidden="1" customHeight="1" x14ac:dyDescent="0.25">
      <c r="A63" s="1012"/>
      <c r="B63" s="1013"/>
      <c r="C63" s="1938"/>
      <c r="D63" s="1018"/>
      <c r="E63" s="1526">
        <f t="shared" si="5"/>
        <v>0</v>
      </c>
      <c r="F63" s="1044"/>
      <c r="G63" s="1044"/>
      <c r="H63" s="1044"/>
      <c r="I63" s="1939">
        <f t="shared" si="6"/>
        <v>0</v>
      </c>
      <c r="J63" s="1939">
        <f t="shared" si="0"/>
        <v>0</v>
      </c>
    </row>
    <row r="64" spans="1:10" s="935" customFormat="1" ht="15.75" hidden="1" customHeight="1" x14ac:dyDescent="0.25">
      <c r="A64" s="1012"/>
      <c r="B64" s="1013"/>
      <c r="C64" s="1938"/>
      <c r="D64" s="1018"/>
      <c r="E64" s="1526">
        <f t="shared" si="5"/>
        <v>0</v>
      </c>
      <c r="F64" s="1044"/>
      <c r="G64" s="1044"/>
      <c r="H64" s="1044"/>
      <c r="I64" s="1939">
        <f t="shared" si="6"/>
        <v>0</v>
      </c>
      <c r="J64" s="1939">
        <f t="shared" si="0"/>
        <v>0</v>
      </c>
    </row>
    <row r="65" spans="1:10" s="935" customFormat="1" ht="15.75" hidden="1" customHeight="1" x14ac:dyDescent="0.25">
      <c r="A65" s="1012"/>
      <c r="B65" s="1013"/>
      <c r="C65" s="1938"/>
      <c r="D65" s="1018"/>
      <c r="E65" s="1526">
        <f t="shared" si="5"/>
        <v>0</v>
      </c>
      <c r="F65" s="1044"/>
      <c r="G65" s="1044"/>
      <c r="H65" s="1044"/>
      <c r="I65" s="1939">
        <f t="shared" si="6"/>
        <v>0</v>
      </c>
      <c r="J65" s="1939">
        <f t="shared" si="0"/>
        <v>0</v>
      </c>
    </row>
    <row r="66" spans="1:10" s="935" customFormat="1" ht="15.75" hidden="1" customHeight="1" x14ac:dyDescent="0.25">
      <c r="A66" s="1012"/>
      <c r="B66" s="1013"/>
      <c r="C66" s="1938"/>
      <c r="D66" s="1018"/>
      <c r="E66" s="1526">
        <f t="shared" si="5"/>
        <v>0</v>
      </c>
      <c r="F66" s="1044"/>
      <c r="G66" s="1044"/>
      <c r="H66" s="1044"/>
      <c r="I66" s="1939">
        <f t="shared" si="6"/>
        <v>0</v>
      </c>
      <c r="J66" s="1939">
        <f t="shared" si="0"/>
        <v>0</v>
      </c>
    </row>
    <row r="67" spans="1:10" s="935" customFormat="1" ht="15.75" hidden="1" customHeight="1" x14ac:dyDescent="0.25">
      <c r="A67" s="1012"/>
      <c r="B67" s="1013"/>
      <c r="C67" s="1938"/>
      <c r="D67" s="1018"/>
      <c r="E67" s="1526">
        <f t="shared" si="5"/>
        <v>0</v>
      </c>
      <c r="F67" s="1044"/>
      <c r="G67" s="1044"/>
      <c r="H67" s="1044"/>
      <c r="I67" s="1939">
        <f t="shared" si="6"/>
        <v>0</v>
      </c>
      <c r="J67" s="1939">
        <f t="shared" si="0"/>
        <v>0</v>
      </c>
    </row>
    <row r="68" spans="1:10" s="935" customFormat="1" ht="15.75" hidden="1" customHeight="1" x14ac:dyDescent="0.25">
      <c r="A68" s="1016"/>
      <c r="B68" s="1020"/>
      <c r="C68" s="1938"/>
      <c r="D68" s="1018"/>
      <c r="E68" s="1526">
        <f t="shared" si="5"/>
        <v>0</v>
      </c>
      <c r="F68" s="1044"/>
      <c r="G68" s="1044"/>
      <c r="H68" s="1044"/>
      <c r="I68" s="1939">
        <f t="shared" si="6"/>
        <v>0</v>
      </c>
      <c r="J68" s="1939">
        <f t="shared" si="0"/>
        <v>0</v>
      </c>
    </row>
    <row r="69" spans="1:10" s="935" customFormat="1" ht="15.75" hidden="1" customHeight="1" x14ac:dyDescent="0.25">
      <c r="A69" s="1016"/>
      <c r="B69" s="1017"/>
      <c r="C69" s="1938"/>
      <c r="D69" s="1018"/>
      <c r="E69" s="1526">
        <f t="shared" si="5"/>
        <v>0</v>
      </c>
      <c r="F69" s="1044"/>
      <c r="G69" s="1044"/>
      <c r="H69" s="1044"/>
      <c r="I69" s="1939">
        <f t="shared" si="6"/>
        <v>0</v>
      </c>
      <c r="J69" s="1939">
        <f t="shared" si="0"/>
        <v>0</v>
      </c>
    </row>
    <row r="70" spans="1:10" s="935" customFormat="1" ht="15.75" hidden="1" customHeight="1" x14ac:dyDescent="0.25">
      <c r="A70" s="1016"/>
      <c r="B70" s="1017"/>
      <c r="C70" s="1938"/>
      <c r="D70" s="1018"/>
      <c r="E70" s="1526">
        <f t="shared" si="5"/>
        <v>0</v>
      </c>
      <c r="F70" s="1044"/>
      <c r="G70" s="1044"/>
      <c r="H70" s="1044"/>
      <c r="I70" s="1939">
        <f t="shared" si="6"/>
        <v>0</v>
      </c>
      <c r="J70" s="1939">
        <f t="shared" si="0"/>
        <v>0</v>
      </c>
    </row>
    <row r="71" spans="1:10" s="935" customFormat="1" ht="16.5" hidden="1" x14ac:dyDescent="0.25">
      <c r="A71" s="1016"/>
      <c r="B71" s="1017"/>
      <c r="C71" s="1938"/>
      <c r="D71" s="1018"/>
      <c r="E71" s="1526">
        <f t="shared" si="5"/>
        <v>0</v>
      </c>
      <c r="F71" s="1044"/>
      <c r="G71" s="1044"/>
      <c r="H71" s="1044"/>
      <c r="I71" s="1939">
        <f t="shared" si="6"/>
        <v>0</v>
      </c>
      <c r="J71" s="1939">
        <f t="shared" si="0"/>
        <v>0</v>
      </c>
    </row>
    <row r="72" spans="1:10" s="935" customFormat="1" ht="16.5" x14ac:dyDescent="0.25">
      <c r="A72" s="1012" t="s">
        <v>965</v>
      </c>
      <c r="B72" s="1021" t="s">
        <v>966</v>
      </c>
      <c r="C72" s="1014">
        <f>SUM(C73:C89)</f>
        <v>0</v>
      </c>
      <c r="D72" s="1014"/>
      <c r="E72" s="1014">
        <f>CEILING(SUM(E73:E89),0.1)</f>
        <v>0</v>
      </c>
      <c r="F72" s="1044"/>
      <c r="G72" s="1044"/>
      <c r="H72" s="1044"/>
      <c r="I72" s="1937">
        <f>E72</f>
        <v>0</v>
      </c>
      <c r="J72" s="1937">
        <f t="shared" si="0"/>
        <v>0</v>
      </c>
    </row>
    <row r="73" spans="1:10" s="935" customFormat="1" ht="15.75" hidden="1" customHeight="1" x14ac:dyDescent="0.25">
      <c r="A73" s="1016"/>
      <c r="B73" s="1017"/>
      <c r="C73" s="1938"/>
      <c r="D73" s="1018"/>
      <c r="E73" s="1526">
        <f t="shared" ref="E73:E89" si="7">D73+C73</f>
        <v>0</v>
      </c>
      <c r="F73" s="1044"/>
      <c r="G73" s="1044"/>
      <c r="H73" s="1044"/>
      <c r="I73" s="1939">
        <f>E73</f>
        <v>0</v>
      </c>
      <c r="J73" s="1939">
        <f t="shared" si="0"/>
        <v>0</v>
      </c>
    </row>
    <row r="74" spans="1:10" s="935" customFormat="1" ht="15.75" hidden="1" customHeight="1" x14ac:dyDescent="0.25">
      <c r="A74" s="1016"/>
      <c r="B74" s="1017"/>
      <c r="C74" s="1938"/>
      <c r="D74" s="1018"/>
      <c r="E74" s="1526">
        <f t="shared" si="7"/>
        <v>0</v>
      </c>
      <c r="F74" s="1044"/>
      <c r="G74" s="1044"/>
      <c r="H74" s="1044"/>
      <c r="I74" s="1939">
        <f t="shared" ref="I74:I89" si="8">E74</f>
        <v>0</v>
      </c>
      <c r="J74" s="1939">
        <f t="shared" si="0"/>
        <v>0</v>
      </c>
    </row>
    <row r="75" spans="1:10" s="935" customFormat="1" ht="15.75" hidden="1" customHeight="1" x14ac:dyDescent="0.25">
      <c r="A75" s="1016"/>
      <c r="B75" s="1017"/>
      <c r="C75" s="1938"/>
      <c r="D75" s="1018"/>
      <c r="E75" s="1526">
        <f t="shared" si="7"/>
        <v>0</v>
      </c>
      <c r="F75" s="1044"/>
      <c r="G75" s="1044"/>
      <c r="H75" s="1044"/>
      <c r="I75" s="1939">
        <f t="shared" si="8"/>
        <v>0</v>
      </c>
      <c r="J75" s="1939">
        <f t="shared" si="0"/>
        <v>0</v>
      </c>
    </row>
    <row r="76" spans="1:10" s="935" customFormat="1" ht="15.75" hidden="1" customHeight="1" x14ac:dyDescent="0.25">
      <c r="A76" s="1016"/>
      <c r="B76" s="1017"/>
      <c r="C76" s="1938"/>
      <c r="D76" s="1018"/>
      <c r="E76" s="1526">
        <f t="shared" si="7"/>
        <v>0</v>
      </c>
      <c r="F76" s="1044"/>
      <c r="G76" s="1044"/>
      <c r="H76" s="1044"/>
      <c r="I76" s="1939">
        <f t="shared" si="8"/>
        <v>0</v>
      </c>
      <c r="J76" s="1939">
        <f t="shared" si="0"/>
        <v>0</v>
      </c>
    </row>
    <row r="77" spans="1:10" s="935" customFormat="1" ht="15.75" hidden="1" customHeight="1" x14ac:dyDescent="0.25">
      <c r="A77" s="1016"/>
      <c r="B77" s="1017"/>
      <c r="C77" s="1938"/>
      <c r="D77" s="1018"/>
      <c r="E77" s="1526">
        <f t="shared" si="7"/>
        <v>0</v>
      </c>
      <c r="F77" s="1044"/>
      <c r="G77" s="1044"/>
      <c r="H77" s="1044"/>
      <c r="I77" s="1939">
        <f t="shared" si="8"/>
        <v>0</v>
      </c>
      <c r="J77" s="1939">
        <f t="shared" si="0"/>
        <v>0</v>
      </c>
    </row>
    <row r="78" spans="1:10" s="935" customFormat="1" ht="15.75" hidden="1" customHeight="1" x14ac:dyDescent="0.25">
      <c r="A78" s="1016"/>
      <c r="B78" s="1017"/>
      <c r="C78" s="1938"/>
      <c r="D78" s="1018"/>
      <c r="E78" s="1526">
        <f t="shared" si="7"/>
        <v>0</v>
      </c>
      <c r="F78" s="1044"/>
      <c r="G78" s="1044"/>
      <c r="H78" s="1044"/>
      <c r="I78" s="1939">
        <f t="shared" si="8"/>
        <v>0</v>
      </c>
      <c r="J78" s="1939">
        <f t="shared" si="0"/>
        <v>0</v>
      </c>
    </row>
    <row r="79" spans="1:10" s="935" customFormat="1" ht="15.75" hidden="1" customHeight="1" x14ac:dyDescent="0.25">
      <c r="A79" s="1016"/>
      <c r="B79" s="1017"/>
      <c r="C79" s="1938"/>
      <c r="D79" s="1018"/>
      <c r="E79" s="1526">
        <f t="shared" si="7"/>
        <v>0</v>
      </c>
      <c r="F79" s="1044"/>
      <c r="G79" s="1044"/>
      <c r="H79" s="1044"/>
      <c r="I79" s="1939">
        <f t="shared" si="8"/>
        <v>0</v>
      </c>
      <c r="J79" s="1939">
        <f t="shared" si="0"/>
        <v>0</v>
      </c>
    </row>
    <row r="80" spans="1:10" s="935" customFormat="1" ht="15.75" hidden="1" customHeight="1" x14ac:dyDescent="0.25">
      <c r="A80" s="1016"/>
      <c r="B80" s="1017"/>
      <c r="C80" s="1938"/>
      <c r="D80" s="1018"/>
      <c r="E80" s="1526">
        <f t="shared" si="7"/>
        <v>0</v>
      </c>
      <c r="F80" s="1044"/>
      <c r="G80" s="1044"/>
      <c r="H80" s="1044"/>
      <c r="I80" s="1939">
        <f t="shared" si="8"/>
        <v>0</v>
      </c>
      <c r="J80" s="1939">
        <f t="shared" si="0"/>
        <v>0</v>
      </c>
    </row>
    <row r="81" spans="1:10" s="935" customFormat="1" ht="15.75" hidden="1" customHeight="1" x14ac:dyDescent="0.25">
      <c r="A81" s="1016"/>
      <c r="B81" s="1017"/>
      <c r="C81" s="1938"/>
      <c r="D81" s="1018"/>
      <c r="E81" s="1526">
        <f t="shared" si="7"/>
        <v>0</v>
      </c>
      <c r="F81" s="1044"/>
      <c r="G81" s="1044"/>
      <c r="H81" s="1044"/>
      <c r="I81" s="1939">
        <f t="shared" si="8"/>
        <v>0</v>
      </c>
      <c r="J81" s="1939">
        <f t="shared" si="0"/>
        <v>0</v>
      </c>
    </row>
    <row r="82" spans="1:10" s="935" customFormat="1" ht="15.75" hidden="1" customHeight="1" x14ac:dyDescent="0.25">
      <c r="A82" s="1012"/>
      <c r="B82" s="1013"/>
      <c r="C82" s="1938"/>
      <c r="D82" s="1018"/>
      <c r="E82" s="1526">
        <f t="shared" si="7"/>
        <v>0</v>
      </c>
      <c r="F82" s="1044"/>
      <c r="G82" s="1044"/>
      <c r="H82" s="1044"/>
      <c r="I82" s="1939">
        <f t="shared" si="8"/>
        <v>0</v>
      </c>
      <c r="J82" s="1939">
        <f t="shared" si="0"/>
        <v>0</v>
      </c>
    </row>
    <row r="83" spans="1:10" s="935" customFormat="1" ht="15.75" hidden="1" customHeight="1" x14ac:dyDescent="0.25">
      <c r="A83" s="1012"/>
      <c r="B83" s="1013"/>
      <c r="C83" s="1938"/>
      <c r="D83" s="1018"/>
      <c r="E83" s="1526">
        <f t="shared" si="7"/>
        <v>0</v>
      </c>
      <c r="F83" s="1044"/>
      <c r="G83" s="1044"/>
      <c r="H83" s="1044"/>
      <c r="I83" s="1939">
        <f t="shared" si="8"/>
        <v>0</v>
      </c>
      <c r="J83" s="1939">
        <f t="shared" si="0"/>
        <v>0</v>
      </c>
    </row>
    <row r="84" spans="1:10" s="935" customFormat="1" ht="15.75" hidden="1" customHeight="1" x14ac:dyDescent="0.25">
      <c r="A84" s="1012"/>
      <c r="B84" s="1013"/>
      <c r="C84" s="1938"/>
      <c r="D84" s="1018"/>
      <c r="E84" s="1526">
        <f t="shared" si="7"/>
        <v>0</v>
      </c>
      <c r="F84" s="1044"/>
      <c r="G84" s="1044"/>
      <c r="H84" s="1044"/>
      <c r="I84" s="1939">
        <f t="shared" si="8"/>
        <v>0</v>
      </c>
      <c r="J84" s="1939">
        <f t="shared" si="0"/>
        <v>0</v>
      </c>
    </row>
    <row r="85" spans="1:10" s="935" customFormat="1" ht="15.75" hidden="1" customHeight="1" x14ac:dyDescent="0.25">
      <c r="A85" s="1012"/>
      <c r="B85" s="1013"/>
      <c r="C85" s="1938"/>
      <c r="D85" s="1018"/>
      <c r="E85" s="1526">
        <f t="shared" si="7"/>
        <v>0</v>
      </c>
      <c r="F85" s="1044"/>
      <c r="G85" s="1044"/>
      <c r="H85" s="1044"/>
      <c r="I85" s="1939">
        <f t="shared" si="8"/>
        <v>0</v>
      </c>
      <c r="J85" s="1939">
        <f t="shared" si="0"/>
        <v>0</v>
      </c>
    </row>
    <row r="86" spans="1:10" s="935" customFormat="1" ht="15.75" hidden="1" customHeight="1" x14ac:dyDescent="0.25">
      <c r="A86" s="1016"/>
      <c r="B86" s="1020"/>
      <c r="C86" s="1938"/>
      <c r="D86" s="1018"/>
      <c r="E86" s="1526">
        <f t="shared" si="7"/>
        <v>0</v>
      </c>
      <c r="F86" s="1044"/>
      <c r="G86" s="1044"/>
      <c r="H86" s="1044"/>
      <c r="I86" s="1939">
        <f t="shared" si="8"/>
        <v>0</v>
      </c>
      <c r="J86" s="1939">
        <f t="shared" si="0"/>
        <v>0</v>
      </c>
    </row>
    <row r="87" spans="1:10" s="935" customFormat="1" ht="15.75" hidden="1" customHeight="1" x14ac:dyDescent="0.25">
      <c r="A87" s="1016"/>
      <c r="B87" s="1017"/>
      <c r="C87" s="1938"/>
      <c r="D87" s="1018"/>
      <c r="E87" s="1526">
        <f t="shared" si="7"/>
        <v>0</v>
      </c>
      <c r="F87" s="1044"/>
      <c r="G87" s="1044"/>
      <c r="H87" s="1044"/>
      <c r="I87" s="1939">
        <f t="shared" si="8"/>
        <v>0</v>
      </c>
      <c r="J87" s="1939">
        <f t="shared" ref="J87:J150" si="9">E87</f>
        <v>0</v>
      </c>
    </row>
    <row r="88" spans="1:10" s="935" customFormat="1" ht="15.75" hidden="1" customHeight="1" x14ac:dyDescent="0.25">
      <c r="A88" s="1016"/>
      <c r="B88" s="1017"/>
      <c r="C88" s="1938"/>
      <c r="D88" s="1018"/>
      <c r="E88" s="1526">
        <f t="shared" si="7"/>
        <v>0</v>
      </c>
      <c r="F88" s="1044"/>
      <c r="G88" s="1044"/>
      <c r="H88" s="1044"/>
      <c r="I88" s="1939">
        <f t="shared" si="8"/>
        <v>0</v>
      </c>
      <c r="J88" s="1939">
        <f t="shared" si="9"/>
        <v>0</v>
      </c>
    </row>
    <row r="89" spans="1:10" s="935" customFormat="1" ht="15.75" hidden="1" customHeight="1" x14ac:dyDescent="0.25">
      <c r="A89" s="1016"/>
      <c r="B89" s="1017"/>
      <c r="C89" s="1938"/>
      <c r="D89" s="1018"/>
      <c r="E89" s="1526">
        <f t="shared" si="7"/>
        <v>0</v>
      </c>
      <c r="F89" s="1044"/>
      <c r="G89" s="1044"/>
      <c r="H89" s="1044"/>
      <c r="I89" s="1939">
        <f t="shared" si="8"/>
        <v>0</v>
      </c>
      <c r="J89" s="1939">
        <f t="shared" si="9"/>
        <v>0</v>
      </c>
    </row>
    <row r="90" spans="1:10" s="935" customFormat="1" ht="15.75" customHeight="1" x14ac:dyDescent="0.25">
      <c r="A90" s="1012" t="s">
        <v>967</v>
      </c>
      <c r="B90" s="1021" t="s">
        <v>968</v>
      </c>
      <c r="C90" s="1014">
        <f>SUM(C91:C121)</f>
        <v>200</v>
      </c>
      <c r="D90" s="1014"/>
      <c r="E90" s="1014">
        <f>CEILING(SUM(E91:E121),0.1)</f>
        <v>240</v>
      </c>
      <c r="F90" s="1044"/>
      <c r="G90" s="1044"/>
      <c r="H90" s="1044"/>
      <c r="I90" s="1937">
        <f>E90</f>
        <v>240</v>
      </c>
      <c r="J90" s="1937">
        <f t="shared" si="9"/>
        <v>240</v>
      </c>
    </row>
    <row r="91" spans="1:10" s="935" customFormat="1" ht="15.75" customHeight="1" x14ac:dyDescent="0.25">
      <c r="A91" s="1012"/>
      <c r="B91" s="1940" t="s">
        <v>968</v>
      </c>
      <c r="C91" s="1941">
        <v>200</v>
      </c>
      <c r="D91" s="1942">
        <v>1200</v>
      </c>
      <c r="E91" s="1938">
        <f t="shared" ref="E91:E154" si="10">(C91*D91)/1000</f>
        <v>240</v>
      </c>
      <c r="F91" s="1044"/>
      <c r="G91" s="1044"/>
      <c r="H91" s="1044"/>
      <c r="I91" s="1939">
        <f t="shared" ref="I91:I121" si="11">E91</f>
        <v>240</v>
      </c>
      <c r="J91" s="1939">
        <f t="shared" si="9"/>
        <v>240</v>
      </c>
    </row>
    <row r="92" spans="1:10" s="935" customFormat="1" ht="15.75" hidden="1" customHeight="1" x14ac:dyDescent="0.25">
      <c r="A92" s="1012"/>
      <c r="B92" s="1021"/>
      <c r="C92" s="1938"/>
      <c r="D92" s="1014"/>
      <c r="E92" s="1938">
        <f t="shared" si="10"/>
        <v>0</v>
      </c>
      <c r="F92" s="1044"/>
      <c r="G92" s="1044"/>
      <c r="H92" s="1044"/>
      <c r="I92" s="1939">
        <f t="shared" si="11"/>
        <v>0</v>
      </c>
      <c r="J92" s="1939">
        <f t="shared" si="9"/>
        <v>0</v>
      </c>
    </row>
    <row r="93" spans="1:10" s="935" customFormat="1" ht="15.75" hidden="1" customHeight="1" x14ac:dyDescent="0.25">
      <c r="A93" s="1012"/>
      <c r="B93" s="1021"/>
      <c r="C93" s="1938"/>
      <c r="D93" s="1014"/>
      <c r="E93" s="1938">
        <f t="shared" si="10"/>
        <v>0</v>
      </c>
      <c r="F93" s="1044"/>
      <c r="G93" s="1044"/>
      <c r="H93" s="1044"/>
      <c r="I93" s="1939">
        <f t="shared" si="11"/>
        <v>0</v>
      </c>
      <c r="J93" s="1939">
        <f t="shared" si="9"/>
        <v>0</v>
      </c>
    </row>
    <row r="94" spans="1:10" s="935" customFormat="1" ht="15.75" hidden="1" customHeight="1" x14ac:dyDescent="0.25">
      <c r="A94" s="1012"/>
      <c r="B94" s="1021"/>
      <c r="C94" s="1938"/>
      <c r="D94" s="1014"/>
      <c r="E94" s="1938">
        <f t="shared" si="10"/>
        <v>0</v>
      </c>
      <c r="F94" s="1044"/>
      <c r="G94" s="1044"/>
      <c r="H94" s="1044"/>
      <c r="I94" s="1939">
        <f t="shared" si="11"/>
        <v>0</v>
      </c>
      <c r="J94" s="1939">
        <f t="shared" si="9"/>
        <v>0</v>
      </c>
    </row>
    <row r="95" spans="1:10" s="935" customFormat="1" ht="15.75" hidden="1" customHeight="1" x14ac:dyDescent="0.25">
      <c r="A95" s="1012"/>
      <c r="B95" s="1021"/>
      <c r="C95" s="1938"/>
      <c r="D95" s="1014"/>
      <c r="E95" s="1938">
        <f t="shared" si="10"/>
        <v>0</v>
      </c>
      <c r="F95" s="1044"/>
      <c r="G95" s="1044"/>
      <c r="H95" s="1044"/>
      <c r="I95" s="1939">
        <f t="shared" si="11"/>
        <v>0</v>
      </c>
      <c r="J95" s="1939">
        <f t="shared" si="9"/>
        <v>0</v>
      </c>
    </row>
    <row r="96" spans="1:10" s="935" customFormat="1" ht="15.75" hidden="1" customHeight="1" x14ac:dyDescent="0.25">
      <c r="A96" s="1012"/>
      <c r="B96" s="1021"/>
      <c r="C96" s="1938"/>
      <c r="D96" s="1014"/>
      <c r="E96" s="1938">
        <f t="shared" si="10"/>
        <v>0</v>
      </c>
      <c r="F96" s="1044"/>
      <c r="G96" s="1044"/>
      <c r="H96" s="1044"/>
      <c r="I96" s="1939">
        <f t="shared" si="11"/>
        <v>0</v>
      </c>
      <c r="J96" s="1939">
        <f t="shared" si="9"/>
        <v>0</v>
      </c>
    </row>
    <row r="97" spans="1:10" s="935" customFormat="1" ht="15.75" hidden="1" customHeight="1" x14ac:dyDescent="0.25">
      <c r="A97" s="1012"/>
      <c r="B97" s="1021"/>
      <c r="C97" s="1938"/>
      <c r="D97" s="1014"/>
      <c r="E97" s="1938">
        <f t="shared" si="10"/>
        <v>0</v>
      </c>
      <c r="F97" s="1044"/>
      <c r="G97" s="1044"/>
      <c r="H97" s="1044"/>
      <c r="I97" s="1939">
        <f t="shared" si="11"/>
        <v>0</v>
      </c>
      <c r="J97" s="1939">
        <f t="shared" si="9"/>
        <v>0</v>
      </c>
    </row>
    <row r="98" spans="1:10" s="935" customFormat="1" ht="15.75" hidden="1" customHeight="1" x14ac:dyDescent="0.25">
      <c r="A98" s="1012"/>
      <c r="B98" s="1021"/>
      <c r="C98" s="1938"/>
      <c r="D98" s="1014"/>
      <c r="E98" s="1938">
        <f t="shared" si="10"/>
        <v>0</v>
      </c>
      <c r="F98" s="1044"/>
      <c r="G98" s="1044"/>
      <c r="H98" s="1044"/>
      <c r="I98" s="1939">
        <f t="shared" si="11"/>
        <v>0</v>
      </c>
      <c r="J98" s="1939">
        <f t="shared" si="9"/>
        <v>0</v>
      </c>
    </row>
    <row r="99" spans="1:10" s="935" customFormat="1" ht="15.75" hidden="1" customHeight="1" x14ac:dyDescent="0.25">
      <c r="A99" s="1012"/>
      <c r="B99" s="1021"/>
      <c r="C99" s="1938"/>
      <c r="D99" s="1014"/>
      <c r="E99" s="1938">
        <f t="shared" si="10"/>
        <v>0</v>
      </c>
      <c r="F99" s="1044"/>
      <c r="G99" s="1044"/>
      <c r="H99" s="1044"/>
      <c r="I99" s="1939">
        <f t="shared" si="11"/>
        <v>0</v>
      </c>
      <c r="J99" s="1939">
        <f t="shared" si="9"/>
        <v>0</v>
      </c>
    </row>
    <row r="100" spans="1:10" s="935" customFormat="1" ht="15.75" hidden="1" customHeight="1" x14ac:dyDescent="0.25">
      <c r="A100" s="1012"/>
      <c r="B100" s="1021"/>
      <c r="C100" s="1938"/>
      <c r="D100" s="1014"/>
      <c r="E100" s="1938">
        <f t="shared" si="10"/>
        <v>0</v>
      </c>
      <c r="F100" s="1044"/>
      <c r="G100" s="1044"/>
      <c r="H100" s="1044"/>
      <c r="I100" s="1939">
        <f t="shared" si="11"/>
        <v>0</v>
      </c>
      <c r="J100" s="1939">
        <f t="shared" si="9"/>
        <v>0</v>
      </c>
    </row>
    <row r="101" spans="1:10" s="935" customFormat="1" ht="15.75" hidden="1" customHeight="1" x14ac:dyDescent="0.25">
      <c r="A101" s="1012"/>
      <c r="B101" s="1021"/>
      <c r="C101" s="1938"/>
      <c r="D101" s="1014"/>
      <c r="E101" s="1938">
        <f t="shared" si="10"/>
        <v>0</v>
      </c>
      <c r="F101" s="1044"/>
      <c r="G101" s="1044"/>
      <c r="H101" s="1044"/>
      <c r="I101" s="1939">
        <f t="shared" si="11"/>
        <v>0</v>
      </c>
      <c r="J101" s="1939">
        <f t="shared" si="9"/>
        <v>0</v>
      </c>
    </row>
    <row r="102" spans="1:10" s="935" customFormat="1" ht="16.5" hidden="1" x14ac:dyDescent="0.25">
      <c r="A102" s="1012"/>
      <c r="B102" s="1021"/>
      <c r="C102" s="1938"/>
      <c r="D102" s="1014"/>
      <c r="E102" s="1938">
        <f t="shared" si="10"/>
        <v>0</v>
      </c>
      <c r="F102" s="1044"/>
      <c r="G102" s="1044"/>
      <c r="H102" s="1044"/>
      <c r="I102" s="1939">
        <f t="shared" si="11"/>
        <v>0</v>
      </c>
      <c r="J102" s="1939">
        <f t="shared" si="9"/>
        <v>0</v>
      </c>
    </row>
    <row r="103" spans="1:10" s="935" customFormat="1" ht="15.75" hidden="1" customHeight="1" x14ac:dyDescent="0.25">
      <c r="A103" s="1012"/>
      <c r="B103" s="1021"/>
      <c r="C103" s="1938"/>
      <c r="D103" s="1014"/>
      <c r="E103" s="1938">
        <f t="shared" si="10"/>
        <v>0</v>
      </c>
      <c r="F103" s="1044"/>
      <c r="G103" s="1044"/>
      <c r="H103" s="1044"/>
      <c r="I103" s="1939">
        <f t="shared" si="11"/>
        <v>0</v>
      </c>
      <c r="J103" s="1939">
        <f t="shared" si="9"/>
        <v>0</v>
      </c>
    </row>
    <row r="104" spans="1:10" s="935" customFormat="1" ht="15.75" hidden="1" customHeight="1" x14ac:dyDescent="0.25">
      <c r="A104" s="1012"/>
      <c r="B104" s="1021"/>
      <c r="C104" s="1938"/>
      <c r="D104" s="1014"/>
      <c r="E104" s="1938">
        <f t="shared" si="10"/>
        <v>0</v>
      </c>
      <c r="F104" s="1044"/>
      <c r="G104" s="1044"/>
      <c r="H104" s="1044"/>
      <c r="I104" s="1939">
        <f t="shared" si="11"/>
        <v>0</v>
      </c>
      <c r="J104" s="1939">
        <f t="shared" si="9"/>
        <v>0</v>
      </c>
    </row>
    <row r="105" spans="1:10" s="935" customFormat="1" ht="15.75" hidden="1" customHeight="1" x14ac:dyDescent="0.25">
      <c r="A105" s="1012"/>
      <c r="B105" s="1021"/>
      <c r="C105" s="1938"/>
      <c r="D105" s="1014"/>
      <c r="E105" s="1938">
        <f t="shared" si="10"/>
        <v>0</v>
      </c>
      <c r="F105" s="1044"/>
      <c r="G105" s="1044"/>
      <c r="H105" s="1044"/>
      <c r="I105" s="1939">
        <f t="shared" si="11"/>
        <v>0</v>
      </c>
      <c r="J105" s="1939">
        <f t="shared" si="9"/>
        <v>0</v>
      </c>
    </row>
    <row r="106" spans="1:10" s="935" customFormat="1" ht="15.75" hidden="1" customHeight="1" x14ac:dyDescent="0.25">
      <c r="A106" s="1012"/>
      <c r="B106" s="1021"/>
      <c r="C106" s="1938"/>
      <c r="D106" s="1014"/>
      <c r="E106" s="1938">
        <f t="shared" si="10"/>
        <v>0</v>
      </c>
      <c r="F106" s="1044"/>
      <c r="G106" s="1044"/>
      <c r="H106" s="1044"/>
      <c r="I106" s="1939">
        <f t="shared" si="11"/>
        <v>0</v>
      </c>
      <c r="J106" s="1939">
        <f t="shared" si="9"/>
        <v>0</v>
      </c>
    </row>
    <row r="107" spans="1:10" s="935" customFormat="1" ht="15.75" hidden="1" customHeight="1" x14ac:dyDescent="0.25">
      <c r="A107" s="1012"/>
      <c r="B107" s="1021"/>
      <c r="C107" s="1938"/>
      <c r="D107" s="1014"/>
      <c r="E107" s="1938">
        <f t="shared" si="10"/>
        <v>0</v>
      </c>
      <c r="F107" s="1044"/>
      <c r="G107" s="1044"/>
      <c r="H107" s="1044"/>
      <c r="I107" s="1939">
        <f t="shared" si="11"/>
        <v>0</v>
      </c>
      <c r="J107" s="1939">
        <f t="shared" si="9"/>
        <v>0</v>
      </c>
    </row>
    <row r="108" spans="1:10" s="935" customFormat="1" ht="15.75" hidden="1" customHeight="1" x14ac:dyDescent="0.25">
      <c r="A108" s="1012"/>
      <c r="B108" s="1021"/>
      <c r="C108" s="1938"/>
      <c r="D108" s="1018"/>
      <c r="E108" s="1938">
        <f t="shared" si="10"/>
        <v>0</v>
      </c>
      <c r="F108" s="1044"/>
      <c r="G108" s="1044"/>
      <c r="H108" s="1044"/>
      <c r="I108" s="1939">
        <f t="shared" si="11"/>
        <v>0</v>
      </c>
      <c r="J108" s="1939">
        <f t="shared" si="9"/>
        <v>0</v>
      </c>
    </row>
    <row r="109" spans="1:10" s="935" customFormat="1" ht="15.75" hidden="1" customHeight="1" x14ac:dyDescent="0.25">
      <c r="A109" s="1012"/>
      <c r="B109" s="1021"/>
      <c r="C109" s="1938"/>
      <c r="D109" s="1018"/>
      <c r="E109" s="1938">
        <f t="shared" si="10"/>
        <v>0</v>
      </c>
      <c r="F109" s="1044"/>
      <c r="G109" s="1044"/>
      <c r="H109" s="1044"/>
      <c r="I109" s="1939">
        <f t="shared" si="11"/>
        <v>0</v>
      </c>
      <c r="J109" s="1939">
        <f t="shared" si="9"/>
        <v>0</v>
      </c>
    </row>
    <row r="110" spans="1:10" s="935" customFormat="1" ht="15.75" hidden="1" customHeight="1" x14ac:dyDescent="0.25">
      <c r="A110" s="1012"/>
      <c r="B110" s="1021"/>
      <c r="C110" s="1938"/>
      <c r="D110" s="1018"/>
      <c r="E110" s="1938">
        <f t="shared" si="10"/>
        <v>0</v>
      </c>
      <c r="F110" s="1044"/>
      <c r="G110" s="1044"/>
      <c r="H110" s="1044"/>
      <c r="I110" s="1939">
        <f t="shared" si="11"/>
        <v>0</v>
      </c>
      <c r="J110" s="1939">
        <f t="shared" si="9"/>
        <v>0</v>
      </c>
    </row>
    <row r="111" spans="1:10" s="935" customFormat="1" ht="15.75" hidden="1" customHeight="1" x14ac:dyDescent="0.25">
      <c r="A111" s="1012"/>
      <c r="B111" s="1021"/>
      <c r="C111" s="1938"/>
      <c r="D111" s="1018"/>
      <c r="E111" s="1938">
        <f t="shared" si="10"/>
        <v>0</v>
      </c>
      <c r="F111" s="1044"/>
      <c r="G111" s="1044"/>
      <c r="H111" s="1044"/>
      <c r="I111" s="1939">
        <f t="shared" si="11"/>
        <v>0</v>
      </c>
      <c r="J111" s="1939">
        <f t="shared" si="9"/>
        <v>0</v>
      </c>
    </row>
    <row r="112" spans="1:10" s="935" customFormat="1" ht="15.75" hidden="1" customHeight="1" x14ac:dyDescent="0.25">
      <c r="A112" s="1016"/>
      <c r="B112" s="1017"/>
      <c r="C112" s="1938"/>
      <c r="D112" s="1018"/>
      <c r="E112" s="1938">
        <f t="shared" si="10"/>
        <v>0</v>
      </c>
      <c r="F112" s="1044"/>
      <c r="G112" s="1044"/>
      <c r="H112" s="1044"/>
      <c r="I112" s="1939">
        <f t="shared" si="11"/>
        <v>0</v>
      </c>
      <c r="J112" s="1939">
        <f t="shared" si="9"/>
        <v>0</v>
      </c>
    </row>
    <row r="113" spans="1:10" s="935" customFormat="1" ht="15.75" hidden="1" customHeight="1" x14ac:dyDescent="0.25">
      <c r="A113" s="1012"/>
      <c r="B113" s="1013"/>
      <c r="C113" s="1938"/>
      <c r="D113" s="1018"/>
      <c r="E113" s="1938">
        <f t="shared" si="10"/>
        <v>0</v>
      </c>
      <c r="F113" s="1044"/>
      <c r="G113" s="1044"/>
      <c r="H113" s="1044"/>
      <c r="I113" s="1939">
        <f t="shared" si="11"/>
        <v>0</v>
      </c>
      <c r="J113" s="1939">
        <f t="shared" si="9"/>
        <v>0</v>
      </c>
    </row>
    <row r="114" spans="1:10" s="935" customFormat="1" ht="15.75" hidden="1" customHeight="1" x14ac:dyDescent="0.25">
      <c r="A114" s="1012"/>
      <c r="B114" s="1013"/>
      <c r="C114" s="1938"/>
      <c r="D114" s="1018"/>
      <c r="E114" s="1938">
        <f t="shared" si="10"/>
        <v>0</v>
      </c>
      <c r="F114" s="1044"/>
      <c r="G114" s="1044"/>
      <c r="H114" s="1044"/>
      <c r="I114" s="1939">
        <f t="shared" si="11"/>
        <v>0</v>
      </c>
      <c r="J114" s="1939">
        <f t="shared" si="9"/>
        <v>0</v>
      </c>
    </row>
    <row r="115" spans="1:10" s="935" customFormat="1" ht="15.75" hidden="1" customHeight="1" x14ac:dyDescent="0.25">
      <c r="A115" s="1012"/>
      <c r="B115" s="1013"/>
      <c r="C115" s="1938"/>
      <c r="D115" s="1018"/>
      <c r="E115" s="1938">
        <f t="shared" si="10"/>
        <v>0</v>
      </c>
      <c r="F115" s="1044"/>
      <c r="G115" s="1044"/>
      <c r="H115" s="1044"/>
      <c r="I115" s="1939">
        <f t="shared" si="11"/>
        <v>0</v>
      </c>
      <c r="J115" s="1939">
        <f t="shared" si="9"/>
        <v>0</v>
      </c>
    </row>
    <row r="116" spans="1:10" s="935" customFormat="1" ht="15.75" hidden="1" customHeight="1" x14ac:dyDescent="0.25">
      <c r="A116" s="1012"/>
      <c r="B116" s="1013"/>
      <c r="C116" s="1938"/>
      <c r="D116" s="1018"/>
      <c r="E116" s="1938">
        <f t="shared" si="10"/>
        <v>0</v>
      </c>
      <c r="F116" s="1044"/>
      <c r="G116" s="1044"/>
      <c r="H116" s="1044"/>
      <c r="I116" s="1939">
        <f t="shared" si="11"/>
        <v>0</v>
      </c>
      <c r="J116" s="1939">
        <f t="shared" si="9"/>
        <v>0</v>
      </c>
    </row>
    <row r="117" spans="1:10" s="935" customFormat="1" ht="15.75" hidden="1" customHeight="1" x14ac:dyDescent="0.25">
      <c r="A117" s="1016"/>
      <c r="B117" s="1020"/>
      <c r="C117" s="1938"/>
      <c r="D117" s="1018"/>
      <c r="E117" s="1938">
        <f t="shared" si="10"/>
        <v>0</v>
      </c>
      <c r="F117" s="1044"/>
      <c r="G117" s="1044"/>
      <c r="H117" s="1044"/>
      <c r="I117" s="1939">
        <f t="shared" si="11"/>
        <v>0</v>
      </c>
      <c r="J117" s="1939">
        <f t="shared" si="9"/>
        <v>0</v>
      </c>
    </row>
    <row r="118" spans="1:10" s="935" customFormat="1" ht="15.75" hidden="1" customHeight="1" x14ac:dyDescent="0.25">
      <c r="A118" s="1016"/>
      <c r="B118" s="1020"/>
      <c r="C118" s="1938"/>
      <c r="D118" s="1018"/>
      <c r="E118" s="1938">
        <f t="shared" si="10"/>
        <v>0</v>
      </c>
      <c r="F118" s="1044"/>
      <c r="G118" s="1044"/>
      <c r="H118" s="1044"/>
      <c r="I118" s="1939">
        <f t="shared" si="11"/>
        <v>0</v>
      </c>
      <c r="J118" s="1939">
        <f t="shared" si="9"/>
        <v>0</v>
      </c>
    </row>
    <row r="119" spans="1:10" s="935" customFormat="1" ht="15.75" hidden="1" customHeight="1" x14ac:dyDescent="0.25">
      <c r="A119" s="1016"/>
      <c r="B119" s="1017"/>
      <c r="C119" s="1938"/>
      <c r="D119" s="1018"/>
      <c r="E119" s="1938">
        <f t="shared" si="10"/>
        <v>0</v>
      </c>
      <c r="F119" s="1044"/>
      <c r="G119" s="1044"/>
      <c r="H119" s="1044"/>
      <c r="I119" s="1939">
        <f t="shared" si="11"/>
        <v>0</v>
      </c>
      <c r="J119" s="1939">
        <f t="shared" si="9"/>
        <v>0</v>
      </c>
    </row>
    <row r="120" spans="1:10" s="935" customFormat="1" ht="15.75" hidden="1" customHeight="1" x14ac:dyDescent="0.25">
      <c r="A120" s="1016"/>
      <c r="B120" s="1017"/>
      <c r="C120" s="1938"/>
      <c r="D120" s="1018"/>
      <c r="E120" s="1938">
        <f t="shared" si="10"/>
        <v>0</v>
      </c>
      <c r="F120" s="1044"/>
      <c r="G120" s="1044"/>
      <c r="H120" s="1044"/>
      <c r="I120" s="1939">
        <f t="shared" si="11"/>
        <v>0</v>
      </c>
      <c r="J120" s="1939">
        <f t="shared" si="9"/>
        <v>0</v>
      </c>
    </row>
    <row r="121" spans="1:10" s="935" customFormat="1" ht="15.75" hidden="1" customHeight="1" x14ac:dyDescent="0.25">
      <c r="A121" s="1016"/>
      <c r="B121" s="1017"/>
      <c r="C121" s="1938"/>
      <c r="D121" s="1018"/>
      <c r="E121" s="1938">
        <f t="shared" si="10"/>
        <v>0</v>
      </c>
      <c r="F121" s="1044"/>
      <c r="G121" s="1044"/>
      <c r="H121" s="1044"/>
      <c r="I121" s="1939">
        <f t="shared" si="11"/>
        <v>0</v>
      </c>
      <c r="J121" s="1939">
        <f t="shared" si="9"/>
        <v>0</v>
      </c>
    </row>
    <row r="122" spans="1:10" s="935" customFormat="1" ht="47.25" x14ac:dyDescent="0.25">
      <c r="A122" s="1012" t="s">
        <v>969</v>
      </c>
      <c r="B122" s="1021" t="s">
        <v>970</v>
      </c>
      <c r="C122" s="1014">
        <f>SUM(C123:C141)</f>
        <v>1500</v>
      </c>
      <c r="D122" s="1014"/>
      <c r="E122" s="1014">
        <f>CEILING(SUM(E123:E141),0.1)</f>
        <v>180</v>
      </c>
      <c r="F122" s="1044"/>
      <c r="G122" s="1044"/>
      <c r="H122" s="1044"/>
      <c r="I122" s="1937">
        <f>E122</f>
        <v>180</v>
      </c>
      <c r="J122" s="1937">
        <f t="shared" si="9"/>
        <v>180</v>
      </c>
    </row>
    <row r="123" spans="1:10" s="935" customFormat="1" ht="15.75" customHeight="1" x14ac:dyDescent="0.25">
      <c r="A123" s="1012"/>
      <c r="B123" s="1940" t="s">
        <v>1742</v>
      </c>
      <c r="C123" s="1941">
        <v>1500</v>
      </c>
      <c r="D123" s="1942">
        <v>120</v>
      </c>
      <c r="E123" s="1938">
        <f t="shared" si="10"/>
        <v>180</v>
      </c>
      <c r="F123" s="1044"/>
      <c r="G123" s="1044"/>
      <c r="H123" s="1044"/>
      <c r="I123" s="1939">
        <f>E123</f>
        <v>180</v>
      </c>
      <c r="J123" s="1939">
        <f t="shared" si="9"/>
        <v>180</v>
      </c>
    </row>
    <row r="124" spans="1:10" s="935" customFormat="1" ht="15.75" hidden="1" customHeight="1" x14ac:dyDescent="0.25">
      <c r="A124" s="1012"/>
      <c r="B124" s="1021"/>
      <c r="C124" s="1938"/>
      <c r="D124" s="1014"/>
      <c r="E124" s="1938">
        <f t="shared" si="10"/>
        <v>0</v>
      </c>
      <c r="F124" s="1044"/>
      <c r="G124" s="1044"/>
      <c r="H124" s="1044"/>
      <c r="I124" s="1939">
        <f t="shared" ref="I124:I141" si="12">E124</f>
        <v>0</v>
      </c>
      <c r="J124" s="1939">
        <f t="shared" si="9"/>
        <v>0</v>
      </c>
    </row>
    <row r="125" spans="1:10" s="935" customFormat="1" ht="15.75" hidden="1" customHeight="1" x14ac:dyDescent="0.25">
      <c r="A125" s="1012"/>
      <c r="B125" s="1021"/>
      <c r="C125" s="1938"/>
      <c r="D125" s="1014"/>
      <c r="E125" s="1938">
        <f t="shared" si="10"/>
        <v>0</v>
      </c>
      <c r="F125" s="1044"/>
      <c r="G125" s="1044"/>
      <c r="H125" s="1044"/>
      <c r="I125" s="1939">
        <f t="shared" si="12"/>
        <v>0</v>
      </c>
      <c r="J125" s="1939">
        <f t="shared" si="9"/>
        <v>0</v>
      </c>
    </row>
    <row r="126" spans="1:10" s="935" customFormat="1" ht="15.75" hidden="1" customHeight="1" x14ac:dyDescent="0.25">
      <c r="A126" s="1012"/>
      <c r="B126" s="1021"/>
      <c r="C126" s="1938"/>
      <c r="D126" s="1014"/>
      <c r="E126" s="1938">
        <f t="shared" si="10"/>
        <v>0</v>
      </c>
      <c r="F126" s="1044"/>
      <c r="G126" s="1044"/>
      <c r="H126" s="1044"/>
      <c r="I126" s="1939">
        <f t="shared" si="12"/>
        <v>0</v>
      </c>
      <c r="J126" s="1939">
        <f t="shared" si="9"/>
        <v>0</v>
      </c>
    </row>
    <row r="127" spans="1:10" s="935" customFormat="1" ht="15.75" hidden="1" customHeight="1" x14ac:dyDescent="0.25">
      <c r="A127" s="1012"/>
      <c r="B127" s="1021"/>
      <c r="C127" s="1938"/>
      <c r="D127" s="1014"/>
      <c r="E127" s="1938">
        <f t="shared" si="10"/>
        <v>0</v>
      </c>
      <c r="F127" s="1044"/>
      <c r="G127" s="1044"/>
      <c r="H127" s="1044"/>
      <c r="I127" s="1939">
        <f t="shared" si="12"/>
        <v>0</v>
      </c>
      <c r="J127" s="1939">
        <f t="shared" si="9"/>
        <v>0</v>
      </c>
    </row>
    <row r="128" spans="1:10" s="935" customFormat="1" ht="15.75" hidden="1" customHeight="1" x14ac:dyDescent="0.25">
      <c r="A128" s="1012"/>
      <c r="B128" s="1021"/>
      <c r="C128" s="1938"/>
      <c r="D128" s="1014"/>
      <c r="E128" s="1938">
        <f t="shared" si="10"/>
        <v>0</v>
      </c>
      <c r="F128" s="1044"/>
      <c r="G128" s="1044"/>
      <c r="H128" s="1044"/>
      <c r="I128" s="1939">
        <f t="shared" si="12"/>
        <v>0</v>
      </c>
      <c r="J128" s="1939">
        <f t="shared" si="9"/>
        <v>0</v>
      </c>
    </row>
    <row r="129" spans="1:10" s="935" customFormat="1" ht="15.75" hidden="1" customHeight="1" x14ac:dyDescent="0.25">
      <c r="A129" s="1012"/>
      <c r="B129" s="1021"/>
      <c r="C129" s="1938"/>
      <c r="D129" s="1014"/>
      <c r="E129" s="1938">
        <f t="shared" si="10"/>
        <v>0</v>
      </c>
      <c r="F129" s="1044"/>
      <c r="G129" s="1044"/>
      <c r="H129" s="1044"/>
      <c r="I129" s="1939">
        <f t="shared" si="12"/>
        <v>0</v>
      </c>
      <c r="J129" s="1939">
        <f t="shared" si="9"/>
        <v>0</v>
      </c>
    </row>
    <row r="130" spans="1:10" s="935" customFormat="1" ht="15.75" hidden="1" customHeight="1" x14ac:dyDescent="0.25">
      <c r="A130" s="1012"/>
      <c r="B130" s="1021"/>
      <c r="C130" s="1938"/>
      <c r="D130" s="1014"/>
      <c r="E130" s="1938">
        <f t="shared" si="10"/>
        <v>0</v>
      </c>
      <c r="F130" s="1044"/>
      <c r="G130" s="1044"/>
      <c r="H130" s="1044"/>
      <c r="I130" s="1939">
        <f t="shared" si="12"/>
        <v>0</v>
      </c>
      <c r="J130" s="1939">
        <f t="shared" si="9"/>
        <v>0</v>
      </c>
    </row>
    <row r="131" spans="1:10" s="935" customFormat="1" ht="15.75" hidden="1" customHeight="1" x14ac:dyDescent="0.25">
      <c r="A131" s="1012"/>
      <c r="B131" s="1021"/>
      <c r="C131" s="1938"/>
      <c r="D131" s="1014"/>
      <c r="E131" s="1938">
        <f t="shared" si="10"/>
        <v>0</v>
      </c>
      <c r="F131" s="1044"/>
      <c r="G131" s="1044"/>
      <c r="H131" s="1044"/>
      <c r="I131" s="1939">
        <f t="shared" si="12"/>
        <v>0</v>
      </c>
      <c r="J131" s="1939">
        <f t="shared" si="9"/>
        <v>0</v>
      </c>
    </row>
    <row r="132" spans="1:10" s="935" customFormat="1" ht="15.75" hidden="1" customHeight="1" x14ac:dyDescent="0.25">
      <c r="A132" s="1012"/>
      <c r="B132" s="1021"/>
      <c r="C132" s="1938"/>
      <c r="D132" s="1014"/>
      <c r="E132" s="1938">
        <f t="shared" si="10"/>
        <v>0</v>
      </c>
      <c r="F132" s="1044"/>
      <c r="G132" s="1044"/>
      <c r="H132" s="1044"/>
      <c r="I132" s="1939">
        <f t="shared" si="12"/>
        <v>0</v>
      </c>
      <c r="J132" s="1939">
        <f t="shared" si="9"/>
        <v>0</v>
      </c>
    </row>
    <row r="133" spans="1:10" s="935" customFormat="1" ht="15.75" hidden="1" customHeight="1" x14ac:dyDescent="0.25">
      <c r="A133" s="1012"/>
      <c r="B133" s="1021"/>
      <c r="C133" s="1938"/>
      <c r="D133" s="1018"/>
      <c r="E133" s="1938">
        <f t="shared" si="10"/>
        <v>0</v>
      </c>
      <c r="F133" s="1044"/>
      <c r="G133" s="1044"/>
      <c r="H133" s="1044"/>
      <c r="I133" s="1939">
        <f t="shared" si="12"/>
        <v>0</v>
      </c>
      <c r="J133" s="1939">
        <f t="shared" si="9"/>
        <v>0</v>
      </c>
    </row>
    <row r="134" spans="1:10" s="935" customFormat="1" ht="15.75" hidden="1" customHeight="1" x14ac:dyDescent="0.25">
      <c r="A134" s="1012"/>
      <c r="B134" s="1021"/>
      <c r="C134" s="1938"/>
      <c r="D134" s="1018"/>
      <c r="E134" s="1938">
        <f t="shared" si="10"/>
        <v>0</v>
      </c>
      <c r="F134" s="1044"/>
      <c r="G134" s="1044"/>
      <c r="H134" s="1044"/>
      <c r="I134" s="1939">
        <f t="shared" si="12"/>
        <v>0</v>
      </c>
      <c r="J134" s="1939">
        <f t="shared" si="9"/>
        <v>0</v>
      </c>
    </row>
    <row r="135" spans="1:10" s="935" customFormat="1" ht="15.75" hidden="1" customHeight="1" x14ac:dyDescent="0.25">
      <c r="A135" s="1012"/>
      <c r="B135" s="1021"/>
      <c r="C135" s="1938"/>
      <c r="D135" s="1018"/>
      <c r="E135" s="1938">
        <f t="shared" si="10"/>
        <v>0</v>
      </c>
      <c r="F135" s="1044"/>
      <c r="G135" s="1044"/>
      <c r="H135" s="1044"/>
      <c r="I135" s="1939">
        <f t="shared" si="12"/>
        <v>0</v>
      </c>
      <c r="J135" s="1939">
        <f t="shared" si="9"/>
        <v>0</v>
      </c>
    </row>
    <row r="136" spans="1:10" s="935" customFormat="1" ht="15.75" hidden="1" customHeight="1" x14ac:dyDescent="0.25">
      <c r="A136" s="1012"/>
      <c r="B136" s="1021"/>
      <c r="C136" s="1938"/>
      <c r="D136" s="1018"/>
      <c r="E136" s="1938">
        <f t="shared" si="10"/>
        <v>0</v>
      </c>
      <c r="F136" s="1044"/>
      <c r="G136" s="1044"/>
      <c r="H136" s="1044"/>
      <c r="I136" s="1939">
        <f t="shared" si="12"/>
        <v>0</v>
      </c>
      <c r="J136" s="1939">
        <f t="shared" si="9"/>
        <v>0</v>
      </c>
    </row>
    <row r="137" spans="1:10" s="935" customFormat="1" ht="15.75" hidden="1" customHeight="1" x14ac:dyDescent="0.25">
      <c r="A137" s="1012"/>
      <c r="B137" s="1021"/>
      <c r="C137" s="1938"/>
      <c r="D137" s="1018"/>
      <c r="E137" s="1938">
        <f t="shared" si="10"/>
        <v>0</v>
      </c>
      <c r="F137" s="1044"/>
      <c r="G137" s="1044"/>
      <c r="H137" s="1044"/>
      <c r="I137" s="1939">
        <f t="shared" si="12"/>
        <v>0</v>
      </c>
      <c r="J137" s="1939">
        <f t="shared" si="9"/>
        <v>0</v>
      </c>
    </row>
    <row r="138" spans="1:10" s="935" customFormat="1" ht="15.75" hidden="1" customHeight="1" x14ac:dyDescent="0.25">
      <c r="A138" s="1012"/>
      <c r="B138" s="1021"/>
      <c r="C138" s="1938"/>
      <c r="D138" s="1018"/>
      <c r="E138" s="1938">
        <f t="shared" si="10"/>
        <v>0</v>
      </c>
      <c r="F138" s="1044"/>
      <c r="G138" s="1044"/>
      <c r="H138" s="1044"/>
      <c r="I138" s="1939">
        <f t="shared" si="12"/>
        <v>0</v>
      </c>
      <c r="J138" s="1939">
        <f t="shared" si="9"/>
        <v>0</v>
      </c>
    </row>
    <row r="139" spans="1:10" s="935" customFormat="1" ht="15.75" hidden="1" customHeight="1" x14ac:dyDescent="0.25">
      <c r="A139" s="1012"/>
      <c r="B139" s="1021"/>
      <c r="C139" s="1938"/>
      <c r="D139" s="1018"/>
      <c r="E139" s="1938">
        <f t="shared" si="10"/>
        <v>0</v>
      </c>
      <c r="F139" s="1044"/>
      <c r="G139" s="1044"/>
      <c r="H139" s="1044"/>
      <c r="I139" s="1939">
        <f t="shared" si="12"/>
        <v>0</v>
      </c>
      <c r="J139" s="1939">
        <f t="shared" si="9"/>
        <v>0</v>
      </c>
    </row>
    <row r="140" spans="1:10" s="935" customFormat="1" ht="15.75" hidden="1" customHeight="1" x14ac:dyDescent="0.25">
      <c r="A140" s="1012"/>
      <c r="B140" s="1021"/>
      <c r="C140" s="1938"/>
      <c r="D140" s="1018"/>
      <c r="E140" s="1938">
        <f t="shared" si="10"/>
        <v>0</v>
      </c>
      <c r="F140" s="1044"/>
      <c r="G140" s="1044"/>
      <c r="H140" s="1044"/>
      <c r="I140" s="1939">
        <f t="shared" si="12"/>
        <v>0</v>
      </c>
      <c r="J140" s="1939">
        <f t="shared" si="9"/>
        <v>0</v>
      </c>
    </row>
    <row r="141" spans="1:10" s="935" customFormat="1" ht="15.75" hidden="1" customHeight="1" x14ac:dyDescent="0.25">
      <c r="A141" s="1012"/>
      <c r="B141" s="1021"/>
      <c r="C141" s="1938"/>
      <c r="D141" s="1018"/>
      <c r="E141" s="1938">
        <f t="shared" si="10"/>
        <v>0</v>
      </c>
      <c r="F141" s="1044"/>
      <c r="G141" s="1044"/>
      <c r="H141" s="1044"/>
      <c r="I141" s="1939">
        <f t="shared" si="12"/>
        <v>0</v>
      </c>
      <c r="J141" s="1939">
        <f t="shared" si="9"/>
        <v>0</v>
      </c>
    </row>
    <row r="142" spans="1:10" s="935" customFormat="1" ht="16.5" x14ac:dyDescent="0.25">
      <c r="A142" s="1012" t="s">
        <v>971</v>
      </c>
      <c r="B142" s="1021" t="s">
        <v>972</v>
      </c>
      <c r="C142" s="1014">
        <f>SUM(C143:C161)</f>
        <v>150</v>
      </c>
      <c r="D142" s="1014"/>
      <c r="E142" s="1014">
        <f>CEILING(SUM(E143:E161),0.1)</f>
        <v>110.5</v>
      </c>
      <c r="F142" s="1044"/>
      <c r="G142" s="1044"/>
      <c r="H142" s="1044"/>
      <c r="I142" s="1937">
        <f>E142</f>
        <v>110.5</v>
      </c>
      <c r="J142" s="1937">
        <f t="shared" si="9"/>
        <v>110.5</v>
      </c>
    </row>
    <row r="143" spans="1:10" s="935" customFormat="1" ht="16.5" x14ac:dyDescent="0.25">
      <c r="A143" s="1012"/>
      <c r="B143" s="1020" t="s">
        <v>462</v>
      </c>
      <c r="C143" s="1941">
        <v>50</v>
      </c>
      <c r="D143" s="1942">
        <v>650</v>
      </c>
      <c r="E143" s="1938">
        <f t="shared" si="10"/>
        <v>32.5</v>
      </c>
      <c r="F143" s="1044"/>
      <c r="G143" s="1044"/>
      <c r="H143" s="1044"/>
      <c r="I143" s="1939">
        <f>E143</f>
        <v>32.5</v>
      </c>
      <c r="J143" s="1939">
        <f t="shared" si="9"/>
        <v>32.5</v>
      </c>
    </row>
    <row r="144" spans="1:10" s="935" customFormat="1" ht="15.75" customHeight="1" x14ac:dyDescent="0.25">
      <c r="A144" s="1012"/>
      <c r="B144" s="1017" t="s">
        <v>463</v>
      </c>
      <c r="C144" s="1941">
        <v>50</v>
      </c>
      <c r="D144" s="1942">
        <v>360</v>
      </c>
      <c r="E144" s="1938">
        <f t="shared" si="10"/>
        <v>18</v>
      </c>
      <c r="F144" s="1044"/>
      <c r="G144" s="1044"/>
      <c r="H144" s="1044"/>
      <c r="I144" s="1939">
        <f t="shared" ref="I144:I161" si="13">E144</f>
        <v>18</v>
      </c>
      <c r="J144" s="1939">
        <f t="shared" si="9"/>
        <v>18</v>
      </c>
    </row>
    <row r="145" spans="1:10" s="935" customFormat="1" ht="15.75" customHeight="1" x14ac:dyDescent="0.25">
      <c r="A145" s="1012"/>
      <c r="B145" s="1017" t="s">
        <v>465</v>
      </c>
      <c r="C145" s="1941"/>
      <c r="D145" s="1942">
        <v>40000</v>
      </c>
      <c r="E145" s="1938">
        <f t="shared" si="10"/>
        <v>0</v>
      </c>
      <c r="F145" s="1044"/>
      <c r="G145" s="1044"/>
      <c r="H145" s="1044"/>
      <c r="I145" s="1939">
        <f t="shared" si="13"/>
        <v>0</v>
      </c>
      <c r="J145" s="1939">
        <f t="shared" si="9"/>
        <v>0</v>
      </c>
    </row>
    <row r="146" spans="1:10" s="935" customFormat="1" ht="15.75" customHeight="1" x14ac:dyDescent="0.25">
      <c r="A146" s="1012"/>
      <c r="B146" s="1528" t="s">
        <v>1743</v>
      </c>
      <c r="C146" s="1941">
        <v>0</v>
      </c>
      <c r="D146" s="1942">
        <v>52000</v>
      </c>
      <c r="E146" s="1938">
        <f t="shared" si="10"/>
        <v>0</v>
      </c>
      <c r="F146" s="1044"/>
      <c r="G146" s="1044"/>
      <c r="H146" s="1044"/>
      <c r="I146" s="1939">
        <f t="shared" si="13"/>
        <v>0</v>
      </c>
      <c r="J146" s="1939">
        <f t="shared" si="9"/>
        <v>0</v>
      </c>
    </row>
    <row r="147" spans="1:10" s="935" customFormat="1" ht="15.75" customHeight="1" x14ac:dyDescent="0.25">
      <c r="A147" s="1012"/>
      <c r="B147" s="1017" t="s">
        <v>1744</v>
      </c>
      <c r="C147" s="1941">
        <v>50</v>
      </c>
      <c r="D147" s="1942">
        <v>1200</v>
      </c>
      <c r="E147" s="1938">
        <f t="shared" si="10"/>
        <v>60</v>
      </c>
      <c r="F147" s="1044"/>
      <c r="G147" s="1044"/>
      <c r="H147" s="1044"/>
      <c r="I147" s="1939">
        <f t="shared" si="13"/>
        <v>60</v>
      </c>
      <c r="J147" s="1939">
        <f t="shared" si="9"/>
        <v>60</v>
      </c>
    </row>
    <row r="148" spans="1:10" s="935" customFormat="1" ht="15.75" hidden="1" customHeight="1" x14ac:dyDescent="0.25">
      <c r="A148" s="1012"/>
      <c r="B148" s="1021"/>
      <c r="C148" s="1942"/>
      <c r="D148" s="1942"/>
      <c r="E148" s="1938">
        <f t="shared" si="10"/>
        <v>0</v>
      </c>
      <c r="F148" s="1044"/>
      <c r="G148" s="1044"/>
      <c r="H148" s="1044"/>
      <c r="I148" s="1939">
        <f t="shared" si="13"/>
        <v>0</v>
      </c>
      <c r="J148" s="1939">
        <f t="shared" si="9"/>
        <v>0</v>
      </c>
    </row>
    <row r="149" spans="1:10" s="935" customFormat="1" ht="15.75" hidden="1" customHeight="1" x14ac:dyDescent="0.25">
      <c r="A149" s="1012"/>
      <c r="B149" s="1021"/>
      <c r="C149" s="1938"/>
      <c r="D149" s="1014"/>
      <c r="E149" s="1938">
        <f t="shared" si="10"/>
        <v>0</v>
      </c>
      <c r="F149" s="1044"/>
      <c r="G149" s="1044"/>
      <c r="H149" s="1044"/>
      <c r="I149" s="1939">
        <f t="shared" si="13"/>
        <v>0</v>
      </c>
      <c r="J149" s="1939">
        <f t="shared" si="9"/>
        <v>0</v>
      </c>
    </row>
    <row r="150" spans="1:10" s="935" customFormat="1" ht="15.75" hidden="1" customHeight="1" x14ac:dyDescent="0.25">
      <c r="A150" s="1012"/>
      <c r="B150" s="1021"/>
      <c r="C150" s="1938"/>
      <c r="D150" s="1014"/>
      <c r="E150" s="1938">
        <f t="shared" si="10"/>
        <v>0</v>
      </c>
      <c r="F150" s="1044"/>
      <c r="G150" s="1044"/>
      <c r="H150" s="1044"/>
      <c r="I150" s="1939">
        <f t="shared" si="13"/>
        <v>0</v>
      </c>
      <c r="J150" s="1939">
        <f t="shared" si="9"/>
        <v>0</v>
      </c>
    </row>
    <row r="151" spans="1:10" s="935" customFormat="1" ht="15.75" hidden="1" customHeight="1" x14ac:dyDescent="0.25">
      <c r="A151" s="1012"/>
      <c r="B151" s="1021"/>
      <c r="C151" s="1938"/>
      <c r="D151" s="1014"/>
      <c r="E151" s="1938">
        <f t="shared" si="10"/>
        <v>0</v>
      </c>
      <c r="F151" s="1044"/>
      <c r="G151" s="1044"/>
      <c r="H151" s="1044"/>
      <c r="I151" s="1939">
        <f t="shared" si="13"/>
        <v>0</v>
      </c>
      <c r="J151" s="1939">
        <f t="shared" ref="J151:J201" si="14">E151</f>
        <v>0</v>
      </c>
    </row>
    <row r="152" spans="1:10" s="935" customFormat="1" ht="15.75" hidden="1" customHeight="1" x14ac:dyDescent="0.25">
      <c r="A152" s="1012"/>
      <c r="B152" s="1021"/>
      <c r="C152" s="1938"/>
      <c r="D152" s="1014"/>
      <c r="E152" s="1938">
        <f t="shared" si="10"/>
        <v>0</v>
      </c>
      <c r="F152" s="1044"/>
      <c r="G152" s="1044"/>
      <c r="H152" s="1044"/>
      <c r="I152" s="1939">
        <f t="shared" si="13"/>
        <v>0</v>
      </c>
      <c r="J152" s="1939">
        <f t="shared" si="14"/>
        <v>0</v>
      </c>
    </row>
    <row r="153" spans="1:10" s="935" customFormat="1" ht="15.75" hidden="1" customHeight="1" x14ac:dyDescent="0.25">
      <c r="A153" s="1012"/>
      <c r="B153" s="1021"/>
      <c r="C153" s="1938"/>
      <c r="D153" s="1014"/>
      <c r="E153" s="1938">
        <f t="shared" si="10"/>
        <v>0</v>
      </c>
      <c r="F153" s="1044"/>
      <c r="G153" s="1044"/>
      <c r="H153" s="1044"/>
      <c r="I153" s="1939">
        <f t="shared" si="13"/>
        <v>0</v>
      </c>
      <c r="J153" s="1939">
        <f t="shared" si="14"/>
        <v>0</v>
      </c>
    </row>
    <row r="154" spans="1:10" s="935" customFormat="1" ht="15.75" hidden="1" customHeight="1" x14ac:dyDescent="0.25">
      <c r="A154" s="1012"/>
      <c r="B154" s="1021"/>
      <c r="C154" s="1938"/>
      <c r="D154" s="1014"/>
      <c r="E154" s="1938">
        <f t="shared" si="10"/>
        <v>0</v>
      </c>
      <c r="F154" s="1044"/>
      <c r="G154" s="1044"/>
      <c r="H154" s="1044"/>
      <c r="I154" s="1939">
        <f t="shared" si="13"/>
        <v>0</v>
      </c>
      <c r="J154" s="1939">
        <f t="shared" si="14"/>
        <v>0</v>
      </c>
    </row>
    <row r="155" spans="1:10" s="935" customFormat="1" ht="15.75" hidden="1" customHeight="1" x14ac:dyDescent="0.25">
      <c r="A155" s="1012"/>
      <c r="B155" s="1021"/>
      <c r="C155" s="1938"/>
      <c r="D155" s="1014"/>
      <c r="E155" s="1938">
        <f t="shared" ref="E155:E161" si="15">(C155*D155)/1000</f>
        <v>0</v>
      </c>
      <c r="F155" s="1044"/>
      <c r="G155" s="1044"/>
      <c r="H155" s="1044"/>
      <c r="I155" s="1939">
        <f t="shared" si="13"/>
        <v>0</v>
      </c>
      <c r="J155" s="1939">
        <f t="shared" si="14"/>
        <v>0</v>
      </c>
    </row>
    <row r="156" spans="1:10" s="935" customFormat="1" ht="15.75" hidden="1" customHeight="1" x14ac:dyDescent="0.25">
      <c r="A156" s="1012"/>
      <c r="B156" s="1021"/>
      <c r="C156" s="1938"/>
      <c r="D156" s="1014"/>
      <c r="E156" s="1938">
        <f t="shared" si="15"/>
        <v>0</v>
      </c>
      <c r="F156" s="1044"/>
      <c r="G156" s="1044"/>
      <c r="H156" s="1044"/>
      <c r="I156" s="1939">
        <f t="shared" si="13"/>
        <v>0</v>
      </c>
      <c r="J156" s="1939">
        <f t="shared" si="14"/>
        <v>0</v>
      </c>
    </row>
    <row r="157" spans="1:10" s="935" customFormat="1" ht="15.75" hidden="1" customHeight="1" x14ac:dyDescent="0.25">
      <c r="A157" s="1012"/>
      <c r="B157" s="1021"/>
      <c r="C157" s="1938"/>
      <c r="D157" s="1014"/>
      <c r="E157" s="1938">
        <f t="shared" si="15"/>
        <v>0</v>
      </c>
      <c r="F157" s="1044"/>
      <c r="G157" s="1044"/>
      <c r="H157" s="1044"/>
      <c r="I157" s="1939">
        <f t="shared" si="13"/>
        <v>0</v>
      </c>
      <c r="J157" s="1939">
        <f t="shared" si="14"/>
        <v>0</v>
      </c>
    </row>
    <row r="158" spans="1:10" s="935" customFormat="1" ht="15.75" hidden="1" customHeight="1" x14ac:dyDescent="0.25">
      <c r="A158" s="1012"/>
      <c r="B158" s="1021"/>
      <c r="C158" s="1938"/>
      <c r="D158" s="1018"/>
      <c r="E158" s="1938">
        <f t="shared" si="15"/>
        <v>0</v>
      </c>
      <c r="F158" s="1044"/>
      <c r="G158" s="1044"/>
      <c r="H158" s="1044"/>
      <c r="I158" s="1939">
        <f t="shared" si="13"/>
        <v>0</v>
      </c>
      <c r="J158" s="1939">
        <f t="shared" si="14"/>
        <v>0</v>
      </c>
    </row>
    <row r="159" spans="1:10" s="935" customFormat="1" ht="15.75" hidden="1" customHeight="1" x14ac:dyDescent="0.25">
      <c r="A159" s="1012"/>
      <c r="B159" s="1021"/>
      <c r="C159" s="1938"/>
      <c r="D159" s="1018"/>
      <c r="E159" s="1938">
        <f t="shared" si="15"/>
        <v>0</v>
      </c>
      <c r="F159" s="1044"/>
      <c r="G159" s="1044"/>
      <c r="H159" s="1044"/>
      <c r="I159" s="1939">
        <f t="shared" si="13"/>
        <v>0</v>
      </c>
      <c r="J159" s="1939">
        <f t="shared" si="14"/>
        <v>0</v>
      </c>
    </row>
    <row r="160" spans="1:10" s="935" customFormat="1" ht="15.75" hidden="1" customHeight="1" x14ac:dyDescent="0.25">
      <c r="A160" s="1012"/>
      <c r="B160" s="1021"/>
      <c r="C160" s="1938"/>
      <c r="D160" s="1018"/>
      <c r="E160" s="1938">
        <f t="shared" si="15"/>
        <v>0</v>
      </c>
      <c r="F160" s="1044"/>
      <c r="G160" s="1044"/>
      <c r="H160" s="1044"/>
      <c r="I160" s="1939">
        <f t="shared" si="13"/>
        <v>0</v>
      </c>
      <c r="J160" s="1939">
        <f t="shared" si="14"/>
        <v>0</v>
      </c>
    </row>
    <row r="161" spans="1:10" s="935" customFormat="1" ht="15.75" hidden="1" customHeight="1" x14ac:dyDescent="0.25">
      <c r="A161" s="1012"/>
      <c r="B161" s="1021"/>
      <c r="C161" s="1938"/>
      <c r="D161" s="1018"/>
      <c r="E161" s="1938">
        <f t="shared" si="15"/>
        <v>0</v>
      </c>
      <c r="F161" s="1044"/>
      <c r="G161" s="1044"/>
      <c r="H161" s="1044"/>
      <c r="I161" s="1939">
        <f t="shared" si="13"/>
        <v>0</v>
      </c>
      <c r="J161" s="1939">
        <f t="shared" si="14"/>
        <v>0</v>
      </c>
    </row>
    <row r="162" spans="1:10" s="935" customFormat="1" ht="16.5" x14ac:dyDescent="0.25">
      <c r="A162" s="1012" t="s">
        <v>973</v>
      </c>
      <c r="B162" s="1021" t="s">
        <v>974</v>
      </c>
      <c r="C162" s="1014">
        <f>SUM(C163:C181)</f>
        <v>25</v>
      </c>
      <c r="D162" s="1014"/>
      <c r="E162" s="1014">
        <f>CEILING(SUM(E163:E181),0.1)</f>
        <v>92.5</v>
      </c>
      <c r="F162" s="1044"/>
      <c r="G162" s="1044"/>
      <c r="H162" s="1044"/>
      <c r="I162" s="1937">
        <f>E162</f>
        <v>92.5</v>
      </c>
      <c r="J162" s="1937">
        <f t="shared" si="14"/>
        <v>92.5</v>
      </c>
    </row>
    <row r="163" spans="1:10" s="935" customFormat="1" ht="16.5" x14ac:dyDescent="0.25">
      <c r="A163" s="1012"/>
      <c r="B163" s="1020" t="s">
        <v>466</v>
      </c>
      <c r="C163" s="1938"/>
      <c r="D163" s="1014"/>
      <c r="E163" s="1938">
        <f t="shared" ref="E163:E181" si="16">(C163*D163)/1000</f>
        <v>0</v>
      </c>
      <c r="F163" s="1044"/>
      <c r="G163" s="1044"/>
      <c r="H163" s="1044"/>
      <c r="I163" s="1939">
        <f>E163</f>
        <v>0</v>
      </c>
      <c r="J163" s="1939">
        <f t="shared" si="14"/>
        <v>0</v>
      </c>
    </row>
    <row r="164" spans="1:10" s="935" customFormat="1" ht="16.5" x14ac:dyDescent="0.25">
      <c r="A164" s="1012"/>
      <c r="B164" s="1017" t="s">
        <v>1745</v>
      </c>
      <c r="C164" s="1938"/>
      <c r="D164" s="1014"/>
      <c r="E164" s="1938">
        <f t="shared" si="16"/>
        <v>0</v>
      </c>
      <c r="F164" s="1044"/>
      <c r="G164" s="1044"/>
      <c r="H164" s="1044"/>
      <c r="I164" s="1939">
        <f t="shared" ref="I164:I181" si="17">E164</f>
        <v>0</v>
      </c>
      <c r="J164" s="1939">
        <f t="shared" si="14"/>
        <v>0</v>
      </c>
    </row>
    <row r="165" spans="1:10" s="935" customFormat="1" ht="16.5" x14ac:dyDescent="0.25">
      <c r="A165" s="1012"/>
      <c r="B165" s="1565" t="s">
        <v>1856</v>
      </c>
      <c r="C165" s="1941">
        <v>25</v>
      </c>
      <c r="D165" s="1942">
        <v>3700</v>
      </c>
      <c r="E165" s="1938">
        <f t="shared" si="16"/>
        <v>92.5</v>
      </c>
      <c r="F165" s="1044"/>
      <c r="G165" s="1044"/>
      <c r="H165" s="1044"/>
      <c r="I165" s="1939">
        <f t="shared" si="17"/>
        <v>92.5</v>
      </c>
      <c r="J165" s="1939">
        <f t="shared" si="14"/>
        <v>92.5</v>
      </c>
    </row>
    <row r="166" spans="1:10" s="935" customFormat="1" ht="15.75" hidden="1" customHeight="1" x14ac:dyDescent="0.25">
      <c r="A166" s="1012"/>
      <c r="B166" s="1021"/>
      <c r="C166" s="1938"/>
      <c r="D166" s="1014"/>
      <c r="E166" s="1938">
        <f t="shared" si="16"/>
        <v>0</v>
      </c>
      <c r="F166" s="1044"/>
      <c r="G166" s="1044"/>
      <c r="H166" s="1044"/>
      <c r="I166" s="1939">
        <f t="shared" si="17"/>
        <v>0</v>
      </c>
      <c r="J166" s="1939">
        <f t="shared" si="14"/>
        <v>0</v>
      </c>
    </row>
    <row r="167" spans="1:10" s="935" customFormat="1" ht="15.75" hidden="1" customHeight="1" x14ac:dyDescent="0.25">
      <c r="A167" s="1012"/>
      <c r="B167" s="1021"/>
      <c r="C167" s="1938"/>
      <c r="D167" s="1014"/>
      <c r="E167" s="1938">
        <f t="shared" si="16"/>
        <v>0</v>
      </c>
      <c r="F167" s="1044"/>
      <c r="G167" s="1044"/>
      <c r="H167" s="1044"/>
      <c r="I167" s="1939">
        <f t="shared" si="17"/>
        <v>0</v>
      </c>
      <c r="J167" s="1939">
        <f t="shared" si="14"/>
        <v>0</v>
      </c>
    </row>
    <row r="168" spans="1:10" s="935" customFormat="1" ht="15.75" hidden="1" customHeight="1" x14ac:dyDescent="0.25">
      <c r="A168" s="1012"/>
      <c r="B168" s="1021"/>
      <c r="C168" s="1938"/>
      <c r="D168" s="1014"/>
      <c r="E168" s="1938">
        <f t="shared" si="16"/>
        <v>0</v>
      </c>
      <c r="F168" s="1044"/>
      <c r="G168" s="1044"/>
      <c r="H168" s="1044"/>
      <c r="I168" s="1939">
        <f t="shared" si="17"/>
        <v>0</v>
      </c>
      <c r="J168" s="1939">
        <f t="shared" si="14"/>
        <v>0</v>
      </c>
    </row>
    <row r="169" spans="1:10" s="935" customFormat="1" ht="15.75" hidden="1" customHeight="1" x14ac:dyDescent="0.25">
      <c r="A169" s="1012"/>
      <c r="B169" s="1021"/>
      <c r="C169" s="1938"/>
      <c r="D169" s="1014"/>
      <c r="E169" s="1938">
        <f t="shared" si="16"/>
        <v>0</v>
      </c>
      <c r="F169" s="1044"/>
      <c r="G169" s="1044"/>
      <c r="H169" s="1044"/>
      <c r="I169" s="1939">
        <f t="shared" si="17"/>
        <v>0</v>
      </c>
      <c r="J169" s="1939">
        <f t="shared" si="14"/>
        <v>0</v>
      </c>
    </row>
    <row r="170" spans="1:10" s="935" customFormat="1" ht="15.75" hidden="1" customHeight="1" x14ac:dyDescent="0.25">
      <c r="A170" s="1012"/>
      <c r="B170" s="1021"/>
      <c r="C170" s="1938"/>
      <c r="D170" s="1014"/>
      <c r="E170" s="1938">
        <f t="shared" si="16"/>
        <v>0</v>
      </c>
      <c r="F170" s="1044"/>
      <c r="G170" s="1044"/>
      <c r="H170" s="1044"/>
      <c r="I170" s="1939">
        <f t="shared" si="17"/>
        <v>0</v>
      </c>
      <c r="J170" s="1939">
        <f t="shared" si="14"/>
        <v>0</v>
      </c>
    </row>
    <row r="171" spans="1:10" s="935" customFormat="1" ht="15.75" hidden="1" customHeight="1" x14ac:dyDescent="0.25">
      <c r="A171" s="1012"/>
      <c r="B171" s="1021"/>
      <c r="C171" s="1938"/>
      <c r="D171" s="1014"/>
      <c r="E171" s="1938">
        <f t="shared" si="16"/>
        <v>0</v>
      </c>
      <c r="F171" s="1044"/>
      <c r="G171" s="1044"/>
      <c r="H171" s="1044"/>
      <c r="I171" s="1939">
        <f t="shared" si="17"/>
        <v>0</v>
      </c>
      <c r="J171" s="1939">
        <f t="shared" si="14"/>
        <v>0</v>
      </c>
    </row>
    <row r="172" spans="1:10" s="935" customFormat="1" ht="15.75" hidden="1" customHeight="1" x14ac:dyDescent="0.25">
      <c r="A172" s="1012"/>
      <c r="B172" s="1021"/>
      <c r="C172" s="1938"/>
      <c r="D172" s="1014"/>
      <c r="E172" s="1938">
        <f t="shared" si="16"/>
        <v>0</v>
      </c>
      <c r="F172" s="1044"/>
      <c r="G172" s="1044"/>
      <c r="H172" s="1044"/>
      <c r="I172" s="1939">
        <f t="shared" si="17"/>
        <v>0</v>
      </c>
      <c r="J172" s="1939">
        <f t="shared" si="14"/>
        <v>0</v>
      </c>
    </row>
    <row r="173" spans="1:10" s="935" customFormat="1" ht="15.75" hidden="1" customHeight="1" x14ac:dyDescent="0.25">
      <c r="A173" s="1012"/>
      <c r="B173" s="1021"/>
      <c r="C173" s="1938"/>
      <c r="D173" s="1014"/>
      <c r="E173" s="1938">
        <f t="shared" si="16"/>
        <v>0</v>
      </c>
      <c r="F173" s="1044"/>
      <c r="G173" s="1044"/>
      <c r="H173" s="1044"/>
      <c r="I173" s="1939">
        <f t="shared" si="17"/>
        <v>0</v>
      </c>
      <c r="J173" s="1939">
        <f t="shared" si="14"/>
        <v>0</v>
      </c>
    </row>
    <row r="174" spans="1:10" s="935" customFormat="1" ht="15.75" hidden="1" customHeight="1" x14ac:dyDescent="0.25">
      <c r="A174" s="1012"/>
      <c r="B174" s="1021"/>
      <c r="C174" s="1938"/>
      <c r="D174" s="1014"/>
      <c r="E174" s="1938">
        <f t="shared" si="16"/>
        <v>0</v>
      </c>
      <c r="F174" s="1044"/>
      <c r="G174" s="1044"/>
      <c r="H174" s="1044"/>
      <c r="I174" s="1939">
        <f t="shared" si="17"/>
        <v>0</v>
      </c>
      <c r="J174" s="1939">
        <f t="shared" si="14"/>
        <v>0</v>
      </c>
    </row>
    <row r="175" spans="1:10" s="935" customFormat="1" ht="15.75" hidden="1" customHeight="1" x14ac:dyDescent="0.25">
      <c r="A175" s="1012"/>
      <c r="B175" s="1021"/>
      <c r="C175" s="1938"/>
      <c r="D175" s="1014"/>
      <c r="E175" s="1938">
        <f t="shared" si="16"/>
        <v>0</v>
      </c>
      <c r="F175" s="1044"/>
      <c r="G175" s="1044"/>
      <c r="H175" s="1044"/>
      <c r="I175" s="1939">
        <f t="shared" si="17"/>
        <v>0</v>
      </c>
      <c r="J175" s="1939">
        <f t="shared" si="14"/>
        <v>0</v>
      </c>
    </row>
    <row r="176" spans="1:10" s="935" customFormat="1" ht="15.75" hidden="1" customHeight="1" x14ac:dyDescent="0.25">
      <c r="A176" s="1012"/>
      <c r="B176" s="1021"/>
      <c r="C176" s="1938"/>
      <c r="D176" s="1014"/>
      <c r="E176" s="1938">
        <f t="shared" si="16"/>
        <v>0</v>
      </c>
      <c r="F176" s="1044"/>
      <c r="G176" s="1044"/>
      <c r="H176" s="1044"/>
      <c r="I176" s="1939">
        <f t="shared" si="17"/>
        <v>0</v>
      </c>
      <c r="J176" s="1939">
        <f t="shared" si="14"/>
        <v>0</v>
      </c>
    </row>
    <row r="177" spans="1:10" s="935" customFormat="1" ht="15.75" hidden="1" customHeight="1" x14ac:dyDescent="0.25">
      <c r="A177" s="1012"/>
      <c r="B177" s="1021"/>
      <c r="C177" s="1938"/>
      <c r="D177" s="1014"/>
      <c r="E177" s="1938">
        <f t="shared" si="16"/>
        <v>0</v>
      </c>
      <c r="F177" s="1044"/>
      <c r="G177" s="1044"/>
      <c r="H177" s="1044"/>
      <c r="I177" s="1939">
        <f t="shared" si="17"/>
        <v>0</v>
      </c>
      <c r="J177" s="1939">
        <f t="shared" si="14"/>
        <v>0</v>
      </c>
    </row>
    <row r="178" spans="1:10" s="935" customFormat="1" ht="15.75" hidden="1" customHeight="1" x14ac:dyDescent="0.25">
      <c r="A178" s="1012"/>
      <c r="B178" s="1021"/>
      <c r="C178" s="1938"/>
      <c r="D178" s="1014"/>
      <c r="E178" s="1938">
        <f t="shared" si="16"/>
        <v>0</v>
      </c>
      <c r="F178" s="1044"/>
      <c r="G178" s="1044"/>
      <c r="H178" s="1044"/>
      <c r="I178" s="1939">
        <f t="shared" si="17"/>
        <v>0</v>
      </c>
      <c r="J178" s="1939">
        <f t="shared" si="14"/>
        <v>0</v>
      </c>
    </row>
    <row r="179" spans="1:10" s="935" customFormat="1" ht="15.75" hidden="1" customHeight="1" x14ac:dyDescent="0.25">
      <c r="A179" s="1012"/>
      <c r="B179" s="1021"/>
      <c r="C179" s="1938"/>
      <c r="D179" s="1018"/>
      <c r="E179" s="1938">
        <f t="shared" si="16"/>
        <v>0</v>
      </c>
      <c r="F179" s="1044"/>
      <c r="G179" s="1044"/>
      <c r="H179" s="1044"/>
      <c r="I179" s="1939">
        <f t="shared" si="17"/>
        <v>0</v>
      </c>
      <c r="J179" s="1939">
        <f t="shared" si="14"/>
        <v>0</v>
      </c>
    </row>
    <row r="180" spans="1:10" s="935" customFormat="1" ht="15.75" hidden="1" customHeight="1" x14ac:dyDescent="0.25">
      <c r="A180" s="1012"/>
      <c r="B180" s="1021"/>
      <c r="C180" s="1938"/>
      <c r="D180" s="1018"/>
      <c r="E180" s="1938">
        <f t="shared" si="16"/>
        <v>0</v>
      </c>
      <c r="F180" s="1044"/>
      <c r="G180" s="1044"/>
      <c r="H180" s="1044"/>
      <c r="I180" s="1939">
        <f t="shared" si="17"/>
        <v>0</v>
      </c>
      <c r="J180" s="1939">
        <f t="shared" si="14"/>
        <v>0</v>
      </c>
    </row>
    <row r="181" spans="1:10" s="935" customFormat="1" ht="15.75" hidden="1" customHeight="1" x14ac:dyDescent="0.25">
      <c r="A181" s="1012"/>
      <c r="B181" s="1021"/>
      <c r="C181" s="1938"/>
      <c r="D181" s="1018"/>
      <c r="E181" s="1938">
        <f t="shared" si="16"/>
        <v>0</v>
      </c>
      <c r="F181" s="1044"/>
      <c r="G181" s="1044"/>
      <c r="H181" s="1044"/>
      <c r="I181" s="1939">
        <f t="shared" si="17"/>
        <v>0</v>
      </c>
      <c r="J181" s="1939">
        <f t="shared" si="14"/>
        <v>0</v>
      </c>
    </row>
    <row r="182" spans="1:10" s="935" customFormat="1" ht="16.5" x14ac:dyDescent="0.25">
      <c r="A182" s="1012" t="s">
        <v>975</v>
      </c>
      <c r="B182" s="1010" t="s">
        <v>976</v>
      </c>
      <c r="C182" s="1014">
        <f>SUM(C183:C201)</f>
        <v>189</v>
      </c>
      <c r="D182" s="1014"/>
      <c r="E182" s="1014">
        <f>CEILING(SUM(E183:E201),0.1)</f>
        <v>30</v>
      </c>
      <c r="F182" s="1014">
        <f>CEILING(SUM(F183:F201),0.1)</f>
        <v>705.6</v>
      </c>
      <c r="G182" s="1044"/>
      <c r="H182" s="1044"/>
      <c r="I182" s="1937">
        <f>E182</f>
        <v>30</v>
      </c>
      <c r="J182" s="1937">
        <f t="shared" si="14"/>
        <v>30</v>
      </c>
    </row>
    <row r="183" spans="1:10" s="935" customFormat="1" ht="31.5" x14ac:dyDescent="0.25">
      <c r="A183" s="1012"/>
      <c r="B183" s="1017" t="s">
        <v>1857</v>
      </c>
      <c r="C183" s="1941">
        <v>1</v>
      </c>
      <c r="D183" s="1942">
        <v>30000</v>
      </c>
      <c r="E183" s="1938">
        <f t="shared" ref="E183:E201" si="18">(C183*D183)/1000</f>
        <v>30</v>
      </c>
      <c r="F183" s="1044"/>
      <c r="G183" s="1044"/>
      <c r="H183" s="1044"/>
      <c r="I183" s="1939">
        <f>E183</f>
        <v>30</v>
      </c>
      <c r="J183" s="1939">
        <f t="shared" si="14"/>
        <v>30</v>
      </c>
    </row>
    <row r="184" spans="1:10" s="935" customFormat="1" ht="16.5" x14ac:dyDescent="0.25">
      <c r="A184" s="1012"/>
      <c r="B184" s="1943" t="s">
        <v>1746</v>
      </c>
      <c r="C184" s="1938"/>
      <c r="D184" s="1014"/>
      <c r="E184" s="1938">
        <f t="shared" si="18"/>
        <v>0</v>
      </c>
      <c r="F184" s="1044"/>
      <c r="G184" s="1044"/>
      <c r="H184" s="1044"/>
      <c r="I184" s="1939">
        <f t="shared" ref="I184:I201" si="19">E184</f>
        <v>0</v>
      </c>
      <c r="J184" s="1939">
        <f t="shared" si="14"/>
        <v>0</v>
      </c>
    </row>
    <row r="185" spans="1:10" s="935" customFormat="1" ht="16.5" x14ac:dyDescent="0.25">
      <c r="A185" s="1012"/>
      <c r="B185" s="1106" t="s">
        <v>1747</v>
      </c>
      <c r="C185" s="1938">
        <v>150</v>
      </c>
      <c r="D185" s="1014">
        <v>4200</v>
      </c>
      <c r="E185" s="1938">
        <v>0</v>
      </c>
      <c r="F185" s="1044">
        <v>630</v>
      </c>
      <c r="G185" s="1044"/>
      <c r="H185" s="1044"/>
      <c r="I185" s="1939">
        <f t="shared" si="19"/>
        <v>0</v>
      </c>
      <c r="J185" s="1939">
        <f t="shared" si="14"/>
        <v>0</v>
      </c>
    </row>
    <row r="186" spans="1:10" s="935" customFormat="1" ht="17.25" thickBot="1" x14ac:dyDescent="0.3">
      <c r="A186" s="1012"/>
      <c r="B186" s="1106" t="s">
        <v>1748</v>
      </c>
      <c r="C186" s="1938">
        <v>38</v>
      </c>
      <c r="D186" s="1014">
        <v>1990</v>
      </c>
      <c r="E186" s="1938">
        <v>0</v>
      </c>
      <c r="F186" s="1044">
        <v>75.599999999999994</v>
      </c>
      <c r="G186" s="1044"/>
      <c r="H186" s="1044"/>
      <c r="I186" s="1939">
        <f t="shared" si="19"/>
        <v>0</v>
      </c>
      <c r="J186" s="1939">
        <f t="shared" si="14"/>
        <v>0</v>
      </c>
    </row>
    <row r="187" spans="1:10" s="935" customFormat="1" ht="15.75" hidden="1" customHeight="1" x14ac:dyDescent="0.25">
      <c r="A187" s="1012"/>
      <c r="B187" s="1106"/>
      <c r="C187" s="1938"/>
      <c r="D187" s="1014"/>
      <c r="E187" s="1938">
        <f t="shared" si="18"/>
        <v>0</v>
      </c>
      <c r="F187" s="1033"/>
      <c r="G187" s="1033"/>
      <c r="H187" s="1033"/>
      <c r="I187" s="1939">
        <f t="shared" si="19"/>
        <v>0</v>
      </c>
      <c r="J187" s="1939">
        <f t="shared" si="14"/>
        <v>0</v>
      </c>
    </row>
    <row r="188" spans="1:10" s="935" customFormat="1" ht="15.75" hidden="1" customHeight="1" x14ac:dyDescent="0.25">
      <c r="A188" s="1012"/>
      <c r="B188" s="1106"/>
      <c r="C188" s="1938"/>
      <c r="D188" s="1014"/>
      <c r="E188" s="1938">
        <f t="shared" si="18"/>
        <v>0</v>
      </c>
      <c r="F188" s="1044"/>
      <c r="G188" s="1044"/>
      <c r="H188" s="1044"/>
      <c r="I188" s="1939">
        <f t="shared" si="19"/>
        <v>0</v>
      </c>
      <c r="J188" s="1939">
        <f t="shared" si="14"/>
        <v>0</v>
      </c>
    </row>
    <row r="189" spans="1:10" s="935" customFormat="1" ht="15.75" hidden="1" customHeight="1" x14ac:dyDescent="0.25">
      <c r="A189" s="1012"/>
      <c r="B189" s="1106"/>
      <c r="C189" s="1938"/>
      <c r="D189" s="1014"/>
      <c r="E189" s="1938">
        <f t="shared" si="18"/>
        <v>0</v>
      </c>
      <c r="F189" s="1044"/>
      <c r="G189" s="1044"/>
      <c r="H189" s="1044"/>
      <c r="I189" s="1939">
        <f t="shared" si="19"/>
        <v>0</v>
      </c>
      <c r="J189" s="1939">
        <f t="shared" si="14"/>
        <v>0</v>
      </c>
    </row>
    <row r="190" spans="1:10" s="935" customFormat="1" ht="15.75" hidden="1" customHeight="1" x14ac:dyDescent="0.25">
      <c r="A190" s="1012"/>
      <c r="B190" s="1106"/>
      <c r="C190" s="1938"/>
      <c r="D190" s="1014"/>
      <c r="E190" s="1938">
        <f t="shared" si="18"/>
        <v>0</v>
      </c>
      <c r="F190" s="1044"/>
      <c r="G190" s="1044"/>
      <c r="H190" s="1044"/>
      <c r="I190" s="1939">
        <f t="shared" si="19"/>
        <v>0</v>
      </c>
      <c r="J190" s="1939">
        <f t="shared" si="14"/>
        <v>0</v>
      </c>
    </row>
    <row r="191" spans="1:10" s="935" customFormat="1" ht="15.75" hidden="1" customHeight="1" x14ac:dyDescent="0.25">
      <c r="A191" s="1012"/>
      <c r="B191" s="1106"/>
      <c r="C191" s="1938"/>
      <c r="D191" s="1014"/>
      <c r="E191" s="1938">
        <f t="shared" si="18"/>
        <v>0</v>
      </c>
      <c r="F191" s="1044"/>
      <c r="G191" s="1044"/>
      <c r="H191" s="1044"/>
      <c r="I191" s="1939">
        <f t="shared" si="19"/>
        <v>0</v>
      </c>
      <c r="J191" s="1939">
        <f t="shared" si="14"/>
        <v>0</v>
      </c>
    </row>
    <row r="192" spans="1:10" s="935" customFormat="1" ht="15.75" hidden="1" customHeight="1" x14ac:dyDescent="0.25">
      <c r="A192" s="1012"/>
      <c r="B192" s="1106"/>
      <c r="C192" s="1938"/>
      <c r="D192" s="1014"/>
      <c r="E192" s="1938">
        <f t="shared" si="18"/>
        <v>0</v>
      </c>
      <c r="F192" s="1044"/>
      <c r="G192" s="1044"/>
      <c r="H192" s="1044"/>
      <c r="I192" s="1939">
        <f t="shared" si="19"/>
        <v>0</v>
      </c>
      <c r="J192" s="1939">
        <f t="shared" si="14"/>
        <v>0</v>
      </c>
    </row>
    <row r="193" spans="1:10" s="935" customFormat="1" ht="15.75" hidden="1" customHeight="1" thickBot="1" x14ac:dyDescent="0.3">
      <c r="A193" s="1012"/>
      <c r="B193" s="1021"/>
      <c r="C193" s="1938"/>
      <c r="D193" s="1014"/>
      <c r="E193" s="1938">
        <f t="shared" si="18"/>
        <v>0</v>
      </c>
      <c r="F193" s="1044"/>
      <c r="G193" s="1044"/>
      <c r="H193" s="1044"/>
      <c r="I193" s="1939">
        <f t="shared" si="19"/>
        <v>0</v>
      </c>
      <c r="J193" s="1939">
        <f t="shared" si="14"/>
        <v>0</v>
      </c>
    </row>
    <row r="194" spans="1:10" s="935" customFormat="1" ht="15.75" hidden="1" customHeight="1" x14ac:dyDescent="0.25">
      <c r="A194" s="1012"/>
      <c r="B194" s="1021"/>
      <c r="C194" s="1938"/>
      <c r="D194" s="1014"/>
      <c r="E194" s="1938">
        <f t="shared" si="18"/>
        <v>0</v>
      </c>
      <c r="F194" s="1044"/>
      <c r="G194" s="1044"/>
      <c r="H194" s="1044"/>
      <c r="I194" s="1939">
        <f t="shared" si="19"/>
        <v>0</v>
      </c>
      <c r="J194" s="1939">
        <f t="shared" si="14"/>
        <v>0</v>
      </c>
    </row>
    <row r="195" spans="1:10" s="935" customFormat="1" ht="15.75" hidden="1" customHeight="1" x14ac:dyDescent="0.25">
      <c r="A195" s="1012"/>
      <c r="B195" s="1021"/>
      <c r="C195" s="1938"/>
      <c r="D195" s="1014"/>
      <c r="E195" s="1938">
        <f t="shared" si="18"/>
        <v>0</v>
      </c>
      <c r="F195" s="1044"/>
      <c r="G195" s="1044"/>
      <c r="H195" s="1044"/>
      <c r="I195" s="1939">
        <f t="shared" si="19"/>
        <v>0</v>
      </c>
      <c r="J195" s="1939">
        <f t="shared" si="14"/>
        <v>0</v>
      </c>
    </row>
    <row r="196" spans="1:10" s="935" customFormat="1" ht="15.75" hidden="1" customHeight="1" x14ac:dyDescent="0.25">
      <c r="A196" s="1012"/>
      <c r="B196" s="1021"/>
      <c r="C196" s="1938"/>
      <c r="D196" s="1014"/>
      <c r="E196" s="1938">
        <f t="shared" si="18"/>
        <v>0</v>
      </c>
      <c r="F196" s="1044"/>
      <c r="G196" s="1044"/>
      <c r="H196" s="1044"/>
      <c r="I196" s="1939">
        <f t="shared" si="19"/>
        <v>0</v>
      </c>
      <c r="J196" s="1939">
        <f t="shared" si="14"/>
        <v>0</v>
      </c>
    </row>
    <row r="197" spans="1:10" s="935" customFormat="1" ht="15.75" hidden="1" customHeight="1" x14ac:dyDescent="0.25">
      <c r="A197" s="1012"/>
      <c r="B197" s="1021"/>
      <c r="C197" s="1938"/>
      <c r="D197" s="1014"/>
      <c r="E197" s="1938">
        <f t="shared" si="18"/>
        <v>0</v>
      </c>
      <c r="F197" s="1044"/>
      <c r="G197" s="1044"/>
      <c r="H197" s="1044"/>
      <c r="I197" s="1939">
        <f t="shared" si="19"/>
        <v>0</v>
      </c>
      <c r="J197" s="1939">
        <f t="shared" si="14"/>
        <v>0</v>
      </c>
    </row>
    <row r="198" spans="1:10" s="935" customFormat="1" ht="15.75" hidden="1" customHeight="1" x14ac:dyDescent="0.25">
      <c r="A198" s="1012"/>
      <c r="B198" s="1021"/>
      <c r="C198" s="1938"/>
      <c r="D198" s="1014"/>
      <c r="E198" s="1938">
        <f t="shared" si="18"/>
        <v>0</v>
      </c>
      <c r="F198" s="1044"/>
      <c r="G198" s="1044"/>
      <c r="H198" s="1044"/>
      <c r="I198" s="1939">
        <f t="shared" si="19"/>
        <v>0</v>
      </c>
      <c r="J198" s="1939">
        <f t="shared" si="14"/>
        <v>0</v>
      </c>
    </row>
    <row r="199" spans="1:10" s="935" customFormat="1" ht="15.75" hidden="1" customHeight="1" x14ac:dyDescent="0.25">
      <c r="A199" s="1012"/>
      <c r="B199" s="1021"/>
      <c r="C199" s="1938"/>
      <c r="D199" s="1014"/>
      <c r="E199" s="1938">
        <f t="shared" si="18"/>
        <v>0</v>
      </c>
      <c r="F199" s="1044"/>
      <c r="G199" s="1044"/>
      <c r="H199" s="1044"/>
      <c r="I199" s="1939">
        <f t="shared" si="19"/>
        <v>0</v>
      </c>
      <c r="J199" s="1939">
        <f t="shared" si="14"/>
        <v>0</v>
      </c>
    </row>
    <row r="200" spans="1:10" s="935" customFormat="1" ht="15.75" hidden="1" customHeight="1" x14ac:dyDescent="0.25">
      <c r="A200" s="1012"/>
      <c r="B200" s="1017"/>
      <c r="C200" s="1938"/>
      <c r="D200" s="1014"/>
      <c r="E200" s="1938">
        <f t="shared" si="18"/>
        <v>0</v>
      </c>
      <c r="F200" s="1044"/>
      <c r="G200" s="1044"/>
      <c r="H200" s="1044"/>
      <c r="I200" s="1939">
        <f t="shared" si="19"/>
        <v>0</v>
      </c>
      <c r="J200" s="1939">
        <f t="shared" si="14"/>
        <v>0</v>
      </c>
    </row>
    <row r="201" spans="1:10" s="935" customFormat="1" ht="15.75" hidden="1" customHeight="1" thickBot="1" x14ac:dyDescent="0.3">
      <c r="A201" s="1105"/>
      <c r="B201" s="1022"/>
      <c r="C201" s="1944"/>
      <c r="D201" s="1529"/>
      <c r="E201" s="1938">
        <f t="shared" si="18"/>
        <v>0</v>
      </c>
      <c r="F201" s="1945"/>
      <c r="G201" s="1945"/>
      <c r="H201" s="1945"/>
      <c r="I201" s="1939">
        <f t="shared" si="19"/>
        <v>0</v>
      </c>
      <c r="J201" s="1939">
        <f t="shared" si="14"/>
        <v>0</v>
      </c>
    </row>
    <row r="202" spans="1:10" s="935" customFormat="1" ht="15.75" customHeight="1" thickBot="1" x14ac:dyDescent="0.3">
      <c r="A202" s="1024"/>
      <c r="B202" s="1025" t="s">
        <v>977</v>
      </c>
      <c r="C202" s="1946">
        <f>MROUND(C23+C42+C52+C72+C90+C122+C142+C162+C182,0.1)</f>
        <v>2064</v>
      </c>
      <c r="D202" s="1946">
        <f t="shared" ref="D202:G202" si="20">MROUND(D23+D42+D52+D72+D90+D122+D142+D162+D182,0.1)</f>
        <v>0</v>
      </c>
      <c r="E202" s="1946">
        <f>CEILING(E23+E42+E52+E72+E90+E122+E142+E162+E182,0.1)</f>
        <v>653</v>
      </c>
      <c r="F202" s="1946">
        <f t="shared" si="20"/>
        <v>705.6</v>
      </c>
      <c r="G202" s="1946">
        <f t="shared" si="20"/>
        <v>0</v>
      </c>
      <c r="H202" s="1946"/>
      <c r="I202" s="1946">
        <f>CEILING(I23+I42+I52+I72+I90+I122+I142+I162+I182,0.1)</f>
        <v>653</v>
      </c>
      <c r="J202" s="1946">
        <f>CEILING(J23+J42+J52+J72+J90+J122+J142+J162+J182,0.1)</f>
        <v>653</v>
      </c>
    </row>
    <row r="203" spans="1:10" ht="15.75" thickBot="1" x14ac:dyDescent="0.3"/>
    <row r="204" spans="1:10" ht="15.75" x14ac:dyDescent="0.25">
      <c r="A204" s="1530" t="s">
        <v>978</v>
      </c>
    </row>
    <row r="205" spans="1:10" ht="15.75" x14ac:dyDescent="0.25">
      <c r="A205" s="1531"/>
      <c r="B205" s="1531"/>
      <c r="C205" s="2427" t="s">
        <v>956</v>
      </c>
      <c r="D205" s="2427" t="s">
        <v>957</v>
      </c>
      <c r="E205" s="2429" t="s">
        <v>958</v>
      </c>
      <c r="F205" s="2430"/>
      <c r="G205" s="2431"/>
      <c r="H205" s="2432" t="s">
        <v>979</v>
      </c>
      <c r="I205" s="2432" t="s">
        <v>980</v>
      </c>
    </row>
    <row r="206" spans="1:10" ht="15.75" x14ac:dyDescent="0.25">
      <c r="A206" s="1531" t="s">
        <v>539</v>
      </c>
      <c r="B206" s="1505" t="s">
        <v>126</v>
      </c>
      <c r="C206" s="2428"/>
      <c r="D206" s="2428"/>
      <c r="E206" s="2441" t="s">
        <v>617</v>
      </c>
      <c r="F206" s="2442"/>
      <c r="G206" s="1532" t="s">
        <v>52</v>
      </c>
      <c r="H206" s="2433"/>
      <c r="I206" s="2433"/>
    </row>
    <row r="207" spans="1:10" ht="31.5" x14ac:dyDescent="0.25">
      <c r="A207" s="1531"/>
      <c r="B207" s="1533" t="s">
        <v>794</v>
      </c>
      <c r="C207" s="1534"/>
      <c r="D207" s="1534"/>
      <c r="E207" s="2434">
        <v>40</v>
      </c>
      <c r="F207" s="2435"/>
      <c r="G207" s="1535">
        <f>E207</f>
        <v>40</v>
      </c>
      <c r="H207" s="1535">
        <f>G207</f>
        <v>40</v>
      </c>
      <c r="I207" s="1536">
        <f>G207</f>
        <v>40</v>
      </c>
    </row>
    <row r="208" spans="1:10" ht="15.75" x14ac:dyDescent="0.25">
      <c r="A208" s="1531"/>
      <c r="B208" s="1533" t="s">
        <v>795</v>
      </c>
      <c r="C208" s="1531"/>
      <c r="D208" s="1531"/>
      <c r="E208" s="2434"/>
      <c r="F208" s="2435"/>
      <c r="G208" s="1535">
        <f t="shared" ref="G208:G217" si="21">E208</f>
        <v>0</v>
      </c>
      <c r="H208" s="1535">
        <f t="shared" ref="H208:H217" si="22">G208</f>
        <v>0</v>
      </c>
      <c r="I208" s="1536">
        <f t="shared" ref="I208:I217" si="23">G208</f>
        <v>0</v>
      </c>
    </row>
    <row r="209" spans="1:9" ht="16.5" x14ac:dyDescent="0.25">
      <c r="A209" s="1537"/>
      <c r="B209" s="1533" t="s">
        <v>796</v>
      </c>
      <c r="C209" s="1537"/>
      <c r="D209" s="1537"/>
      <c r="E209" s="2423"/>
      <c r="F209" s="2424"/>
      <c r="G209" s="1535">
        <f t="shared" si="21"/>
        <v>0</v>
      </c>
      <c r="H209" s="1535">
        <f t="shared" si="22"/>
        <v>0</v>
      </c>
      <c r="I209" s="1536">
        <f t="shared" si="23"/>
        <v>0</v>
      </c>
    </row>
    <row r="210" spans="1:9" ht="16.5" x14ac:dyDescent="0.25">
      <c r="A210" s="1537"/>
      <c r="B210" s="1533" t="s">
        <v>763</v>
      </c>
      <c r="C210" s="1537"/>
      <c r="D210" s="1537"/>
      <c r="E210" s="2423">
        <v>15</v>
      </c>
      <c r="F210" s="2424"/>
      <c r="G210" s="1535">
        <f t="shared" si="21"/>
        <v>15</v>
      </c>
      <c r="H210" s="1535">
        <f t="shared" si="22"/>
        <v>15</v>
      </c>
      <c r="I210" s="1536">
        <f t="shared" si="23"/>
        <v>15</v>
      </c>
    </row>
    <row r="211" spans="1:9" ht="16.5" x14ac:dyDescent="0.25">
      <c r="A211" s="1537"/>
      <c r="B211" s="1533" t="s">
        <v>477</v>
      </c>
      <c r="C211" s="1537"/>
      <c r="D211" s="1537"/>
      <c r="E211" s="2423">
        <v>60</v>
      </c>
      <c r="F211" s="2424"/>
      <c r="G211" s="1535">
        <f t="shared" si="21"/>
        <v>60</v>
      </c>
      <c r="H211" s="1535">
        <f t="shared" si="22"/>
        <v>60</v>
      </c>
      <c r="I211" s="1536">
        <f t="shared" si="23"/>
        <v>60</v>
      </c>
    </row>
    <row r="212" spans="1:9" ht="15.75" x14ac:dyDescent="0.25">
      <c r="A212" s="1538"/>
      <c r="B212" s="1533" t="s">
        <v>762</v>
      </c>
      <c r="C212" s="1538"/>
      <c r="D212" s="1538"/>
      <c r="E212" s="2443"/>
      <c r="F212" s="2444"/>
      <c r="G212" s="1535">
        <f t="shared" si="21"/>
        <v>0</v>
      </c>
      <c r="H212" s="1535">
        <f t="shared" si="22"/>
        <v>0</v>
      </c>
      <c r="I212" s="1536">
        <f t="shared" si="23"/>
        <v>0</v>
      </c>
    </row>
    <row r="213" spans="1:9" ht="15.75" x14ac:dyDescent="0.25">
      <c r="A213" s="1531"/>
      <c r="B213" s="1533" t="s">
        <v>810</v>
      </c>
      <c r="C213" s="1531"/>
      <c r="D213" s="1531"/>
      <c r="E213" s="2434"/>
      <c r="F213" s="2435"/>
      <c r="G213" s="1535">
        <f t="shared" si="21"/>
        <v>0</v>
      </c>
      <c r="H213" s="1535">
        <f t="shared" si="22"/>
        <v>0</v>
      </c>
      <c r="I213" s="1536">
        <f t="shared" si="23"/>
        <v>0</v>
      </c>
    </row>
    <row r="214" spans="1:9" ht="15.75" x14ac:dyDescent="0.25">
      <c r="A214" s="1531"/>
      <c r="B214" s="1533" t="s">
        <v>811</v>
      </c>
      <c r="C214" s="1531"/>
      <c r="D214" s="1531"/>
      <c r="E214" s="2434"/>
      <c r="F214" s="2435"/>
      <c r="G214" s="1535">
        <f t="shared" si="21"/>
        <v>0</v>
      </c>
      <c r="H214" s="1535">
        <f t="shared" si="22"/>
        <v>0</v>
      </c>
      <c r="I214" s="1536">
        <f t="shared" si="23"/>
        <v>0</v>
      </c>
    </row>
    <row r="215" spans="1:9" ht="31.5" x14ac:dyDescent="0.25">
      <c r="A215" s="1531"/>
      <c r="B215" s="1533" t="s">
        <v>812</v>
      </c>
      <c r="C215" s="1531"/>
      <c r="D215" s="1531"/>
      <c r="E215" s="2434"/>
      <c r="F215" s="2435"/>
      <c r="G215" s="1535">
        <f t="shared" si="21"/>
        <v>0</v>
      </c>
      <c r="H215" s="1535">
        <f t="shared" si="22"/>
        <v>0</v>
      </c>
      <c r="I215" s="1536">
        <f t="shared" si="23"/>
        <v>0</v>
      </c>
    </row>
    <row r="216" spans="1:9" ht="15.75" x14ac:dyDescent="0.25">
      <c r="A216" s="1531"/>
      <c r="B216" s="1533" t="s">
        <v>813</v>
      </c>
      <c r="C216" s="1531"/>
      <c r="D216" s="1531"/>
      <c r="E216" s="2434"/>
      <c r="F216" s="2435"/>
      <c r="G216" s="1535">
        <f t="shared" si="21"/>
        <v>0</v>
      </c>
      <c r="H216" s="1535">
        <f t="shared" si="22"/>
        <v>0</v>
      </c>
      <c r="I216" s="1536">
        <f t="shared" si="23"/>
        <v>0</v>
      </c>
    </row>
    <row r="217" spans="1:9" ht="32.25" thickBot="1" x14ac:dyDescent="0.3">
      <c r="A217" s="1539"/>
      <c r="B217" s="1540" t="s">
        <v>981</v>
      </c>
      <c r="C217" s="1539"/>
      <c r="D217" s="1539"/>
      <c r="E217" s="2445"/>
      <c r="F217" s="2446"/>
      <c r="G217" s="1541">
        <f t="shared" si="21"/>
        <v>0</v>
      </c>
      <c r="H217" s="1535">
        <f t="shared" si="22"/>
        <v>0</v>
      </c>
      <c r="I217" s="1536">
        <f t="shared" si="23"/>
        <v>0</v>
      </c>
    </row>
    <row r="218" spans="1:9" ht="16.5" thickBot="1" x14ac:dyDescent="0.3">
      <c r="A218" s="1542"/>
      <c r="B218" s="1543" t="s">
        <v>768</v>
      </c>
      <c r="C218" s="1544"/>
      <c r="D218" s="1544"/>
      <c r="E218" s="2447"/>
      <c r="F218" s="2448"/>
      <c r="G218" s="1545">
        <f>SUM(G207:G217)</f>
        <v>115</v>
      </c>
      <c r="H218" s="1545">
        <f>G218</f>
        <v>115</v>
      </c>
      <c r="I218" s="1546">
        <f>H218</f>
        <v>115</v>
      </c>
    </row>
    <row r="219" spans="1:9" ht="15.75" x14ac:dyDescent="0.25">
      <c r="A219" s="1547" t="s">
        <v>982</v>
      </c>
    </row>
    <row r="220" spans="1:9" ht="15.75" x14ac:dyDescent="0.25">
      <c r="A220" s="1531"/>
      <c r="B220" s="1531"/>
      <c r="C220" s="2427" t="s">
        <v>956</v>
      </c>
      <c r="D220" s="2427" t="s">
        <v>957</v>
      </c>
      <c r="E220" s="2429" t="s">
        <v>958</v>
      </c>
      <c r="F220" s="2430"/>
      <c r="G220" s="2431"/>
      <c r="H220" s="2432" t="s">
        <v>979</v>
      </c>
      <c r="I220" s="2432" t="s">
        <v>980</v>
      </c>
    </row>
    <row r="221" spans="1:9" ht="15.75" x14ac:dyDescent="0.25">
      <c r="A221" s="1531" t="s">
        <v>539</v>
      </c>
      <c r="B221" s="1505" t="s">
        <v>126</v>
      </c>
      <c r="C221" s="2428"/>
      <c r="D221" s="2428"/>
      <c r="E221" s="2441" t="s">
        <v>617</v>
      </c>
      <c r="F221" s="2442"/>
      <c r="G221" s="1532" t="s">
        <v>52</v>
      </c>
      <c r="H221" s="2433"/>
      <c r="I221" s="2433"/>
    </row>
    <row r="222" spans="1:9" ht="31.5" x14ac:dyDescent="0.25">
      <c r="A222" s="1531"/>
      <c r="B222" s="1533" t="s">
        <v>794</v>
      </c>
      <c r="C222" s="1534"/>
      <c r="D222" s="1534"/>
      <c r="E222" s="2434">
        <v>70</v>
      </c>
      <c r="F222" s="2435"/>
      <c r="G222" s="1535">
        <f>E222</f>
        <v>70</v>
      </c>
      <c r="H222" s="1535">
        <f>G222</f>
        <v>70</v>
      </c>
      <c r="I222" s="1536">
        <f>G222</f>
        <v>70</v>
      </c>
    </row>
    <row r="223" spans="1:9" ht="15.75" x14ac:dyDescent="0.25">
      <c r="A223" s="1531"/>
      <c r="B223" s="1533" t="s">
        <v>795</v>
      </c>
      <c r="C223" s="1531"/>
      <c r="D223" s="1531"/>
      <c r="E223" s="2434"/>
      <c r="F223" s="2435"/>
      <c r="G223" s="1535">
        <f>E223</f>
        <v>0</v>
      </c>
      <c r="H223" s="1535">
        <f t="shared" ref="H223:H226" si="24">G223</f>
        <v>0</v>
      </c>
      <c r="I223" s="1536">
        <f t="shared" ref="I223:I226" si="25">G223</f>
        <v>0</v>
      </c>
    </row>
    <row r="224" spans="1:9" ht="16.5" x14ac:dyDescent="0.25">
      <c r="A224" s="1537"/>
      <c r="B224" s="1533" t="s">
        <v>796</v>
      </c>
      <c r="C224" s="1537"/>
      <c r="D224" s="1537"/>
      <c r="E224" s="2423"/>
      <c r="F224" s="2424"/>
      <c r="G224" s="1535">
        <f>E224</f>
        <v>0</v>
      </c>
      <c r="H224" s="1535">
        <f t="shared" si="24"/>
        <v>0</v>
      </c>
      <c r="I224" s="1536">
        <f t="shared" si="25"/>
        <v>0</v>
      </c>
    </row>
    <row r="225" spans="1:9" ht="16.5" x14ac:dyDescent="0.25">
      <c r="A225" s="1537"/>
      <c r="B225" s="1533" t="s">
        <v>763</v>
      </c>
      <c r="C225" s="1537"/>
      <c r="D225" s="1537"/>
      <c r="E225" s="2423">
        <v>20</v>
      </c>
      <c r="F225" s="2424"/>
      <c r="G225" s="1535">
        <f>E225</f>
        <v>20</v>
      </c>
      <c r="H225" s="1535">
        <f t="shared" si="24"/>
        <v>20</v>
      </c>
      <c r="I225" s="1536">
        <f t="shared" si="25"/>
        <v>20</v>
      </c>
    </row>
    <row r="226" spans="1:9" ht="17.25" thickBot="1" x14ac:dyDescent="0.3">
      <c r="A226" s="1548"/>
      <c r="B226" s="1549" t="s">
        <v>477</v>
      </c>
      <c r="C226" s="1548"/>
      <c r="D226" s="1548"/>
      <c r="E226" s="2436">
        <v>120</v>
      </c>
      <c r="F226" s="2437"/>
      <c r="G226" s="1541">
        <f>E226</f>
        <v>120</v>
      </c>
      <c r="H226" s="1535">
        <f t="shared" si="24"/>
        <v>120</v>
      </c>
      <c r="I226" s="1536">
        <f t="shared" si="25"/>
        <v>120</v>
      </c>
    </row>
    <row r="227" spans="1:9" ht="15.75" x14ac:dyDescent="0.25">
      <c r="A227" s="1550"/>
      <c r="B227" s="1551" t="s">
        <v>768</v>
      </c>
      <c r="C227" s="1552"/>
      <c r="D227" s="1552"/>
      <c r="E227" s="2438"/>
      <c r="F227" s="2439"/>
      <c r="G227" s="1552">
        <f>SUM(G222:G226)</f>
        <v>210</v>
      </c>
      <c r="H227" s="1552">
        <f>SUM(H222:H226)</f>
        <v>210</v>
      </c>
      <c r="I227" s="1553">
        <f>SUM(I222:I226)</f>
        <v>210</v>
      </c>
    </row>
    <row r="228" spans="1:9" ht="16.5" thickBot="1" x14ac:dyDescent="0.3">
      <c r="A228" s="1554"/>
      <c r="B228" s="1555" t="s">
        <v>618</v>
      </c>
      <c r="C228" s="1556"/>
      <c r="D228" s="1556"/>
      <c r="E228" s="2421"/>
      <c r="F228" s="2422"/>
      <c r="G228" s="1557">
        <f>G227+G218+E202</f>
        <v>978</v>
      </c>
      <c r="H228" s="1557">
        <f>H227+H218+I202</f>
        <v>978</v>
      </c>
      <c r="I228" s="1557">
        <f>I227+I218+J202</f>
        <v>978</v>
      </c>
    </row>
    <row r="231" spans="1:9" ht="20.25" x14ac:dyDescent="0.3">
      <c r="A231" s="694" t="s">
        <v>1773</v>
      </c>
    </row>
    <row r="232" spans="1:9" ht="18.75" x14ac:dyDescent="0.3">
      <c r="A232" s="698" t="s">
        <v>1774</v>
      </c>
    </row>
  </sheetData>
  <autoFilter ref="A21:I202">
    <filterColumn colId="1">
      <customFilters>
        <customFilter operator="notEqual" val=" "/>
      </customFilters>
    </filterColumn>
  </autoFilter>
  <customSheetViews>
    <customSheetView guid="{B72699BC-299D-42B7-A978-9B23F399AA23}" scale="60" showPageBreaks="1" fitToPage="1" printArea="1" filter="1" showAutoFilter="1" view="pageBreakPreview">
      <pane ySplit="21" topLeftCell="A216" activePane="bottomLeft" state="frozen"/>
      <selection pane="bottomLeft" sqref="A1:O40"/>
      <pageMargins left="0.31496062992125984" right="0.31496062992125984" top="0.74803149606299213" bottom="0.74803149606299213" header="0.31496062992125984" footer="0.31496062992125984"/>
      <pageSetup paperSize="9" scale="35" orientation="landscape" r:id="rId1"/>
      <autoFilter ref="B1:J1">
        <filterColumn colId="1">
          <customFilters>
            <customFilter operator="notEqual" val=" "/>
          </customFilters>
        </filterColumn>
      </autoFilter>
    </customSheetView>
    <customSheetView guid="{4DDEBF15-3C9F-44C3-B78F-AE382BE678C1}" scale="60" showPageBreaks="1" fitToPage="1" printArea="1" filter="1" showAutoFilter="1" view="pageBreakPreview">
      <pane ySplit="21" topLeftCell="A210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scale="35" orientation="landscape" r:id="rId2"/>
      <autoFilter ref="B1:J1">
        <filterColumn colId="1">
          <customFilters>
            <customFilter operator="notEqual" val=" "/>
          </customFilters>
        </filterColumn>
      </autoFilter>
    </customSheetView>
    <customSheetView guid="{3811DC27-6C9C-4281-989A-478EAFEC2147}" scale="60" showPageBreaks="1" fitToPage="1" printArea="1" filter="1" showAutoFilter="1" view="pageBreakPreview">
      <pane ySplit="21" topLeftCell="A216" activePane="bottomLeft" state="frozen"/>
      <selection pane="bottomLeft" activeCell="I229" sqref="I229"/>
      <pageMargins left="0.31496062992125984" right="0.31496062992125984" top="0.74803149606299213" bottom="0.74803149606299213" header="0.31496062992125984" footer="0.31496062992125984"/>
      <pageSetup paperSize="9" scale="35" orientation="landscape" r:id="rId3"/>
      <autoFilter ref="B1:J1">
        <filterColumn colId="1">
          <customFilters>
            <customFilter operator="notEqual" val=" "/>
          </customFilters>
        </filterColumn>
      </autoFilter>
    </customSheetView>
    <customSheetView guid="{4660ED57-C31A-43C4-A05C-DF263EC238D0}" scale="60" showPageBreaks="1" fitToPage="1" printArea="1" filter="1" showAutoFilter="1" view="pageBreakPreview">
      <pane ySplit="21" topLeftCell="A210" activePane="bottomLeft" state="frozen"/>
      <selection pane="bottomLeft" activeCell="G218" sqref="G218"/>
      <pageMargins left="0.31496062992125984" right="0.31496062992125984" top="0.74803149606299213" bottom="0.74803149606299213" header="0.31496062992125984" footer="0.31496062992125984"/>
      <pageSetup paperSize="9" scale="36" orientation="landscape" r:id="rId4"/>
      <autoFilter ref="B1:J1">
        <filterColumn colId="1">
          <customFilters>
            <customFilter operator="notEqual" val=" "/>
          </customFilters>
        </filterColumn>
      </autoFilter>
    </customSheetView>
  </customSheetViews>
  <mergeCells count="55">
    <mergeCell ref="H220:H221"/>
    <mergeCell ref="I220:I221"/>
    <mergeCell ref="E221:F221"/>
    <mergeCell ref="E222:F222"/>
    <mergeCell ref="E216:F216"/>
    <mergeCell ref="E217:F217"/>
    <mergeCell ref="E218:F218"/>
    <mergeCell ref="C220:C221"/>
    <mergeCell ref="D220:D221"/>
    <mergeCell ref="E220:G220"/>
    <mergeCell ref="E210:F210"/>
    <mergeCell ref="E212:F212"/>
    <mergeCell ref="E213:F213"/>
    <mergeCell ref="E214:F214"/>
    <mergeCell ref="E215:F215"/>
    <mergeCell ref="I205:I206"/>
    <mergeCell ref="E206:F206"/>
    <mergeCell ref="E207:F207"/>
    <mergeCell ref="E208:F208"/>
    <mergeCell ref="E209:F209"/>
    <mergeCell ref="J16:J20"/>
    <mergeCell ref="C18:F18"/>
    <mergeCell ref="G18:H18"/>
    <mergeCell ref="E19:F19"/>
    <mergeCell ref="G19:G20"/>
    <mergeCell ref="H19:H20"/>
    <mergeCell ref="I16:I20"/>
    <mergeCell ref="E228:F228"/>
    <mergeCell ref="E211:F211"/>
    <mergeCell ref="A16:A20"/>
    <mergeCell ref="B16:B20"/>
    <mergeCell ref="C16:H17"/>
    <mergeCell ref="C205:C206"/>
    <mergeCell ref="D205:D206"/>
    <mergeCell ref="E205:G205"/>
    <mergeCell ref="H205:H206"/>
    <mergeCell ref="C19:C20"/>
    <mergeCell ref="D19:D20"/>
    <mergeCell ref="E223:F223"/>
    <mergeCell ref="E224:F224"/>
    <mergeCell ref="E225:F225"/>
    <mergeCell ref="E226:F226"/>
    <mergeCell ref="E227:F227"/>
    <mergeCell ref="H11:I11"/>
    <mergeCell ref="A12:I12"/>
    <mergeCell ref="A13:I13"/>
    <mergeCell ref="H7:I7"/>
    <mergeCell ref="H8:I8"/>
    <mergeCell ref="H9:I9"/>
    <mergeCell ref="H10:I10"/>
    <mergeCell ref="H1:I1"/>
    <mergeCell ref="H2:I2"/>
    <mergeCell ref="H3:I3"/>
    <mergeCell ref="H5:I5"/>
    <mergeCell ref="H6:I6"/>
  </mergeCells>
  <pageMargins left="0.31496062992125984" right="0.31496062992125984" top="0.74803149606299213" bottom="0.74803149606299213" header="0.31496062992125984" footer="0.31496062992125984"/>
  <pageSetup paperSize="9" scale="35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O109"/>
  <sheetViews>
    <sheetView showRuler="0" view="pageBreakPreview" zoomScale="80" zoomScaleNormal="66" zoomScaleSheetLayoutView="80" zoomScalePageLayoutView="80" workbookViewId="0">
      <pane xSplit="3" ySplit="9" topLeftCell="D10" activePane="bottomRight" state="frozen"/>
      <selection activeCell="A4" sqref="A4:L4"/>
      <selection pane="topRight" activeCell="A4" sqref="A4:L4"/>
      <selection pane="bottomLeft" activeCell="A4" sqref="A4:L4"/>
      <selection pane="bottomRight" activeCell="J16" sqref="J16"/>
    </sheetView>
  </sheetViews>
  <sheetFormatPr defaultColWidth="9.140625" defaultRowHeight="12.75" outlineLevelCol="1" x14ac:dyDescent="0.2"/>
  <cols>
    <col min="1" max="1" width="44.140625" style="4" customWidth="1"/>
    <col min="2" max="2" width="7.7109375" style="5" customWidth="1"/>
    <col min="3" max="3" width="7.7109375" style="4" customWidth="1"/>
    <col min="4" max="4" width="21.42578125" style="4" customWidth="1"/>
    <col min="5" max="10" width="18.7109375" style="4" customWidth="1"/>
    <col min="11" max="12" width="16.42578125" style="4" customWidth="1"/>
    <col min="13" max="13" width="27.42578125" style="3" customWidth="1" outlineLevel="1"/>
    <col min="14" max="14" width="53.85546875" style="3" customWidth="1" outlineLevel="1"/>
    <col min="15" max="16384" width="9.140625" style="3"/>
  </cols>
  <sheetData>
    <row r="1" spans="1:14" ht="15.75" x14ac:dyDescent="0.25">
      <c r="L1" s="168" t="s">
        <v>58</v>
      </c>
    </row>
    <row r="2" spans="1:14" s="16" customFormat="1" ht="18.75" x14ac:dyDescent="0.3">
      <c r="A2" s="2012" t="s">
        <v>1893</v>
      </c>
      <c r="B2" s="2012"/>
      <c r="C2" s="2012"/>
      <c r="D2" s="2012"/>
      <c r="E2" s="2012"/>
      <c r="F2" s="2012"/>
      <c r="G2" s="2012"/>
      <c r="H2" s="2012"/>
      <c r="I2" s="2012"/>
      <c r="J2" s="2012"/>
      <c r="K2" s="2012"/>
      <c r="L2" s="2012"/>
    </row>
    <row r="3" spans="1:14" s="16" customFormat="1" ht="18.75" customHeight="1" x14ac:dyDescent="0.3">
      <c r="A3" s="2013" t="str">
        <f>'План ФХД 2019'!A3:L3</f>
        <v>Муниципальное бюджетное дошкольное образовательное учреждение "Детский сад № 84 "Голубок"</v>
      </c>
      <c r="B3" s="2039"/>
      <c r="C3" s="2039"/>
      <c r="D3" s="2039"/>
      <c r="E3" s="2039"/>
      <c r="F3" s="2039"/>
      <c r="G3" s="2039"/>
      <c r="H3" s="2039"/>
      <c r="I3" s="2039"/>
      <c r="J3" s="2039"/>
      <c r="K3" s="2039"/>
      <c r="L3" s="2039"/>
    </row>
    <row r="4" spans="1:14" ht="21.75" customHeight="1" x14ac:dyDescent="0.25">
      <c r="A4" s="318" t="s">
        <v>57</v>
      </c>
      <c r="D4" s="32">
        <f>D17-K17</f>
        <v>67835100</v>
      </c>
      <c r="E4" s="32"/>
      <c r="H4" s="3"/>
      <c r="I4" s="3"/>
      <c r="J4" s="3"/>
    </row>
    <row r="5" spans="1:14" s="29" customFormat="1" ht="22.5" customHeight="1" x14ac:dyDescent="0.25">
      <c r="A5" s="2040" t="s">
        <v>56</v>
      </c>
      <c r="B5" s="2041" t="s">
        <v>55</v>
      </c>
      <c r="C5" s="2041" t="s">
        <v>54</v>
      </c>
      <c r="D5" s="2020" t="s">
        <v>53</v>
      </c>
      <c r="E5" s="2042" t="s">
        <v>621</v>
      </c>
      <c r="F5" s="2043"/>
      <c r="G5" s="2043"/>
      <c r="H5" s="2043"/>
      <c r="I5" s="2043"/>
      <c r="J5" s="2044"/>
      <c r="K5" s="2045" t="s">
        <v>641</v>
      </c>
      <c r="L5" s="2045"/>
    </row>
    <row r="6" spans="1:14" s="29" customFormat="1" ht="65.25" customHeight="1" x14ac:dyDescent="0.25">
      <c r="A6" s="2040"/>
      <c r="B6" s="2041"/>
      <c r="C6" s="2041"/>
      <c r="D6" s="2021"/>
      <c r="E6" s="2038" t="s">
        <v>620</v>
      </c>
      <c r="F6" s="2038"/>
      <c r="G6" s="2038" t="s">
        <v>638</v>
      </c>
      <c r="H6" s="2038"/>
      <c r="I6" s="2038" t="s">
        <v>639</v>
      </c>
      <c r="J6" s="2038"/>
      <c r="K6" s="2045"/>
      <c r="L6" s="2045"/>
    </row>
    <row r="7" spans="1:14" s="29" customFormat="1" ht="33" customHeight="1" x14ac:dyDescent="0.25">
      <c r="A7" s="2040"/>
      <c r="B7" s="2041"/>
      <c r="C7" s="2041"/>
      <c r="D7" s="2022"/>
      <c r="E7" s="214" t="s">
        <v>694</v>
      </c>
      <c r="F7" s="214" t="s">
        <v>695</v>
      </c>
      <c r="G7" s="214" t="s">
        <v>694</v>
      </c>
      <c r="H7" s="214" t="s">
        <v>695</v>
      </c>
      <c r="I7" s="214" t="s">
        <v>694</v>
      </c>
      <c r="J7" s="214" t="s">
        <v>695</v>
      </c>
      <c r="K7" s="336" t="s">
        <v>618</v>
      </c>
      <c r="L7" s="336" t="s">
        <v>640</v>
      </c>
    </row>
    <row r="8" spans="1:14" s="29" customFormat="1" ht="15.75" customHeight="1" x14ac:dyDescent="0.25">
      <c r="A8" s="30">
        <v>1</v>
      </c>
      <c r="B8" s="31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  <c r="L8" s="30">
        <v>12</v>
      </c>
      <c r="M8" s="347" t="s">
        <v>725</v>
      </c>
      <c r="N8" s="22" t="s">
        <v>1688</v>
      </c>
    </row>
    <row r="9" spans="1:14" s="29" customFormat="1" ht="24" customHeight="1" x14ac:dyDescent="0.25">
      <c r="A9" s="333" t="s">
        <v>710</v>
      </c>
      <c r="B9" s="288">
        <v>100</v>
      </c>
      <c r="C9" s="288" t="s">
        <v>408</v>
      </c>
      <c r="D9" s="292">
        <f>SUM(D10:D15)</f>
        <v>75743600</v>
      </c>
      <c r="E9" s="292">
        <f>SUM(E10:E15)</f>
        <v>18840500</v>
      </c>
      <c r="F9" s="292">
        <f>SUM(F10:F15)</f>
        <v>46097600</v>
      </c>
      <c r="G9" s="292">
        <f>SUM(G10:G15)</f>
        <v>759000</v>
      </c>
      <c r="H9" s="292">
        <f>SUM(H10:H15)</f>
        <v>2138000</v>
      </c>
      <c r="I9" s="292" t="s">
        <v>408</v>
      </c>
      <c r="J9" s="292" t="s">
        <v>408</v>
      </c>
      <c r="K9" s="292">
        <f>SUM(K10:K15)</f>
        <v>7908500</v>
      </c>
      <c r="L9" s="292">
        <f>SUM(L10:L15)</f>
        <v>0</v>
      </c>
      <c r="M9" s="348">
        <f>SUM(E9:H9)</f>
        <v>67835100</v>
      </c>
      <c r="N9" s="426">
        <f>M9-'Бюджет 2019-2021'!P3</f>
        <v>0</v>
      </c>
    </row>
    <row r="10" spans="1:14" s="29" customFormat="1" ht="19.5" customHeight="1" x14ac:dyDescent="0.25">
      <c r="A10" s="328" t="s">
        <v>696</v>
      </c>
      <c r="B10" s="329">
        <v>110</v>
      </c>
      <c r="C10" s="329">
        <v>120</v>
      </c>
      <c r="D10" s="330">
        <f t="shared" ref="D10:D16" si="0">SUM(E10:K10)</f>
        <v>0</v>
      </c>
      <c r="E10" s="330" t="s">
        <v>408</v>
      </c>
      <c r="F10" s="330" t="s">
        <v>408</v>
      </c>
      <c r="G10" s="330" t="s">
        <v>408</v>
      </c>
      <c r="H10" s="330" t="s">
        <v>408</v>
      </c>
      <c r="I10" s="330" t="s">
        <v>408</v>
      </c>
      <c r="J10" s="330" t="s">
        <v>408</v>
      </c>
      <c r="K10" s="330"/>
      <c r="L10" s="330" t="s">
        <v>408</v>
      </c>
      <c r="M10" s="2011" t="s">
        <v>714</v>
      </c>
      <c r="N10" s="2033" t="s">
        <v>1689</v>
      </c>
    </row>
    <row r="11" spans="1:14" s="29" customFormat="1" ht="19.5" customHeight="1" x14ac:dyDescent="0.25">
      <c r="A11" s="28" t="s">
        <v>700</v>
      </c>
      <c r="B11" s="36">
        <v>120</v>
      </c>
      <c r="C11" s="327">
        <v>130</v>
      </c>
      <c r="D11" s="27">
        <f t="shared" si="0"/>
        <v>72846600</v>
      </c>
      <c r="E11" s="27">
        <f>E17</f>
        <v>18840500</v>
      </c>
      <c r="F11" s="27">
        <f>F17</f>
        <v>46097600</v>
      </c>
      <c r="G11" s="27" t="s">
        <v>408</v>
      </c>
      <c r="H11" s="27" t="s">
        <v>408</v>
      </c>
      <c r="I11" s="27" t="s">
        <v>408</v>
      </c>
      <c r="J11" s="27" t="s">
        <v>408</v>
      </c>
      <c r="K11" s="27">
        <f>'План ФХД 2019'!K11</f>
        <v>7908500</v>
      </c>
      <c r="L11" s="27" t="s">
        <v>408</v>
      </c>
      <c r="M11" s="2011"/>
      <c r="N11" s="2034"/>
    </row>
    <row r="12" spans="1:14" s="29" customFormat="1" ht="31.5" x14ac:dyDescent="0.25">
      <c r="A12" s="28" t="s">
        <v>622</v>
      </c>
      <c r="B12" s="36">
        <v>130</v>
      </c>
      <c r="C12" s="327">
        <v>140</v>
      </c>
      <c r="D12" s="27">
        <f t="shared" si="0"/>
        <v>0</v>
      </c>
      <c r="E12" s="27" t="s">
        <v>408</v>
      </c>
      <c r="F12" s="27" t="s">
        <v>408</v>
      </c>
      <c r="G12" s="27" t="s">
        <v>408</v>
      </c>
      <c r="H12" s="27" t="s">
        <v>408</v>
      </c>
      <c r="I12" s="27" t="s">
        <v>408</v>
      </c>
      <c r="J12" s="27" t="s">
        <v>408</v>
      </c>
      <c r="K12" s="27"/>
      <c r="L12" s="27" t="s">
        <v>408</v>
      </c>
      <c r="M12" s="2011"/>
      <c r="N12" s="2034"/>
    </row>
    <row r="13" spans="1:14" s="29" customFormat="1" ht="63.75" customHeight="1" x14ac:dyDescent="0.25">
      <c r="A13" s="328" t="s">
        <v>623</v>
      </c>
      <c r="B13" s="329">
        <v>140</v>
      </c>
      <c r="C13" s="329"/>
      <c r="D13" s="330">
        <f>SUM(E13:K13)</f>
        <v>0</v>
      </c>
      <c r="E13" s="330" t="s">
        <v>408</v>
      </c>
      <c r="F13" s="330" t="s">
        <v>408</v>
      </c>
      <c r="G13" s="330" t="s">
        <v>408</v>
      </c>
      <c r="H13" s="330" t="s">
        <v>408</v>
      </c>
      <c r="I13" s="330" t="s">
        <v>408</v>
      </c>
      <c r="J13" s="330" t="s">
        <v>408</v>
      </c>
      <c r="K13" s="330" t="s">
        <v>408</v>
      </c>
      <c r="L13" s="330" t="s">
        <v>408</v>
      </c>
      <c r="M13" s="2011"/>
      <c r="N13" s="2034"/>
    </row>
    <row r="14" spans="1:14" s="29" customFormat="1" ht="32.25" customHeight="1" x14ac:dyDescent="0.25">
      <c r="A14" s="28" t="s">
        <v>645</v>
      </c>
      <c r="B14" s="36">
        <v>150</v>
      </c>
      <c r="C14" s="36">
        <v>180</v>
      </c>
      <c r="D14" s="27">
        <f>SUM(E14:K14)</f>
        <v>2897000</v>
      </c>
      <c r="E14" s="27" t="s">
        <v>408</v>
      </c>
      <c r="F14" s="27" t="s">
        <v>408</v>
      </c>
      <c r="G14" s="27">
        <f>G17</f>
        <v>759000</v>
      </c>
      <c r="H14" s="27">
        <f>H17</f>
        <v>2138000</v>
      </c>
      <c r="I14" s="27" t="s">
        <v>408</v>
      </c>
      <c r="J14" s="27" t="s">
        <v>408</v>
      </c>
      <c r="K14" s="27" t="s">
        <v>408</v>
      </c>
      <c r="L14" s="27" t="s">
        <v>408</v>
      </c>
      <c r="M14" s="2011"/>
      <c r="N14" s="2034"/>
    </row>
    <row r="15" spans="1:14" s="29" customFormat="1" ht="21" customHeight="1" x14ac:dyDescent="0.25">
      <c r="A15" s="28" t="s">
        <v>624</v>
      </c>
      <c r="B15" s="36">
        <v>160</v>
      </c>
      <c r="C15" s="327">
        <v>180</v>
      </c>
      <c r="D15" s="27">
        <f t="shared" si="0"/>
        <v>0</v>
      </c>
      <c r="E15" s="27" t="s">
        <v>408</v>
      </c>
      <c r="F15" s="27" t="s">
        <v>408</v>
      </c>
      <c r="G15" s="27" t="s">
        <v>408</v>
      </c>
      <c r="H15" s="27" t="s">
        <v>408</v>
      </c>
      <c r="I15" s="27" t="s">
        <v>408</v>
      </c>
      <c r="J15" s="27" t="s">
        <v>408</v>
      </c>
      <c r="K15" s="27"/>
      <c r="L15" s="27"/>
      <c r="M15" s="2011"/>
      <c r="N15" s="2034"/>
    </row>
    <row r="16" spans="1:14" s="29" customFormat="1" ht="20.25" customHeight="1" x14ac:dyDescent="0.25">
      <c r="A16" s="328" t="s">
        <v>625</v>
      </c>
      <c r="B16" s="329">
        <v>180</v>
      </c>
      <c r="C16" s="329"/>
      <c r="D16" s="330">
        <f t="shared" si="0"/>
        <v>0</v>
      </c>
      <c r="E16" s="330" t="s">
        <v>408</v>
      </c>
      <c r="F16" s="330" t="s">
        <v>408</v>
      </c>
      <c r="G16" s="330" t="s">
        <v>408</v>
      </c>
      <c r="H16" s="330" t="s">
        <v>408</v>
      </c>
      <c r="I16" s="330" t="s">
        <v>408</v>
      </c>
      <c r="J16" s="330" t="s">
        <v>408</v>
      </c>
      <c r="K16" s="330" t="s">
        <v>408</v>
      </c>
      <c r="L16" s="330" t="s">
        <v>408</v>
      </c>
      <c r="M16" s="2011"/>
      <c r="N16" s="2034"/>
    </row>
    <row r="17" spans="1:15" s="22" customFormat="1" ht="24" customHeight="1" x14ac:dyDescent="0.25">
      <c r="A17" s="333" t="s">
        <v>711</v>
      </c>
      <c r="B17" s="288">
        <v>200</v>
      </c>
      <c r="C17" s="288" t="s">
        <v>408</v>
      </c>
      <c r="D17" s="292">
        <f>SUM(D18,D23,D24,D25,D26,D27,D28,D30,D29)</f>
        <v>75743600</v>
      </c>
      <c r="E17" s="292">
        <f t="shared" ref="E17:H17" si="1">SUM(E18,E23,E24,E25,E26,E27,E28,E30,E29)</f>
        <v>18840500</v>
      </c>
      <c r="F17" s="292">
        <f t="shared" si="1"/>
        <v>46097600</v>
      </c>
      <c r="G17" s="292">
        <f t="shared" si="1"/>
        <v>759000</v>
      </c>
      <c r="H17" s="292">
        <f t="shared" si="1"/>
        <v>2138000</v>
      </c>
      <c r="I17" s="292" t="s">
        <v>408</v>
      </c>
      <c r="J17" s="292" t="s">
        <v>408</v>
      </c>
      <c r="K17" s="292">
        <f t="shared" ref="K17:L17" si="2">SUM(K18,K23,K24,K25,K26,K27,K28,K30,K29)</f>
        <v>7908500</v>
      </c>
      <c r="L17" s="292">
        <f t="shared" si="2"/>
        <v>0</v>
      </c>
    </row>
    <row r="18" spans="1:15" s="22" customFormat="1" ht="32.25" customHeight="1" x14ac:dyDescent="0.25">
      <c r="A18" s="28" t="s">
        <v>713</v>
      </c>
      <c r="B18" s="36">
        <v>210</v>
      </c>
      <c r="C18" s="36"/>
      <c r="D18" s="27">
        <f t="shared" ref="D18:D23" si="3">SUM(E18:K18)</f>
        <v>57190000</v>
      </c>
      <c r="E18" s="27">
        <f>SUM(E19,E22)</f>
        <v>10234600</v>
      </c>
      <c r="F18" s="27">
        <f>SUM(F19,F22)</f>
        <v>44524600</v>
      </c>
      <c r="G18" s="27">
        <f>SUM(G19,G22)</f>
        <v>759000</v>
      </c>
      <c r="H18" s="27">
        <f>SUM(H19,H22)</f>
        <v>1654500</v>
      </c>
      <c r="I18" s="27" t="s">
        <v>408</v>
      </c>
      <c r="J18" s="27" t="s">
        <v>408</v>
      </c>
      <c r="K18" s="27">
        <f>SUM(K19,K22)</f>
        <v>17300</v>
      </c>
      <c r="L18" s="27">
        <f>SUM(L19,L22)</f>
        <v>0</v>
      </c>
      <c r="M18" s="2035" t="s">
        <v>1694</v>
      </c>
    </row>
    <row r="19" spans="1:15" s="22" customFormat="1" ht="31.5" customHeight="1" x14ac:dyDescent="0.25">
      <c r="A19" s="325" t="s">
        <v>712</v>
      </c>
      <c r="B19" s="36">
        <v>211</v>
      </c>
      <c r="C19" s="36"/>
      <c r="D19" s="326">
        <f t="shared" si="3"/>
        <v>54669000</v>
      </c>
      <c r="E19" s="326">
        <f>SUM(E20:E21)</f>
        <v>10200600</v>
      </c>
      <c r="F19" s="326">
        <f>SUM(F20:F21)</f>
        <v>44451100</v>
      </c>
      <c r="G19" s="326">
        <f>SUM(G20:G21)</f>
        <v>0</v>
      </c>
      <c r="H19" s="326">
        <f>SUM(H20:H21)</f>
        <v>0</v>
      </c>
      <c r="I19" s="27" t="s">
        <v>408</v>
      </c>
      <c r="J19" s="27" t="s">
        <v>408</v>
      </c>
      <c r="K19" s="326">
        <f>SUM(K20:K21)</f>
        <v>17300</v>
      </c>
      <c r="L19" s="326">
        <f>SUM(L20:L21)</f>
        <v>0</v>
      </c>
      <c r="M19" s="2035"/>
    </row>
    <row r="20" spans="1:15" s="22" customFormat="1" ht="21" customHeight="1" x14ac:dyDescent="0.25">
      <c r="A20" s="349" t="s">
        <v>706</v>
      </c>
      <c r="B20" s="36"/>
      <c r="C20" s="36">
        <v>111</v>
      </c>
      <c r="D20" s="326">
        <f t="shared" si="3"/>
        <v>42020000</v>
      </c>
      <c r="E20" s="1633">
        <v>7865000</v>
      </c>
      <c r="F20" s="1633">
        <v>34141400</v>
      </c>
      <c r="G20" s="1633">
        <v>0</v>
      </c>
      <c r="H20" s="1633">
        <v>0</v>
      </c>
      <c r="I20" s="27" t="s">
        <v>408</v>
      </c>
      <c r="J20" s="27" t="s">
        <v>408</v>
      </c>
      <c r="K20" s="326">
        <f>'План ФХД 2019'!K20</f>
        <v>13600</v>
      </c>
      <c r="L20" s="326"/>
      <c r="M20" s="2035"/>
      <c r="N20" s="1443" t="s">
        <v>1764</v>
      </c>
    </row>
    <row r="21" spans="1:15" s="22" customFormat="1" ht="31.5" customHeight="1" x14ac:dyDescent="0.25">
      <c r="A21" s="349" t="s">
        <v>707</v>
      </c>
      <c r="B21" s="36"/>
      <c r="C21" s="329">
        <v>119</v>
      </c>
      <c r="D21" s="326">
        <f t="shared" si="3"/>
        <v>12649000</v>
      </c>
      <c r="E21" s="1633">
        <v>2335600</v>
      </c>
      <c r="F21" s="1633">
        <v>10309700</v>
      </c>
      <c r="G21" s="1633">
        <v>0</v>
      </c>
      <c r="H21" s="1633">
        <v>0</v>
      </c>
      <c r="I21" s="27" t="s">
        <v>408</v>
      </c>
      <c r="J21" s="27" t="s">
        <v>408</v>
      </c>
      <c r="K21" s="326">
        <f>'План ФХД 2019'!K21</f>
        <v>3700</v>
      </c>
      <c r="L21" s="326"/>
      <c r="M21" s="2035"/>
      <c r="N21" s="1443" t="s">
        <v>1696</v>
      </c>
    </row>
    <row r="22" spans="1:15" s="22" customFormat="1" ht="33" customHeight="1" x14ac:dyDescent="0.25">
      <c r="A22" s="325" t="s">
        <v>698</v>
      </c>
      <c r="B22" s="36">
        <v>212</v>
      </c>
      <c r="C22" s="329">
        <v>112</v>
      </c>
      <c r="D22" s="326">
        <f t="shared" si="3"/>
        <v>2521000</v>
      </c>
      <c r="E22" s="1633">
        <v>34000</v>
      </c>
      <c r="F22" s="1633">
        <v>73500</v>
      </c>
      <c r="G22" s="1633">
        <v>759000</v>
      </c>
      <c r="H22" s="1633">
        <v>1654500</v>
      </c>
      <c r="I22" s="27" t="s">
        <v>408</v>
      </c>
      <c r="J22" s="27" t="s">
        <v>408</v>
      </c>
      <c r="K22" s="326"/>
      <c r="L22" s="326"/>
      <c r="M22" s="2035"/>
      <c r="N22" s="1444" t="s">
        <v>1765</v>
      </c>
    </row>
    <row r="23" spans="1:15" s="22" customFormat="1" ht="31.5" x14ac:dyDescent="0.25">
      <c r="A23" s="328" t="s">
        <v>626</v>
      </c>
      <c r="B23" s="329">
        <v>220</v>
      </c>
      <c r="C23" s="329">
        <v>321</v>
      </c>
      <c r="D23" s="330">
        <f t="shared" si="3"/>
        <v>240000</v>
      </c>
      <c r="E23" s="330" t="s">
        <v>408</v>
      </c>
      <c r="F23" s="330" t="s">
        <v>408</v>
      </c>
      <c r="G23" s="330">
        <v>0</v>
      </c>
      <c r="H23" s="330">
        <v>240000</v>
      </c>
      <c r="I23" s="27" t="s">
        <v>408</v>
      </c>
      <c r="J23" s="27" t="s">
        <v>408</v>
      </c>
      <c r="K23" s="27" t="s">
        <v>408</v>
      </c>
      <c r="L23" s="27" t="s">
        <v>408</v>
      </c>
      <c r="M23" s="2035"/>
      <c r="N23" s="1445" t="s">
        <v>1697</v>
      </c>
    </row>
    <row r="24" spans="1:15" s="22" customFormat="1" ht="20.25" customHeight="1" x14ac:dyDescent="0.25">
      <c r="A24" s="2029" t="s">
        <v>51</v>
      </c>
      <c r="B24" s="2031">
        <v>230</v>
      </c>
      <c r="C24" s="329">
        <v>831</v>
      </c>
      <c r="D24" s="27">
        <f t="shared" ref="D24:D32" si="4">SUM(E24:K24)</f>
        <v>0</v>
      </c>
      <c r="E24" s="27"/>
      <c r="F24" s="27"/>
      <c r="G24" s="27"/>
      <c r="H24" s="27" t="s">
        <v>408</v>
      </c>
      <c r="I24" s="27" t="s">
        <v>408</v>
      </c>
      <c r="J24" s="27" t="s">
        <v>408</v>
      </c>
      <c r="K24" s="27" t="s">
        <v>408</v>
      </c>
      <c r="L24" s="27" t="s">
        <v>408</v>
      </c>
      <c r="M24" s="2035"/>
      <c r="N24" s="1445" t="s">
        <v>1698</v>
      </c>
    </row>
    <row r="25" spans="1:15" s="22" customFormat="1" ht="20.25" customHeight="1" x14ac:dyDescent="0.25">
      <c r="A25" s="2036"/>
      <c r="B25" s="2037"/>
      <c r="C25" s="329">
        <v>852</v>
      </c>
      <c r="D25" s="27">
        <f t="shared" si="4"/>
        <v>0</v>
      </c>
      <c r="E25" s="27"/>
      <c r="F25" s="27">
        <f>'План ФХД 2019'!F25</f>
        <v>0</v>
      </c>
      <c r="G25" s="27" t="s">
        <v>408</v>
      </c>
      <c r="H25" s="27" t="s">
        <v>408</v>
      </c>
      <c r="I25" s="27" t="s">
        <v>408</v>
      </c>
      <c r="J25" s="27" t="s">
        <v>408</v>
      </c>
      <c r="K25" s="27"/>
      <c r="L25" s="27"/>
      <c r="M25" s="2035"/>
      <c r="N25" s="1445" t="s">
        <v>1699</v>
      </c>
    </row>
    <row r="26" spans="1:15" s="22" customFormat="1" ht="20.25" customHeight="1" x14ac:dyDescent="0.25">
      <c r="A26" s="2030"/>
      <c r="B26" s="2032"/>
      <c r="C26" s="329">
        <v>853</v>
      </c>
      <c r="D26" s="27">
        <f t="shared" si="4"/>
        <v>31500</v>
      </c>
      <c r="E26" s="27"/>
      <c r="F26" s="27">
        <f>'План ФХД 2019'!F26</f>
        <v>31500</v>
      </c>
      <c r="G26" s="27" t="s">
        <v>408</v>
      </c>
      <c r="H26" s="27" t="s">
        <v>408</v>
      </c>
      <c r="I26" s="27" t="s">
        <v>408</v>
      </c>
      <c r="J26" s="27" t="s">
        <v>408</v>
      </c>
      <c r="K26" s="27"/>
      <c r="L26" s="27"/>
      <c r="M26" s="2035"/>
      <c r="N26" s="1445" t="s">
        <v>1700</v>
      </c>
    </row>
    <row r="27" spans="1:15" s="22" customFormat="1" ht="33" customHeight="1" x14ac:dyDescent="0.25">
      <c r="A27" s="328" t="s">
        <v>699</v>
      </c>
      <c r="B27" s="329">
        <v>240</v>
      </c>
      <c r="C27" s="329"/>
      <c r="D27" s="330">
        <f t="shared" si="4"/>
        <v>0</v>
      </c>
      <c r="E27" s="330" t="s">
        <v>408</v>
      </c>
      <c r="F27" s="330" t="s">
        <v>408</v>
      </c>
      <c r="G27" s="330" t="s">
        <v>408</v>
      </c>
      <c r="H27" s="330" t="s">
        <v>408</v>
      </c>
      <c r="I27" s="330" t="s">
        <v>408</v>
      </c>
      <c r="J27" s="330" t="s">
        <v>408</v>
      </c>
      <c r="K27" s="330" t="s">
        <v>408</v>
      </c>
      <c r="L27" s="330" t="s">
        <v>408</v>
      </c>
      <c r="M27" s="2035"/>
      <c r="N27" s="1443"/>
    </row>
    <row r="28" spans="1:15" s="22" customFormat="1" ht="34.5" customHeight="1" x14ac:dyDescent="0.25">
      <c r="A28" s="571" t="s">
        <v>835</v>
      </c>
      <c r="B28" s="570">
        <v>250</v>
      </c>
      <c r="C28" s="329">
        <v>113</v>
      </c>
      <c r="D28" s="27">
        <f t="shared" si="4"/>
        <v>0</v>
      </c>
      <c r="E28" s="27">
        <f>'План ФХД 2019'!E28</f>
        <v>0</v>
      </c>
      <c r="F28" s="27">
        <f>'План ФХД 2019'!F28</f>
        <v>0</v>
      </c>
      <c r="G28" s="27">
        <f>'План ФХД 2019'!G28</f>
        <v>0</v>
      </c>
      <c r="H28" s="27">
        <f>'План ФХД 2019'!H28</f>
        <v>0</v>
      </c>
      <c r="I28" s="27" t="s">
        <v>408</v>
      </c>
      <c r="J28" s="27" t="s">
        <v>408</v>
      </c>
      <c r="K28" s="27"/>
      <c r="L28" s="27"/>
      <c r="M28" s="335"/>
      <c r="N28" s="1443" t="s">
        <v>1701</v>
      </c>
    </row>
    <row r="29" spans="1:15" s="22" customFormat="1" ht="31.5" customHeight="1" x14ac:dyDescent="0.25">
      <c r="A29" s="2029" t="s">
        <v>50</v>
      </c>
      <c r="B29" s="2031">
        <v>260</v>
      </c>
      <c r="C29" s="36">
        <v>244</v>
      </c>
      <c r="D29" s="27">
        <f t="shared" si="4"/>
        <v>18282100</v>
      </c>
      <c r="E29" s="27">
        <f>'СГОЗ 2020-2021'!D7</f>
        <v>8605900</v>
      </c>
      <c r="F29" s="27">
        <f>'СГОЗ 2020-2021'!D8+'СГОЗ 2020-2021'!D9</f>
        <v>1541500</v>
      </c>
      <c r="G29" s="330">
        <f>'СГОЗ 2020-2021'!D10</f>
        <v>0</v>
      </c>
      <c r="H29" s="330">
        <f>'СГОЗ 2020-2021'!D11</f>
        <v>243500</v>
      </c>
      <c r="I29" s="27" t="s">
        <v>408</v>
      </c>
      <c r="J29" s="27" t="s">
        <v>408</v>
      </c>
      <c r="K29" s="27">
        <f>'План ФХД 2019'!K29</f>
        <v>7891200</v>
      </c>
      <c r="L29" s="27"/>
      <c r="M29" s="335"/>
      <c r="N29" s="1444" t="s">
        <v>1703</v>
      </c>
      <c r="O29" s="194"/>
    </row>
    <row r="30" spans="1:15" s="22" customFormat="1" ht="21" customHeight="1" x14ac:dyDescent="0.25">
      <c r="A30" s="2030"/>
      <c r="B30" s="2032"/>
      <c r="C30" s="329">
        <v>321</v>
      </c>
      <c r="D30" s="27">
        <f t="shared" si="4"/>
        <v>0</v>
      </c>
      <c r="E30" s="27" t="s">
        <v>408</v>
      </c>
      <c r="F30" s="27" t="s">
        <v>408</v>
      </c>
      <c r="G30" s="27" t="s">
        <v>408</v>
      </c>
      <c r="H30" s="27">
        <f>'СГОЗ 2020-2021'!Q584</f>
        <v>0</v>
      </c>
      <c r="I30" s="27" t="s">
        <v>408</v>
      </c>
      <c r="J30" s="27" t="s">
        <v>408</v>
      </c>
      <c r="K30" s="27" t="s">
        <v>408</v>
      </c>
      <c r="L30" s="27" t="s">
        <v>408</v>
      </c>
      <c r="M30" s="335"/>
      <c r="N30" s="1443" t="s">
        <v>1705</v>
      </c>
    </row>
    <row r="31" spans="1:15" s="22" customFormat="1" ht="19.5" customHeight="1" x14ac:dyDescent="0.25">
      <c r="A31" s="333" t="s">
        <v>49</v>
      </c>
      <c r="B31" s="288">
        <v>500</v>
      </c>
      <c r="C31" s="288" t="s">
        <v>47</v>
      </c>
      <c r="D31" s="292">
        <f t="shared" si="4"/>
        <v>0</v>
      </c>
      <c r="E31" s="292"/>
      <c r="F31" s="292"/>
      <c r="G31" s="292"/>
      <c r="H31" s="292"/>
      <c r="I31" s="292" t="s">
        <v>408</v>
      </c>
      <c r="J31" s="292" t="s">
        <v>408</v>
      </c>
      <c r="K31" s="292"/>
      <c r="L31" s="292"/>
    </row>
    <row r="32" spans="1:15" s="22" customFormat="1" ht="19.5" customHeight="1" x14ac:dyDescent="0.25">
      <c r="A32" s="333" t="s">
        <v>48</v>
      </c>
      <c r="B32" s="288">
        <v>600</v>
      </c>
      <c r="C32" s="288" t="s">
        <v>47</v>
      </c>
      <c r="D32" s="292">
        <f t="shared" si="4"/>
        <v>0</v>
      </c>
      <c r="E32" s="292"/>
      <c r="F32" s="292"/>
      <c r="G32" s="292"/>
      <c r="H32" s="292"/>
      <c r="I32" s="292" t="s">
        <v>408</v>
      </c>
      <c r="J32" s="292" t="s">
        <v>408</v>
      </c>
      <c r="K32" s="292"/>
      <c r="L32" s="292"/>
    </row>
    <row r="33" spans="1:12" s="22" customFormat="1" ht="15.75" x14ac:dyDescent="0.25">
      <c r="A33" s="26"/>
      <c r="B33" s="25"/>
      <c r="C33" s="25"/>
      <c r="D33" s="24"/>
      <c r="E33" s="24"/>
      <c r="F33" s="23"/>
      <c r="G33" s="23"/>
      <c r="H33" s="23"/>
      <c r="I33" s="23"/>
      <c r="J33" s="23"/>
      <c r="K33" s="23"/>
      <c r="L33" s="23"/>
    </row>
    <row r="34" spans="1:12" s="22" customFormat="1" ht="15.75" x14ac:dyDescent="0.25">
      <c r="A34" s="26"/>
      <c r="B34" s="25"/>
      <c r="C34" s="25"/>
      <c r="D34" s="24"/>
      <c r="E34" s="24"/>
      <c r="F34" s="23"/>
      <c r="G34" s="23"/>
      <c r="H34" s="23"/>
      <c r="I34" s="23"/>
      <c r="J34" s="23"/>
      <c r="K34" s="23"/>
      <c r="L34" s="23"/>
    </row>
    <row r="35" spans="1:12" s="16" customFormat="1" ht="45.75" customHeight="1" x14ac:dyDescent="0.3">
      <c r="A35" s="2028" t="str">
        <f>'План ФХД 2019'!A35</f>
        <v>Заместитель начальника Управления по экономике и финансам</v>
      </c>
      <c r="B35" s="2028"/>
      <c r="C35" s="2028"/>
      <c r="D35" s="2028"/>
      <c r="E35" s="315"/>
      <c r="F35" s="315"/>
      <c r="G35" s="21"/>
      <c r="I35" s="18" t="str">
        <f>'План ФХД 2019'!I35</f>
        <v>В.В. Гоннова</v>
      </c>
      <c r="K35" s="17"/>
      <c r="L35" s="17"/>
    </row>
    <row r="36" spans="1:12" s="16" customFormat="1" ht="60" customHeight="1" x14ac:dyDescent="0.3">
      <c r="A36" s="20" t="str">
        <f>'План ФХД 2019'!A36</f>
        <v>Директор МКУ "ОК УОиДО"</v>
      </c>
      <c r="B36" s="20"/>
      <c r="C36" s="20"/>
      <c r="D36" s="20"/>
      <c r="E36" s="316"/>
      <c r="F36" s="316"/>
      <c r="G36" s="20"/>
      <c r="I36" s="18" t="str">
        <f>'План ФХД 2019'!I36</f>
        <v>Л.Э. Ерохина</v>
      </c>
      <c r="K36" s="17"/>
      <c r="L36" s="17"/>
    </row>
    <row r="37" spans="1:12" ht="15" customHeight="1" x14ac:dyDescent="0.2">
      <c r="B37" s="3"/>
      <c r="D37" s="10"/>
      <c r="E37" s="10"/>
      <c r="F37" s="10"/>
      <c r="G37" s="10"/>
      <c r="H37" s="10"/>
      <c r="I37" s="10"/>
      <c r="J37" s="10"/>
      <c r="K37" s="15"/>
      <c r="L37" s="15"/>
    </row>
    <row r="38" spans="1:12" ht="15" customHeight="1" x14ac:dyDescent="0.2">
      <c r="B38" s="3"/>
      <c r="D38" s="10"/>
      <c r="E38" s="10"/>
      <c r="F38" s="10"/>
      <c r="G38" s="10"/>
      <c r="H38" s="10"/>
      <c r="I38" s="10"/>
      <c r="J38" s="10"/>
      <c r="K38" s="15"/>
      <c r="L38" s="15"/>
    </row>
    <row r="39" spans="1:12" ht="18" customHeight="1" x14ac:dyDescent="0.25">
      <c r="A39" s="1738" t="str">
        <f>'План ФХД 2019'!A39</f>
        <v>Симонов А.Н.</v>
      </c>
      <c r="B39" s="3"/>
      <c r="D39" s="10"/>
      <c r="E39" s="10"/>
      <c r="F39" s="10"/>
      <c r="G39" s="10"/>
      <c r="H39" s="10"/>
      <c r="I39" s="10"/>
      <c r="J39" s="10"/>
      <c r="K39" s="15"/>
      <c r="L39" s="15"/>
    </row>
    <row r="40" spans="1:12" s="11" customFormat="1" ht="18" customHeight="1" x14ac:dyDescent="0.25">
      <c r="A40" s="1739" t="str">
        <f>'План ФХД 2019'!A40</f>
        <v>43-72-00*3231</v>
      </c>
      <c r="B40" s="14"/>
      <c r="C40" s="14"/>
      <c r="D40" s="14"/>
      <c r="E40" s="14"/>
      <c r="F40" s="14"/>
      <c r="G40" s="14"/>
      <c r="H40" s="14"/>
      <c r="I40" s="14"/>
      <c r="J40" s="14"/>
      <c r="K40" s="13"/>
      <c r="L40" s="13"/>
    </row>
    <row r="41" spans="1:12" ht="15.75" x14ac:dyDescent="0.25">
      <c r="A41" s="11"/>
      <c r="B41" s="3"/>
      <c r="F41" s="10"/>
      <c r="G41" s="10"/>
      <c r="H41" s="7"/>
      <c r="I41" s="7"/>
      <c r="J41" s="7"/>
    </row>
    <row r="42" spans="1:12" ht="12.75" customHeight="1" x14ac:dyDescent="0.2">
      <c r="F42" s="6"/>
      <c r="G42" s="6"/>
      <c r="H42" s="7"/>
      <c r="I42" s="7"/>
      <c r="J42" s="7"/>
    </row>
    <row r="43" spans="1:12" s="4" customFormat="1" ht="12.75" customHeight="1" x14ac:dyDescent="0.2">
      <c r="B43" s="5"/>
      <c r="F43" s="6"/>
      <c r="G43" s="6"/>
      <c r="H43" s="7"/>
      <c r="I43" s="7"/>
      <c r="J43" s="7"/>
    </row>
    <row r="44" spans="1:12" s="4" customFormat="1" ht="38.25" customHeight="1" x14ac:dyDescent="0.2">
      <c r="B44" s="5"/>
      <c r="F44" s="6"/>
      <c r="G44" s="6"/>
      <c r="H44" s="9"/>
      <c r="I44" s="9"/>
      <c r="J44" s="9"/>
    </row>
    <row r="45" spans="1:12" s="4" customFormat="1" ht="38.25" customHeight="1" x14ac:dyDescent="0.2">
      <c r="B45" s="5"/>
      <c r="F45" s="6"/>
      <c r="G45" s="6"/>
      <c r="H45" s="9"/>
      <c r="I45" s="9"/>
      <c r="J45" s="9"/>
    </row>
    <row r="46" spans="1:12" s="4" customFormat="1" ht="12.75" customHeight="1" x14ac:dyDescent="0.2">
      <c r="B46" s="5"/>
      <c r="F46" s="6"/>
      <c r="G46" s="6"/>
      <c r="H46" s="8"/>
      <c r="I46" s="8"/>
      <c r="J46" s="8"/>
    </row>
    <row r="47" spans="1:12" s="4" customFormat="1" ht="12.75" customHeight="1" x14ac:dyDescent="0.2">
      <c r="B47" s="5"/>
      <c r="F47" s="6"/>
      <c r="G47" s="6"/>
      <c r="H47" s="7"/>
      <c r="I47" s="7"/>
      <c r="J47" s="7"/>
    </row>
    <row r="48" spans="1:12" x14ac:dyDescent="0.2">
      <c r="F48" s="6"/>
      <c r="G48" s="6"/>
    </row>
    <row r="49" spans="2:14" x14ac:dyDescent="0.2">
      <c r="F49" s="6"/>
      <c r="G49" s="6"/>
    </row>
    <row r="50" spans="2:14" s="4" customFormat="1" x14ac:dyDescent="0.2">
      <c r="B50" s="5"/>
      <c r="F50" s="6"/>
      <c r="G50" s="6"/>
      <c r="M50" s="3"/>
      <c r="N50" s="3"/>
    </row>
    <row r="51" spans="2:14" s="4" customFormat="1" x14ac:dyDescent="0.2">
      <c r="B51" s="5"/>
      <c r="F51" s="6"/>
      <c r="G51" s="6"/>
      <c r="M51" s="3"/>
      <c r="N51" s="3"/>
    </row>
    <row r="52" spans="2:14" s="4" customFormat="1" x14ac:dyDescent="0.2">
      <c r="B52" s="5"/>
      <c r="F52" s="6"/>
      <c r="G52" s="6"/>
      <c r="M52" s="3"/>
      <c r="N52" s="3"/>
    </row>
    <row r="53" spans="2:14" s="4" customFormat="1" x14ac:dyDescent="0.2">
      <c r="B53" s="5"/>
      <c r="F53" s="6"/>
      <c r="G53" s="6"/>
      <c r="M53" s="3"/>
      <c r="N53" s="3"/>
    </row>
    <row r="54" spans="2:14" s="4" customFormat="1" x14ac:dyDescent="0.2">
      <c r="B54" s="5"/>
      <c r="F54" s="6"/>
      <c r="G54" s="6"/>
      <c r="M54" s="3"/>
      <c r="N54" s="3"/>
    </row>
    <row r="55" spans="2:14" s="4" customFormat="1" x14ac:dyDescent="0.2">
      <c r="B55" s="5"/>
      <c r="F55" s="6"/>
      <c r="G55" s="6"/>
      <c r="M55" s="3"/>
      <c r="N55" s="3"/>
    </row>
    <row r="56" spans="2:14" s="4" customFormat="1" x14ac:dyDescent="0.2">
      <c r="B56" s="5"/>
      <c r="F56" s="6"/>
      <c r="G56" s="6"/>
      <c r="M56" s="3"/>
      <c r="N56" s="3"/>
    </row>
    <row r="57" spans="2:14" s="4" customFormat="1" x14ac:dyDescent="0.2">
      <c r="B57" s="5"/>
      <c r="F57" s="6"/>
      <c r="G57" s="6"/>
      <c r="M57" s="3"/>
      <c r="N57" s="3"/>
    </row>
    <row r="58" spans="2:14" s="4" customFormat="1" x14ac:dyDescent="0.2">
      <c r="B58" s="5"/>
      <c r="F58" s="6"/>
      <c r="G58" s="6"/>
      <c r="M58" s="3"/>
      <c r="N58" s="3"/>
    </row>
    <row r="59" spans="2:14" s="4" customFormat="1" x14ac:dyDescent="0.2">
      <c r="B59" s="5"/>
      <c r="F59" s="6"/>
      <c r="G59" s="6"/>
      <c r="M59" s="3"/>
      <c r="N59" s="3"/>
    </row>
    <row r="60" spans="2:14" s="4" customFormat="1" x14ac:dyDescent="0.2">
      <c r="B60" s="5"/>
      <c r="F60" s="6"/>
      <c r="G60" s="6"/>
      <c r="M60" s="3"/>
      <c r="N60" s="3"/>
    </row>
    <row r="61" spans="2:14" s="4" customFormat="1" x14ac:dyDescent="0.2">
      <c r="B61" s="5"/>
      <c r="F61" s="6"/>
      <c r="G61" s="6"/>
      <c r="M61" s="3"/>
      <c r="N61" s="3"/>
    </row>
    <row r="62" spans="2:14" s="4" customFormat="1" x14ac:dyDescent="0.2">
      <c r="B62" s="5"/>
      <c r="F62" s="6"/>
      <c r="G62" s="6"/>
      <c r="M62" s="3"/>
      <c r="N62" s="3"/>
    </row>
    <row r="63" spans="2:14" s="4" customFormat="1" x14ac:dyDescent="0.2">
      <c r="B63" s="5"/>
      <c r="F63" s="6"/>
      <c r="G63" s="6"/>
      <c r="M63" s="3"/>
      <c r="N63" s="3"/>
    </row>
    <row r="64" spans="2:14" s="4" customFormat="1" x14ac:dyDescent="0.2">
      <c r="B64" s="5"/>
      <c r="F64" s="6"/>
      <c r="G64" s="6"/>
      <c r="M64" s="3"/>
      <c r="N64" s="3"/>
    </row>
    <row r="65" spans="2:14" s="4" customFormat="1" x14ac:dyDescent="0.2">
      <c r="B65" s="5"/>
      <c r="F65" s="6"/>
      <c r="G65" s="6"/>
      <c r="M65" s="3"/>
      <c r="N65" s="3"/>
    </row>
    <row r="66" spans="2:14" s="4" customFormat="1" x14ac:dyDescent="0.2">
      <c r="B66" s="5"/>
      <c r="F66" s="6"/>
      <c r="G66" s="6"/>
      <c r="M66" s="3"/>
      <c r="N66" s="3"/>
    </row>
    <row r="67" spans="2:14" s="4" customFormat="1" x14ac:dyDescent="0.2">
      <c r="B67" s="5"/>
      <c r="F67" s="6"/>
      <c r="G67" s="6"/>
      <c r="M67" s="3"/>
      <c r="N67" s="3"/>
    </row>
    <row r="68" spans="2:14" s="4" customFormat="1" x14ac:dyDescent="0.2">
      <c r="B68" s="5"/>
      <c r="F68" s="6"/>
      <c r="G68" s="6"/>
      <c r="M68" s="3"/>
      <c r="N68" s="3"/>
    </row>
    <row r="69" spans="2:14" s="4" customFormat="1" x14ac:dyDescent="0.2">
      <c r="B69" s="5"/>
      <c r="F69" s="6"/>
      <c r="G69" s="6"/>
      <c r="M69" s="3"/>
      <c r="N69" s="3"/>
    </row>
    <row r="70" spans="2:14" s="4" customFormat="1" x14ac:dyDescent="0.2">
      <c r="B70" s="5"/>
      <c r="F70" s="6"/>
      <c r="G70" s="6"/>
      <c r="M70" s="3"/>
      <c r="N70" s="3"/>
    </row>
    <row r="71" spans="2:14" s="4" customFormat="1" x14ac:dyDescent="0.2">
      <c r="B71" s="5"/>
      <c r="F71" s="6"/>
      <c r="G71" s="6"/>
      <c r="M71" s="3"/>
      <c r="N71" s="3"/>
    </row>
    <row r="72" spans="2:14" s="4" customFormat="1" x14ac:dyDescent="0.2">
      <c r="B72" s="5"/>
      <c r="F72" s="6"/>
      <c r="G72" s="6"/>
      <c r="M72" s="3"/>
      <c r="N72" s="3"/>
    </row>
    <row r="73" spans="2:14" s="4" customFormat="1" x14ac:dyDescent="0.2">
      <c r="B73" s="5"/>
      <c r="F73" s="6"/>
      <c r="G73" s="6"/>
      <c r="M73" s="3"/>
      <c r="N73" s="3"/>
    </row>
    <row r="74" spans="2:14" s="4" customFormat="1" x14ac:dyDescent="0.2">
      <c r="B74" s="5"/>
      <c r="F74" s="6"/>
      <c r="G74" s="6"/>
      <c r="M74" s="3"/>
      <c r="N74" s="3"/>
    </row>
    <row r="75" spans="2:14" s="4" customFormat="1" x14ac:dyDescent="0.2">
      <c r="B75" s="5"/>
      <c r="F75" s="6"/>
      <c r="G75" s="6"/>
      <c r="M75" s="3"/>
      <c r="N75" s="3"/>
    </row>
    <row r="76" spans="2:14" s="4" customFormat="1" x14ac:dyDescent="0.2">
      <c r="B76" s="5"/>
      <c r="F76" s="6"/>
      <c r="G76" s="6"/>
      <c r="M76" s="3"/>
      <c r="N76" s="3"/>
    </row>
    <row r="77" spans="2:14" s="4" customFormat="1" x14ac:dyDescent="0.2">
      <c r="B77" s="5"/>
      <c r="F77" s="6"/>
      <c r="G77" s="6"/>
      <c r="M77" s="3"/>
      <c r="N77" s="3"/>
    </row>
    <row r="78" spans="2:14" s="4" customFormat="1" x14ac:dyDescent="0.2">
      <c r="B78" s="5"/>
      <c r="F78" s="6"/>
      <c r="G78" s="6"/>
      <c r="M78" s="3"/>
      <c r="N78" s="3"/>
    </row>
    <row r="79" spans="2:14" s="4" customFormat="1" x14ac:dyDescent="0.2">
      <c r="B79" s="5"/>
      <c r="F79" s="6"/>
      <c r="G79" s="6"/>
      <c r="M79" s="3"/>
      <c r="N79" s="3"/>
    </row>
    <row r="80" spans="2:14" s="4" customFormat="1" x14ac:dyDescent="0.2">
      <c r="B80" s="5"/>
      <c r="F80" s="6"/>
      <c r="G80" s="6"/>
      <c r="M80" s="3"/>
      <c r="N80" s="3"/>
    </row>
    <row r="81" spans="2:14" s="4" customFormat="1" x14ac:dyDescent="0.2">
      <c r="B81" s="5"/>
      <c r="F81" s="6"/>
      <c r="G81" s="6"/>
      <c r="M81" s="3"/>
      <c r="N81" s="3"/>
    </row>
    <row r="82" spans="2:14" s="4" customFormat="1" x14ac:dyDescent="0.2">
      <c r="B82" s="5"/>
      <c r="F82" s="6"/>
      <c r="G82" s="6"/>
      <c r="M82" s="3"/>
      <c r="N82" s="3"/>
    </row>
    <row r="83" spans="2:14" s="4" customFormat="1" x14ac:dyDescent="0.2">
      <c r="B83" s="5"/>
      <c r="F83" s="6"/>
      <c r="G83" s="6"/>
      <c r="M83" s="3"/>
      <c r="N83" s="3"/>
    </row>
    <row r="84" spans="2:14" s="4" customFormat="1" x14ac:dyDescent="0.2">
      <c r="B84" s="5"/>
      <c r="F84" s="6"/>
      <c r="G84" s="6"/>
      <c r="M84" s="3"/>
      <c r="N84" s="3"/>
    </row>
    <row r="85" spans="2:14" s="4" customFormat="1" x14ac:dyDescent="0.2">
      <c r="B85" s="5"/>
      <c r="F85" s="6"/>
      <c r="G85" s="6"/>
      <c r="M85" s="3"/>
      <c r="N85" s="3"/>
    </row>
    <row r="86" spans="2:14" s="4" customFormat="1" x14ac:dyDescent="0.2">
      <c r="B86" s="5"/>
      <c r="F86" s="6"/>
      <c r="G86" s="6"/>
      <c r="M86" s="3"/>
      <c r="N86" s="3"/>
    </row>
    <row r="87" spans="2:14" s="4" customFormat="1" x14ac:dyDescent="0.2">
      <c r="B87" s="5"/>
      <c r="F87" s="6"/>
      <c r="G87" s="6"/>
      <c r="M87" s="3"/>
      <c r="N87" s="3"/>
    </row>
    <row r="88" spans="2:14" s="4" customFormat="1" x14ac:dyDescent="0.2">
      <c r="B88" s="5"/>
      <c r="F88" s="6"/>
      <c r="G88" s="6"/>
      <c r="M88" s="3"/>
      <c r="N88" s="3"/>
    </row>
    <row r="89" spans="2:14" s="4" customFormat="1" x14ac:dyDescent="0.2">
      <c r="B89" s="5"/>
      <c r="F89" s="6"/>
      <c r="G89" s="6"/>
      <c r="M89" s="3"/>
      <c r="N89" s="3"/>
    </row>
    <row r="90" spans="2:14" s="4" customFormat="1" x14ac:dyDescent="0.2">
      <c r="B90" s="5"/>
      <c r="F90" s="6"/>
      <c r="G90" s="6"/>
      <c r="M90" s="3"/>
      <c r="N90" s="3"/>
    </row>
    <row r="91" spans="2:14" s="4" customFormat="1" x14ac:dyDescent="0.2">
      <c r="B91" s="5"/>
      <c r="F91" s="6"/>
      <c r="G91" s="6"/>
      <c r="M91" s="3"/>
      <c r="N91" s="3"/>
    </row>
    <row r="92" spans="2:14" s="4" customFormat="1" x14ac:dyDescent="0.2">
      <c r="B92" s="5"/>
      <c r="F92" s="6"/>
      <c r="G92" s="6"/>
      <c r="M92" s="3"/>
      <c r="N92" s="3"/>
    </row>
    <row r="93" spans="2:14" s="4" customFormat="1" x14ac:dyDescent="0.2">
      <c r="B93" s="5"/>
      <c r="F93" s="6"/>
      <c r="G93" s="6"/>
      <c r="M93" s="3"/>
      <c r="N93" s="3"/>
    </row>
    <row r="94" spans="2:14" s="4" customFormat="1" x14ac:dyDescent="0.2">
      <c r="B94" s="5"/>
      <c r="F94" s="6"/>
      <c r="G94" s="6"/>
      <c r="M94" s="3"/>
      <c r="N94" s="3"/>
    </row>
    <row r="95" spans="2:14" s="4" customFormat="1" x14ac:dyDescent="0.2">
      <c r="B95" s="5"/>
      <c r="F95" s="6"/>
      <c r="G95" s="6"/>
      <c r="M95" s="3"/>
      <c r="N95" s="3"/>
    </row>
    <row r="96" spans="2:14" s="4" customFormat="1" x14ac:dyDescent="0.2">
      <c r="B96" s="5"/>
      <c r="F96" s="6"/>
      <c r="G96" s="6"/>
      <c r="M96" s="3"/>
      <c r="N96" s="3"/>
    </row>
    <row r="97" spans="2:14" s="4" customFormat="1" x14ac:dyDescent="0.2">
      <c r="B97" s="5"/>
      <c r="F97" s="6"/>
      <c r="G97" s="6"/>
      <c r="M97" s="3"/>
      <c r="N97" s="3"/>
    </row>
    <row r="98" spans="2:14" s="4" customFormat="1" x14ac:dyDescent="0.2">
      <c r="B98" s="5"/>
      <c r="F98" s="6"/>
      <c r="G98" s="6"/>
      <c r="M98" s="3"/>
      <c r="N98" s="3"/>
    </row>
    <row r="99" spans="2:14" s="4" customFormat="1" x14ac:dyDescent="0.2">
      <c r="B99" s="5"/>
      <c r="F99" s="6"/>
      <c r="G99" s="6"/>
      <c r="M99" s="3"/>
      <c r="N99" s="3"/>
    </row>
    <row r="100" spans="2:14" s="4" customFormat="1" x14ac:dyDescent="0.2">
      <c r="B100" s="5"/>
      <c r="F100" s="6"/>
      <c r="G100" s="6"/>
      <c r="M100" s="3"/>
      <c r="N100" s="3"/>
    </row>
    <row r="101" spans="2:14" s="4" customFormat="1" x14ac:dyDescent="0.2">
      <c r="B101" s="5"/>
      <c r="F101" s="6"/>
      <c r="G101" s="6"/>
      <c r="M101" s="3"/>
      <c r="N101" s="3"/>
    </row>
    <row r="102" spans="2:14" s="4" customFormat="1" x14ac:dyDescent="0.2">
      <c r="B102" s="5"/>
      <c r="F102" s="6"/>
      <c r="G102" s="6"/>
      <c r="M102" s="3"/>
      <c r="N102" s="3"/>
    </row>
    <row r="103" spans="2:14" s="4" customFormat="1" x14ac:dyDescent="0.2">
      <c r="B103" s="5"/>
      <c r="F103" s="6"/>
      <c r="G103" s="6"/>
      <c r="M103" s="3"/>
      <c r="N103" s="3"/>
    </row>
    <row r="104" spans="2:14" s="4" customFormat="1" x14ac:dyDescent="0.2">
      <c r="B104" s="5"/>
      <c r="F104" s="6"/>
      <c r="G104" s="6"/>
      <c r="M104" s="3"/>
      <c r="N104" s="3"/>
    </row>
    <row r="105" spans="2:14" s="4" customFormat="1" x14ac:dyDescent="0.2">
      <c r="B105" s="5"/>
      <c r="F105" s="6"/>
      <c r="G105" s="6"/>
      <c r="M105" s="3"/>
      <c r="N105" s="3"/>
    </row>
    <row r="106" spans="2:14" s="4" customFormat="1" x14ac:dyDescent="0.2">
      <c r="B106" s="5"/>
      <c r="F106" s="6"/>
      <c r="G106" s="6"/>
      <c r="M106" s="3"/>
      <c r="N106" s="3"/>
    </row>
    <row r="107" spans="2:14" s="4" customFormat="1" x14ac:dyDescent="0.2">
      <c r="B107" s="5"/>
      <c r="F107" s="6"/>
      <c r="G107" s="6"/>
      <c r="M107" s="3"/>
      <c r="N107" s="3"/>
    </row>
    <row r="108" spans="2:14" s="4" customFormat="1" x14ac:dyDescent="0.2">
      <c r="B108" s="5"/>
      <c r="F108" s="6"/>
      <c r="G108" s="6"/>
      <c r="M108" s="3"/>
      <c r="N108" s="3"/>
    </row>
    <row r="109" spans="2:14" s="4" customFormat="1" x14ac:dyDescent="0.2">
      <c r="B109" s="5"/>
      <c r="F109" s="6"/>
      <c r="G109" s="6"/>
      <c r="M109" s="3"/>
      <c r="N109" s="3"/>
    </row>
  </sheetData>
  <autoFilter ref="A8:L37"/>
  <customSheetViews>
    <customSheetView guid="{B72699BC-299D-42B7-A978-9B23F399AA23}" scale="80" showPageBreaks="1" printArea="1" showAutoFilter="1" view="pageBreakPreview" showRuler="0">
      <pane xSplit="3" ySplit="9" topLeftCell="D10" activePane="bottomRight" state="frozen"/>
      <selection pane="bottomRight" sqref="A1:O40"/>
      <colBreaks count="1" manualBreakCount="1">
        <brk id="12" max="38" man="1"/>
      </colBreaks>
      <pageMargins left="0.74803149606299213" right="0.23622047244094491" top="0.23622047244094491" bottom="0" header="0.19685039370078741" footer="0"/>
      <pageSetup paperSize="9" scale="55" orientation="landscape" r:id="rId1"/>
      <headerFooter alignWithMargins="0"/>
      <autoFilter ref="B1:M1"/>
    </customSheetView>
    <customSheetView guid="{4DDEBF15-3C9F-44C3-B78F-AE382BE678C1}" scale="80" showPageBreaks="1" printArea="1" showAutoFilter="1" view="pageBreakPreview" showRuler="0">
      <pane xSplit="3" ySplit="9" topLeftCell="D34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3622047244094491" bottom="0" header="0.19685039370078741" footer="0"/>
      <pageSetup paperSize="9" scale="55" orientation="landscape" r:id="rId2"/>
      <headerFooter alignWithMargins="0"/>
      <autoFilter ref="B1:M1"/>
    </customSheetView>
    <customSheetView guid="{3811DC27-6C9C-4281-989A-478EAFEC2147}" scale="80" showPageBreaks="1" printArea="1" showAutoFilter="1" view="pageBreakPreview" showRuler="0">
      <pane xSplit="3" ySplit="9" topLeftCell="D10" activePane="bottomRight" state="frozen"/>
      <selection pane="bottomRight" activeCell="N9" sqref="N9"/>
      <colBreaks count="1" manualBreakCount="1">
        <brk id="12" max="38" man="1"/>
      </colBreaks>
      <pageMargins left="0.74803149606299213" right="0.23622047244094491" top="0.23622047244094491" bottom="0" header="0.19685039370078741" footer="0"/>
      <pageSetup paperSize="9" scale="53" orientation="landscape" r:id="rId3"/>
      <headerFooter alignWithMargins="0"/>
      <autoFilter ref="B1:M1"/>
    </customSheetView>
    <customSheetView guid="{5B9D9E33-AFE5-4826-BC15-28975AB1E5F8}" scale="80" showPageBreaks="1" printArea="1" showAutoFilter="1" view="pageBreakPreview" showRuler="0">
      <pane xSplit="3" ySplit="9" topLeftCell="D34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3622047244094491" bottom="0" header="0.19685039370078741" footer="0"/>
      <pageSetup paperSize="9" scale="55" orientation="landscape" r:id="rId4"/>
      <headerFooter alignWithMargins="0"/>
      <autoFilter ref="B1:M1"/>
    </customSheetView>
    <customSheetView guid="{4660ED57-C31A-43C4-A05C-DF263EC238D0}" scale="80" showPageBreaks="1" printArea="1" showAutoFilter="1" view="pageBreakPreview" showRuler="0">
      <pane xSplit="3" ySplit="9" topLeftCell="D34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3622047244094491" bottom="0" header="0.19685039370078741" footer="0"/>
      <pageSetup paperSize="9" scale="55" orientation="landscape" r:id="rId5"/>
      <headerFooter alignWithMargins="0"/>
      <autoFilter ref="B1:M1"/>
    </customSheetView>
  </customSheetViews>
  <mergeCells count="19">
    <mergeCell ref="A35:D35"/>
    <mergeCell ref="A29:A30"/>
    <mergeCell ref="B29:B30"/>
    <mergeCell ref="N10:N16"/>
    <mergeCell ref="M18:M27"/>
    <mergeCell ref="A24:A26"/>
    <mergeCell ref="B24:B26"/>
    <mergeCell ref="I6:J6"/>
    <mergeCell ref="M10:M16"/>
    <mergeCell ref="A2:L2"/>
    <mergeCell ref="A3:L3"/>
    <mergeCell ref="A5:A7"/>
    <mergeCell ref="B5:B7"/>
    <mergeCell ref="C5:C7"/>
    <mergeCell ref="D5:D7"/>
    <mergeCell ref="E5:J5"/>
    <mergeCell ref="K5:L6"/>
    <mergeCell ref="E6:F6"/>
    <mergeCell ref="G6:H6"/>
  </mergeCells>
  <pageMargins left="0.74803149606299213" right="0.23622047244094491" top="0.23622047244094491" bottom="0" header="0.19685039370078741" footer="0"/>
  <pageSetup paperSize="9" scale="53" orientation="landscape" r:id="rId6"/>
  <headerFooter alignWithMargins="0"/>
  <colBreaks count="1" manualBreakCount="1">
    <brk id="12" max="38" man="1"/>
  </colBreaks>
  <legacy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GN775"/>
  <sheetViews>
    <sheetView zoomScale="66" zoomScaleNormal="66" workbookViewId="0">
      <pane xSplit="4" ySplit="14" topLeftCell="E92" activePane="bottomRight" state="frozen"/>
      <selection activeCell="A22" sqref="A22:XFD235"/>
      <selection pane="topRight" activeCell="A22" sqref="A22:XFD235"/>
      <selection pane="bottomLeft" activeCell="A22" sqref="A22:XFD235"/>
      <selection pane="bottomRight" activeCell="GN98" sqref="GN98"/>
    </sheetView>
  </sheetViews>
  <sheetFormatPr defaultRowHeight="15.75" x14ac:dyDescent="0.25"/>
  <cols>
    <col min="1" max="1" width="6.28515625" style="1172" bestFit="1" customWidth="1"/>
    <col min="2" max="2" width="47.42578125" style="1169" customWidth="1"/>
    <col min="3" max="3" width="7.140625" style="1169" customWidth="1"/>
    <col min="4" max="4" width="15.85546875" style="1170" customWidth="1"/>
    <col min="5" max="5" width="9.5703125" style="1169" customWidth="1"/>
    <col min="6" max="6" width="21.28515625" style="1169" customWidth="1"/>
    <col min="7" max="7" width="17.42578125" style="1169" customWidth="1"/>
    <col min="8" max="8" width="17.5703125" style="1169" customWidth="1"/>
    <col min="9" max="10" width="16.7109375" style="1169" customWidth="1"/>
    <col min="11" max="11" width="14.7109375" style="1169" customWidth="1"/>
    <col min="12" max="12" width="16.85546875" style="1169" customWidth="1"/>
    <col min="13" max="13" width="12" style="1169" customWidth="1"/>
    <col min="14" max="14" width="12.85546875" style="1169" customWidth="1"/>
    <col min="15" max="15" width="17.28515625" style="1169" customWidth="1"/>
    <col min="16" max="16" width="16.42578125" style="1169" customWidth="1"/>
    <col min="17" max="17" width="15.42578125" style="1169" customWidth="1"/>
    <col min="18" max="18" width="17.140625" style="1169" customWidth="1"/>
    <col min="19" max="19" width="17.5703125" style="1169" customWidth="1"/>
    <col min="20" max="21" width="11.7109375" style="1169" customWidth="1"/>
    <col min="22" max="22" width="12.42578125" style="1169" customWidth="1"/>
    <col min="23" max="24" width="10.7109375" style="1169" customWidth="1"/>
    <col min="25" max="25" width="13" style="1169" customWidth="1"/>
    <col min="26" max="26" width="14" style="1169" customWidth="1"/>
    <col min="27" max="27" width="9.85546875" style="1169" customWidth="1"/>
    <col min="28" max="28" width="12" style="1169" customWidth="1"/>
    <col min="29" max="29" width="12.85546875" style="1169" customWidth="1"/>
    <col min="30" max="30" width="15.7109375" style="1169" customWidth="1"/>
    <col min="31" max="31" width="14.140625" style="1169" customWidth="1"/>
    <col min="32" max="32" width="13.28515625" style="1169" customWidth="1"/>
    <col min="33" max="33" width="11.140625" style="1169" customWidth="1"/>
    <col min="34" max="34" width="14.85546875" style="1169" customWidth="1"/>
    <col min="35" max="36" width="11.28515625" style="1169" customWidth="1"/>
    <col min="37" max="37" width="13.28515625" style="1169" customWidth="1"/>
    <col min="38" max="39" width="9.140625" style="1169" customWidth="1"/>
    <col min="40" max="40" width="11.140625" style="1169" customWidth="1"/>
    <col min="41" max="41" width="16.7109375" style="1169" customWidth="1"/>
    <col min="42" max="42" width="9.85546875" style="1169" customWidth="1"/>
    <col min="43" max="43" width="12" style="1169" customWidth="1"/>
    <col min="44" max="44" width="12.85546875" style="1169" customWidth="1"/>
    <col min="45" max="45" width="13.85546875" style="1169" customWidth="1"/>
    <col min="46" max="46" width="13.5703125" style="1169" customWidth="1"/>
    <col min="47" max="47" width="12.28515625" style="1169" customWidth="1"/>
    <col min="48" max="48" width="11.140625" style="1169" customWidth="1"/>
    <col min="49" max="49" width="14" style="1169" customWidth="1"/>
    <col min="50" max="51" width="10.140625" style="1169" customWidth="1"/>
    <col min="52" max="52" width="13.140625" style="1169" customWidth="1"/>
    <col min="53" max="54" width="10.140625" style="1169" customWidth="1"/>
    <col min="55" max="55" width="11.28515625" style="1169" customWidth="1"/>
    <col min="56" max="59" width="13.140625" style="1169" customWidth="1"/>
    <col min="60" max="60" width="15.28515625" style="1169" customWidth="1"/>
    <col min="61" max="63" width="13.140625" style="1169" customWidth="1"/>
    <col min="64" max="64" width="14.7109375" style="1169" customWidth="1"/>
    <col min="65" max="66" width="10.28515625" style="1169" customWidth="1"/>
    <col min="67" max="67" width="14" style="1169" customWidth="1"/>
    <col min="68" max="69" width="10.28515625" style="1169" customWidth="1"/>
    <col min="70" max="70" width="13.42578125" style="1169" customWidth="1"/>
    <col min="71" max="71" width="15.28515625" style="1169" customWidth="1"/>
    <col min="72" max="72" width="9.85546875" style="1169" customWidth="1"/>
    <col min="73" max="73" width="12" style="1169" customWidth="1"/>
    <col min="74" max="74" width="12.85546875" style="1169" customWidth="1"/>
    <col min="75" max="75" width="12.7109375" style="1169" customWidth="1"/>
    <col min="76" max="76" width="17" style="1169" customWidth="1"/>
    <col min="77" max="77" width="12.28515625" style="1169" customWidth="1"/>
    <col min="78" max="78" width="10.7109375" style="1169" customWidth="1"/>
    <col min="79" max="79" width="12.28515625" style="1169" customWidth="1"/>
    <col min="80" max="81" width="10.5703125" style="1169" customWidth="1"/>
    <col min="82" max="82" width="13.42578125" style="1169" customWidth="1"/>
    <col min="83" max="84" width="10.5703125" style="1169" customWidth="1"/>
    <col min="85" max="85" width="12.5703125" style="1169" customWidth="1"/>
    <col min="86" max="86" width="15.28515625" style="1169" customWidth="1"/>
    <col min="87" max="87" width="16.140625" style="1169" customWidth="1"/>
    <col min="88" max="88" width="12" style="1169" customWidth="1"/>
    <col min="89" max="89" width="12.85546875" style="1169" customWidth="1"/>
    <col min="90" max="90" width="12.28515625" style="1169" customWidth="1"/>
    <col min="91" max="91" width="14.140625" style="1169" customWidth="1"/>
    <col min="92" max="92" width="12.28515625" style="1169" customWidth="1"/>
    <col min="93" max="93" width="10.28515625" style="1169" customWidth="1"/>
    <col min="94" max="94" width="12.28515625" style="1169" customWidth="1"/>
    <col min="95" max="99" width="10.5703125" style="1169" customWidth="1"/>
    <col min="100" max="100" width="12.42578125" style="1169" customWidth="1"/>
    <col min="101" max="101" width="16" style="1169" customWidth="1"/>
    <col min="102" max="102" width="9.85546875" style="1169" customWidth="1"/>
    <col min="103" max="103" width="12" style="1169" customWidth="1"/>
    <col min="104" max="104" width="12.85546875" style="1169" customWidth="1"/>
    <col min="105" max="105" width="12.28515625" style="1169" customWidth="1"/>
    <col min="106" max="106" width="13.5703125" style="1169" customWidth="1"/>
    <col min="107" max="107" width="12.28515625" style="1169" customWidth="1"/>
    <col min="108" max="108" width="10.28515625" style="1169" customWidth="1"/>
    <col min="109" max="109" width="12.28515625" style="1169" customWidth="1"/>
    <col min="110" max="111" width="11.140625" style="1169" customWidth="1"/>
    <col min="112" max="112" width="12.5703125" style="1169" customWidth="1"/>
    <col min="113" max="114" width="11.140625" style="1169" customWidth="1"/>
    <col min="115" max="115" width="12.140625" style="1169" customWidth="1"/>
    <col min="116" max="116" width="17.28515625" style="1169" customWidth="1"/>
    <col min="117" max="117" width="9.85546875" style="1169" customWidth="1"/>
    <col min="118" max="118" width="12" style="1169" customWidth="1"/>
    <col min="119" max="119" width="12.85546875" style="1169" customWidth="1"/>
    <col min="120" max="120" width="12.28515625" style="1169" customWidth="1"/>
    <col min="121" max="121" width="14" style="1169" customWidth="1"/>
    <col min="122" max="122" width="12.28515625" style="1169" customWidth="1"/>
    <col min="123" max="123" width="10.42578125" style="1169" customWidth="1"/>
    <col min="124" max="124" width="12.28515625" style="1169" customWidth="1"/>
    <col min="125" max="129" width="11.42578125" style="1169" customWidth="1"/>
    <col min="130" max="130" width="11.5703125" style="1169" customWidth="1"/>
    <col min="131" max="132" width="9.85546875" style="1169" customWidth="1"/>
    <col min="133" max="133" width="12" style="1169" customWidth="1"/>
    <col min="134" max="134" width="12.85546875" style="1169" customWidth="1"/>
    <col min="135" max="135" width="12.28515625" style="1169" customWidth="1"/>
    <col min="136" max="136" width="13.5703125" style="1169" customWidth="1"/>
    <col min="137" max="137" width="12.28515625" style="1169" customWidth="1"/>
    <col min="138" max="138" width="10.7109375" style="1169" customWidth="1"/>
    <col min="139" max="139" width="12.28515625" style="1169" customWidth="1"/>
    <col min="140" max="141" width="10.7109375" style="1169" customWidth="1"/>
    <col min="142" max="142" width="13.7109375" style="1169" customWidth="1"/>
    <col min="143" max="144" width="10.7109375" style="1169" customWidth="1"/>
    <col min="145" max="145" width="12.140625" style="1169" customWidth="1"/>
    <col min="146" max="146" width="10.42578125" style="1169" customWidth="1"/>
    <col min="147" max="147" width="9.85546875" style="1169" customWidth="1"/>
    <col min="148" max="148" width="12" style="1169" customWidth="1"/>
    <col min="149" max="150" width="12.85546875" style="1169" customWidth="1"/>
    <col min="151" max="151" width="13.5703125" style="1169" customWidth="1"/>
    <col min="152" max="152" width="12.28515625" style="1169" customWidth="1"/>
    <col min="153" max="153" width="10.5703125" style="1169" customWidth="1"/>
    <col min="154" max="154" width="14.42578125" style="1169" customWidth="1"/>
    <col min="155" max="156" width="10.140625" style="1169" customWidth="1"/>
    <col min="157" max="157" width="13.5703125" style="1169" customWidth="1"/>
    <col min="158" max="159" width="10.140625" style="1169" customWidth="1"/>
    <col min="160" max="160" width="12.28515625" style="1169" customWidth="1"/>
    <col min="161" max="161" width="11.5703125" style="1169" customWidth="1"/>
    <col min="162" max="162" width="9.85546875" style="1169" customWidth="1"/>
    <col min="163" max="163" width="12" style="1169" customWidth="1"/>
    <col min="164" max="164" width="12.85546875" style="1169" customWidth="1"/>
    <col min="165" max="166" width="14" style="1169" customWidth="1"/>
    <col min="167" max="167" width="12.28515625" style="1169" customWidth="1"/>
    <col min="168" max="168" width="11.140625" style="1169" customWidth="1"/>
    <col min="169" max="169" width="14.28515625" style="1169" customWidth="1"/>
    <col min="170" max="171" width="11.140625" style="1169" customWidth="1"/>
    <col min="172" max="172" width="12.7109375" style="1169" customWidth="1"/>
    <col min="173" max="174" width="11.140625" style="1169" customWidth="1"/>
    <col min="175" max="175" width="12.85546875" style="1169" customWidth="1"/>
    <col min="176" max="176" width="11.5703125" style="1169" customWidth="1"/>
    <col min="177" max="177" width="9.85546875" style="1169" customWidth="1"/>
    <col min="178" max="178" width="12" style="1169" customWidth="1"/>
    <col min="179" max="179" width="12.85546875" style="1169" customWidth="1"/>
    <col min="180" max="180" width="17" style="1169" customWidth="1"/>
    <col min="181" max="181" width="13.5703125" style="1169" customWidth="1"/>
    <col min="182" max="182" width="12.28515625" style="1169" customWidth="1"/>
    <col min="183" max="183" width="11" style="1169" customWidth="1"/>
    <col min="184" max="184" width="15" style="1169" customWidth="1"/>
    <col min="185" max="185" width="17.5703125" style="1169" customWidth="1"/>
    <col min="186" max="186" width="17.5703125" style="1170" customWidth="1"/>
    <col min="187" max="187" width="17.5703125" style="1169" customWidth="1"/>
    <col min="188" max="188" width="17.5703125" style="1170" customWidth="1"/>
    <col min="189" max="189" width="17.5703125" style="1169" customWidth="1"/>
    <col min="190" max="190" width="17.5703125" style="1170" customWidth="1"/>
    <col min="191" max="191" width="12.42578125" style="1171" customWidth="1"/>
    <col min="192" max="192" width="20.42578125" style="1172" customWidth="1"/>
    <col min="193" max="193" width="30" style="1172" customWidth="1"/>
    <col min="194" max="194" width="20.7109375" style="1172" customWidth="1"/>
    <col min="195" max="195" width="22.28515625" style="1173" customWidth="1"/>
    <col min="196" max="196" width="11.85546875" style="1169" bestFit="1" customWidth="1"/>
    <col min="197" max="16384" width="9.140625" style="1169"/>
  </cols>
  <sheetData>
    <row r="1" spans="1:196" s="1142" customFormat="1" ht="19.5" x14ac:dyDescent="0.35">
      <c r="A1" s="1141" t="s">
        <v>1761</v>
      </c>
      <c r="D1" s="1143"/>
      <c r="GD1" s="1143"/>
      <c r="GF1" s="1143"/>
      <c r="GH1" s="1143"/>
      <c r="GI1" s="1144"/>
      <c r="GJ1" s="1145"/>
      <c r="GK1" s="1145"/>
      <c r="GL1" s="1145"/>
      <c r="GM1" s="1146"/>
    </row>
    <row r="2" spans="1:196" s="1142" customFormat="1" ht="19.5" customHeight="1" x14ac:dyDescent="0.35">
      <c r="A2" s="1141"/>
      <c r="B2" s="2453" t="s">
        <v>1275</v>
      </c>
      <c r="C2" s="2453" t="s">
        <v>1762</v>
      </c>
      <c r="D2" s="2453"/>
      <c r="E2" s="2453"/>
      <c r="F2" s="2454" t="s">
        <v>1276</v>
      </c>
      <c r="G2" s="2454"/>
      <c r="H2" s="2454"/>
      <c r="I2" s="2454"/>
      <c r="J2" s="2455"/>
      <c r="GD2" s="1143"/>
      <c r="GF2" s="1143"/>
      <c r="GH2" s="1143"/>
      <c r="GI2" s="1144"/>
      <c r="GJ2" s="1145"/>
      <c r="GK2" s="1145"/>
      <c r="GL2" s="1145"/>
      <c r="GM2" s="1146"/>
    </row>
    <row r="3" spans="1:196" s="1142" customFormat="1" ht="81" customHeight="1" x14ac:dyDescent="0.35">
      <c r="A3" s="1141"/>
      <c r="B3" s="2453"/>
      <c r="C3" s="2453"/>
      <c r="D3" s="2453"/>
      <c r="E3" s="2453"/>
      <c r="F3" s="1147" t="s">
        <v>1763</v>
      </c>
      <c r="G3" s="1148" t="s">
        <v>1277</v>
      </c>
      <c r="H3" s="1148" t="s">
        <v>617</v>
      </c>
      <c r="I3" s="1148" t="s">
        <v>1278</v>
      </c>
      <c r="J3" s="1149" t="s">
        <v>1279</v>
      </c>
      <c r="L3" s="1150" t="s">
        <v>69</v>
      </c>
      <c r="GD3" s="1143"/>
      <c r="GF3" s="1143"/>
      <c r="GH3" s="1143"/>
      <c r="GI3" s="1144"/>
      <c r="GJ3" s="1145"/>
      <c r="GK3" s="1145"/>
      <c r="GL3" s="1145"/>
      <c r="GM3" s="1146"/>
    </row>
    <row r="4" spans="1:196" s="1142" customFormat="1" ht="31.5" x14ac:dyDescent="0.35">
      <c r="A4" s="1141"/>
      <c r="B4" s="1151" t="s">
        <v>1280</v>
      </c>
      <c r="C4" s="2456">
        <v>8295801.9999999963</v>
      </c>
      <c r="D4" s="2456"/>
      <c r="E4" s="2456"/>
      <c r="F4" s="1152">
        <v>6669100</v>
      </c>
      <c r="G4" s="1153"/>
      <c r="H4" s="1154">
        <v>243500</v>
      </c>
      <c r="I4" s="1155">
        <v>1200000</v>
      </c>
      <c r="J4" s="1155">
        <v>-183201.99999999627</v>
      </c>
      <c r="L4" s="1156" t="s">
        <v>617</v>
      </c>
      <c r="M4" s="2457" t="s">
        <v>1281</v>
      </c>
      <c r="N4" s="2457"/>
      <c r="O4" s="2457"/>
      <c r="P4" s="2457"/>
      <c r="GD4" s="1143"/>
      <c r="GF4" s="1143"/>
      <c r="GH4" s="1143"/>
      <c r="GI4" s="1144"/>
      <c r="GJ4" s="1145"/>
      <c r="GK4" s="1145"/>
      <c r="GL4" s="1145"/>
      <c r="GM4" s="1146"/>
    </row>
    <row r="5" spans="1:196" s="1142" customFormat="1" ht="31.5" x14ac:dyDescent="0.35">
      <c r="A5" s="1141"/>
      <c r="B5" s="1151" t="s">
        <v>1282</v>
      </c>
      <c r="C5" s="2456">
        <v>675536.35000000021</v>
      </c>
      <c r="D5" s="2456"/>
      <c r="E5" s="2456"/>
      <c r="F5" s="1157"/>
      <c r="G5" s="1154">
        <v>675536.35000000021</v>
      </c>
      <c r="H5" s="1153"/>
      <c r="I5" s="1158"/>
      <c r="J5" s="1155">
        <v>0</v>
      </c>
      <c r="L5" s="1156" t="s">
        <v>1278</v>
      </c>
      <c r="M5" s="2457" t="s">
        <v>1283</v>
      </c>
      <c r="N5" s="2457"/>
      <c r="O5" s="2457"/>
      <c r="P5" s="2457"/>
      <c r="GD5" s="1143"/>
      <c r="GF5" s="1143"/>
      <c r="GH5" s="1143"/>
      <c r="GI5" s="1144"/>
      <c r="GJ5" s="1145"/>
      <c r="GK5" s="1145"/>
      <c r="GL5" s="1145"/>
      <c r="GM5" s="1146"/>
    </row>
    <row r="6" spans="1:196" s="1142" customFormat="1" ht="48" thickBot="1" x14ac:dyDescent="0.4">
      <c r="A6" s="1141"/>
      <c r="B6" s="1049" t="s">
        <v>1284</v>
      </c>
      <c r="D6" s="1143"/>
      <c r="L6" s="1156" t="s">
        <v>1285</v>
      </c>
      <c r="M6" s="2457" t="s">
        <v>1286</v>
      </c>
      <c r="N6" s="2457"/>
      <c r="O6" s="2457"/>
      <c r="P6" s="2457"/>
      <c r="GC6" s="2449"/>
      <c r="GD6" s="2449"/>
      <c r="GF6" s="1143"/>
      <c r="GH6" s="1143"/>
      <c r="GI6" s="1144"/>
      <c r="GJ6" s="1145"/>
      <c r="GK6" s="1145"/>
      <c r="GL6" s="1145"/>
      <c r="GM6" s="1146"/>
    </row>
    <row r="7" spans="1:196" s="1160" customFormat="1" ht="27.75" x14ac:dyDescent="0.4">
      <c r="A7" s="2450" t="s">
        <v>1287</v>
      </c>
      <c r="B7" s="2451"/>
      <c r="C7" s="2451"/>
      <c r="D7" s="2451"/>
      <c r="E7" s="2451"/>
      <c r="F7" s="2451"/>
      <c r="G7" s="2451"/>
      <c r="H7" s="2451"/>
      <c r="I7" s="2451"/>
      <c r="J7" s="2451"/>
      <c r="K7" s="2451"/>
      <c r="L7" s="2451"/>
      <c r="M7" s="2451"/>
      <c r="N7" s="2451"/>
      <c r="O7" s="2451"/>
      <c r="P7" s="2451"/>
      <c r="Q7" s="2451"/>
      <c r="R7" s="2451"/>
      <c r="S7" s="2452"/>
      <c r="T7" s="2450" t="s">
        <v>1288</v>
      </c>
      <c r="U7" s="2451"/>
      <c r="V7" s="2451"/>
      <c r="W7" s="2451"/>
      <c r="X7" s="2451"/>
      <c r="Y7" s="2451"/>
      <c r="Z7" s="2451"/>
      <c r="AA7" s="2451"/>
      <c r="AB7" s="2451"/>
      <c r="AC7" s="2451"/>
      <c r="AD7" s="2451"/>
      <c r="AE7" s="2451"/>
      <c r="AF7" s="2451"/>
      <c r="AG7" s="2451"/>
      <c r="AH7" s="2452"/>
      <c r="AI7" s="2450" t="s">
        <v>1289</v>
      </c>
      <c r="AJ7" s="2451"/>
      <c r="AK7" s="2451"/>
      <c r="AL7" s="2451"/>
      <c r="AM7" s="2451"/>
      <c r="AN7" s="2451"/>
      <c r="AO7" s="2451"/>
      <c r="AP7" s="2451"/>
      <c r="AQ7" s="2451"/>
      <c r="AR7" s="2451"/>
      <c r="AS7" s="2451"/>
      <c r="AT7" s="2451"/>
      <c r="AU7" s="2451"/>
      <c r="AV7" s="2451"/>
      <c r="AW7" s="2452"/>
      <c r="AX7" s="2450" t="s">
        <v>1290</v>
      </c>
      <c r="AY7" s="2451"/>
      <c r="AZ7" s="2451"/>
      <c r="BA7" s="2451"/>
      <c r="BB7" s="2451"/>
      <c r="BC7" s="2451"/>
      <c r="BD7" s="2451"/>
      <c r="BE7" s="2451"/>
      <c r="BF7" s="2451"/>
      <c r="BG7" s="2451"/>
      <c r="BH7" s="2451"/>
      <c r="BI7" s="2451"/>
      <c r="BJ7" s="2451"/>
      <c r="BK7" s="2451"/>
      <c r="BL7" s="2452"/>
      <c r="BM7" s="2450" t="s">
        <v>1291</v>
      </c>
      <c r="BN7" s="2451"/>
      <c r="BO7" s="2451"/>
      <c r="BP7" s="2451"/>
      <c r="BQ7" s="2451"/>
      <c r="BR7" s="2451"/>
      <c r="BS7" s="2451"/>
      <c r="BT7" s="2451"/>
      <c r="BU7" s="2451"/>
      <c r="BV7" s="2451"/>
      <c r="BW7" s="2451"/>
      <c r="BX7" s="2451"/>
      <c r="BY7" s="2451"/>
      <c r="BZ7" s="2451"/>
      <c r="CA7" s="2452"/>
      <c r="CB7" s="2450" t="s">
        <v>1292</v>
      </c>
      <c r="CC7" s="2451"/>
      <c r="CD7" s="2451"/>
      <c r="CE7" s="2451"/>
      <c r="CF7" s="2451"/>
      <c r="CG7" s="2451"/>
      <c r="CH7" s="2451"/>
      <c r="CI7" s="2451"/>
      <c r="CJ7" s="2451"/>
      <c r="CK7" s="2451"/>
      <c r="CL7" s="2451"/>
      <c r="CM7" s="2451"/>
      <c r="CN7" s="2451"/>
      <c r="CO7" s="2451"/>
      <c r="CP7" s="2452"/>
      <c r="CQ7" s="2450" t="s">
        <v>1293</v>
      </c>
      <c r="CR7" s="2451"/>
      <c r="CS7" s="2451"/>
      <c r="CT7" s="2451"/>
      <c r="CU7" s="2451"/>
      <c r="CV7" s="2451"/>
      <c r="CW7" s="2451"/>
      <c r="CX7" s="2451"/>
      <c r="CY7" s="2451"/>
      <c r="CZ7" s="2451"/>
      <c r="DA7" s="2451"/>
      <c r="DB7" s="2451"/>
      <c r="DC7" s="2451"/>
      <c r="DD7" s="2451"/>
      <c r="DE7" s="2452"/>
      <c r="DF7" s="2450" t="s">
        <v>1294</v>
      </c>
      <c r="DG7" s="2451"/>
      <c r="DH7" s="2451"/>
      <c r="DI7" s="2451"/>
      <c r="DJ7" s="2451"/>
      <c r="DK7" s="2451"/>
      <c r="DL7" s="2451"/>
      <c r="DM7" s="2451"/>
      <c r="DN7" s="2451"/>
      <c r="DO7" s="2451"/>
      <c r="DP7" s="2451"/>
      <c r="DQ7" s="2451"/>
      <c r="DR7" s="2451"/>
      <c r="DS7" s="2451"/>
      <c r="DT7" s="2452"/>
      <c r="DU7" s="2450" t="s">
        <v>1295</v>
      </c>
      <c r="DV7" s="2451"/>
      <c r="DW7" s="2451"/>
      <c r="DX7" s="2451"/>
      <c r="DY7" s="2451"/>
      <c r="DZ7" s="2451"/>
      <c r="EA7" s="2451"/>
      <c r="EB7" s="2451"/>
      <c r="EC7" s="2451"/>
      <c r="ED7" s="2451"/>
      <c r="EE7" s="2451"/>
      <c r="EF7" s="2451"/>
      <c r="EG7" s="2451"/>
      <c r="EH7" s="2451"/>
      <c r="EI7" s="2452"/>
      <c r="EJ7" s="2450" t="s">
        <v>1296</v>
      </c>
      <c r="EK7" s="2451"/>
      <c r="EL7" s="2451"/>
      <c r="EM7" s="2451"/>
      <c r="EN7" s="2451"/>
      <c r="EO7" s="2451"/>
      <c r="EP7" s="2451"/>
      <c r="EQ7" s="2451"/>
      <c r="ER7" s="2451"/>
      <c r="ES7" s="2451"/>
      <c r="ET7" s="2451"/>
      <c r="EU7" s="2451"/>
      <c r="EV7" s="2451"/>
      <c r="EW7" s="2451"/>
      <c r="EX7" s="2452"/>
      <c r="EY7" s="2450" t="s">
        <v>1297</v>
      </c>
      <c r="EZ7" s="2451"/>
      <c r="FA7" s="2451"/>
      <c r="FB7" s="2451"/>
      <c r="FC7" s="2451"/>
      <c r="FD7" s="2451"/>
      <c r="FE7" s="2451"/>
      <c r="FF7" s="2451"/>
      <c r="FG7" s="2451"/>
      <c r="FH7" s="2451"/>
      <c r="FI7" s="2451"/>
      <c r="FJ7" s="2451"/>
      <c r="FK7" s="2451"/>
      <c r="FL7" s="2451"/>
      <c r="FM7" s="2452"/>
      <c r="FN7" s="2450" t="s">
        <v>1298</v>
      </c>
      <c r="FO7" s="2451"/>
      <c r="FP7" s="2451"/>
      <c r="FQ7" s="2451"/>
      <c r="FR7" s="2451"/>
      <c r="FS7" s="2451"/>
      <c r="FT7" s="2451"/>
      <c r="FU7" s="2451"/>
      <c r="FV7" s="2451"/>
      <c r="FW7" s="2451"/>
      <c r="FX7" s="2451"/>
      <c r="FY7" s="2451"/>
      <c r="FZ7" s="2451"/>
      <c r="GA7" s="2451"/>
      <c r="GB7" s="2452"/>
      <c r="GC7" s="1159"/>
      <c r="GD7" s="1159"/>
      <c r="GF7" s="1161"/>
      <c r="GH7" s="1161"/>
      <c r="GI7" s="1162"/>
      <c r="GJ7" s="1163"/>
      <c r="GK7" s="1163"/>
      <c r="GL7" s="1163"/>
      <c r="GM7" s="1164"/>
    </row>
    <row r="8" spans="1:196" ht="21" thickBot="1" x14ac:dyDescent="0.35">
      <c r="A8" s="2458" t="s">
        <v>1888</v>
      </c>
      <c r="B8" s="2459"/>
      <c r="C8" s="2459"/>
      <c r="D8" s="2459"/>
      <c r="E8" s="1159"/>
      <c r="F8" s="1159"/>
      <c r="G8" s="1159"/>
      <c r="H8" s="1159"/>
      <c r="I8" s="1159"/>
      <c r="J8" s="1159"/>
      <c r="K8" s="1159"/>
      <c r="L8" s="1159"/>
      <c r="M8" s="1159"/>
      <c r="N8" s="1159"/>
      <c r="O8" s="1159"/>
      <c r="P8" s="1159"/>
      <c r="Q8" s="1159"/>
      <c r="R8" s="1159"/>
      <c r="S8" s="1165"/>
      <c r="T8" s="1166"/>
      <c r="U8" s="1159"/>
      <c r="V8" s="1159"/>
      <c r="W8" s="1159"/>
      <c r="X8" s="1159"/>
      <c r="Y8" s="1159"/>
      <c r="Z8" s="1159"/>
      <c r="AA8" s="1159"/>
      <c r="AB8" s="1159"/>
      <c r="AC8" s="1159"/>
      <c r="AD8" s="1159"/>
      <c r="AE8" s="1159"/>
      <c r="AF8" s="1159"/>
      <c r="AG8" s="1159"/>
      <c r="AH8" s="1165"/>
      <c r="AI8" s="1166"/>
      <c r="AJ8" s="1159"/>
      <c r="AK8" s="1159"/>
      <c r="AL8" s="1159"/>
      <c r="AM8" s="1159"/>
      <c r="AN8" s="1159"/>
      <c r="AO8" s="1159"/>
      <c r="AP8" s="1159"/>
      <c r="AQ8" s="1159"/>
      <c r="AR8" s="1159"/>
      <c r="AS8" s="1159"/>
      <c r="AT8" s="1159"/>
      <c r="AU8" s="1159"/>
      <c r="AV8" s="1159"/>
      <c r="AW8" s="1165"/>
      <c r="AX8" s="1166"/>
      <c r="AY8" s="1159"/>
      <c r="AZ8" s="1159"/>
      <c r="BA8" s="1159"/>
      <c r="BB8" s="1159"/>
      <c r="BC8" s="1159"/>
      <c r="BD8" s="1159"/>
      <c r="BE8" s="1159"/>
      <c r="BF8" s="1159"/>
      <c r="BG8" s="1159"/>
      <c r="BH8" s="1159"/>
      <c r="BI8" s="1159"/>
      <c r="BJ8" s="1159"/>
      <c r="BK8" s="1159"/>
      <c r="BL8" s="1165"/>
      <c r="BM8" s="1166"/>
      <c r="BN8" s="1159"/>
      <c r="BO8" s="1159"/>
      <c r="BP8" s="1159"/>
      <c r="BQ8" s="1159"/>
      <c r="BR8" s="1159"/>
      <c r="BS8" s="1159"/>
      <c r="BT8" s="1159"/>
      <c r="BU8" s="1159"/>
      <c r="BV8" s="1159"/>
      <c r="BW8" s="1159"/>
      <c r="BX8" s="1159"/>
      <c r="BY8" s="1159"/>
      <c r="BZ8" s="1159"/>
      <c r="CA8" s="1165"/>
      <c r="CB8" s="1166"/>
      <c r="CC8" s="1159"/>
      <c r="CD8" s="1159"/>
      <c r="CE8" s="1159"/>
      <c r="CF8" s="1159"/>
      <c r="CG8" s="1159"/>
      <c r="CH8" s="1167"/>
      <c r="CI8" s="1167"/>
      <c r="CJ8" s="1167"/>
      <c r="CK8" s="1167"/>
      <c r="CL8" s="1167"/>
      <c r="CM8" s="1167"/>
      <c r="CN8" s="1167"/>
      <c r="CO8" s="1167"/>
      <c r="CP8" s="1168"/>
      <c r="CQ8" s="1166"/>
      <c r="CR8" s="1159"/>
      <c r="CS8" s="1159"/>
      <c r="CT8" s="1159"/>
      <c r="CU8" s="1159"/>
      <c r="CV8" s="1159"/>
      <c r="CW8" s="1167"/>
      <c r="CX8" s="1167"/>
      <c r="CY8" s="1167"/>
      <c r="CZ8" s="1167"/>
      <c r="DA8" s="1167"/>
      <c r="DB8" s="1167"/>
      <c r="DC8" s="1167"/>
      <c r="DD8" s="1167"/>
      <c r="DE8" s="1168"/>
      <c r="DF8" s="1166"/>
      <c r="DG8" s="1159"/>
      <c r="DH8" s="1159"/>
      <c r="DI8" s="1159"/>
      <c r="DJ8" s="1159"/>
      <c r="DK8" s="1159"/>
      <c r="DL8" s="1167"/>
      <c r="DM8" s="1167"/>
      <c r="DN8" s="1167"/>
      <c r="DO8" s="1167"/>
      <c r="DP8" s="1167"/>
      <c r="DQ8" s="1167"/>
      <c r="DR8" s="1167"/>
      <c r="DS8" s="1167"/>
      <c r="DT8" s="1168"/>
      <c r="DU8" s="1166"/>
      <c r="DV8" s="1159"/>
      <c r="DW8" s="1159"/>
      <c r="DX8" s="1159"/>
      <c r="DY8" s="1159"/>
      <c r="DZ8" s="1159"/>
      <c r="EA8" s="1167"/>
      <c r="EB8" s="1167"/>
      <c r="EC8" s="1167"/>
      <c r="ED8" s="1167"/>
      <c r="EE8" s="1167"/>
      <c r="EF8" s="1167"/>
      <c r="EG8" s="1167"/>
      <c r="EH8" s="1167"/>
      <c r="EI8" s="1168"/>
      <c r="EJ8" s="1166"/>
      <c r="EK8" s="1159"/>
      <c r="EL8" s="1159"/>
      <c r="EM8" s="1159"/>
      <c r="EN8" s="1159"/>
      <c r="EO8" s="1159"/>
      <c r="EP8" s="1167"/>
      <c r="EQ8" s="1167"/>
      <c r="ER8" s="1167"/>
      <c r="ES8" s="1167"/>
      <c r="ET8" s="1167"/>
      <c r="EU8" s="1167"/>
      <c r="EV8" s="1167"/>
      <c r="EW8" s="1167"/>
      <c r="EX8" s="1168"/>
      <c r="EY8" s="1166"/>
      <c r="EZ8" s="1159"/>
      <c r="FA8" s="1159"/>
      <c r="FB8" s="1159"/>
      <c r="FC8" s="1159"/>
      <c r="FD8" s="1159"/>
      <c r="FE8" s="1167"/>
      <c r="FF8" s="1167"/>
      <c r="FG8" s="1167"/>
      <c r="FH8" s="1167"/>
      <c r="FI8" s="1167"/>
      <c r="FJ8" s="1167"/>
      <c r="FK8" s="1167"/>
      <c r="FL8" s="1167"/>
      <c r="FM8" s="1168"/>
      <c r="FN8" s="1166"/>
      <c r="FO8" s="1159"/>
      <c r="FP8" s="1159"/>
      <c r="FQ8" s="1159"/>
      <c r="FR8" s="1159"/>
      <c r="FS8" s="1159"/>
      <c r="FT8" s="1167"/>
      <c r="FU8" s="1167"/>
      <c r="FV8" s="1167"/>
      <c r="FW8" s="1167"/>
      <c r="FX8" s="1167"/>
      <c r="FY8" s="1167"/>
      <c r="FZ8" s="1167"/>
      <c r="GA8" s="1167"/>
      <c r="GB8" s="1168"/>
      <c r="GC8" s="1159"/>
      <c r="GD8" s="1159"/>
    </row>
    <row r="9" spans="1:196" ht="15" customHeight="1" thickBot="1" x14ac:dyDescent="0.3">
      <c r="A9" s="1166"/>
      <c r="B9" s="1159"/>
      <c r="C9" s="1159"/>
      <c r="D9" s="1174"/>
      <c r="E9" s="1159"/>
      <c r="F9" s="1159"/>
      <c r="G9" s="1159"/>
      <c r="H9" s="1159"/>
      <c r="I9" s="1159"/>
      <c r="J9" s="1175" t="s">
        <v>994</v>
      </c>
      <c r="K9" s="1175" t="s">
        <v>1299</v>
      </c>
      <c r="L9" s="1175" t="s">
        <v>1299</v>
      </c>
      <c r="M9" s="1175" t="s">
        <v>1299</v>
      </c>
      <c r="N9" s="1175" t="s">
        <v>1299</v>
      </c>
      <c r="O9" s="1167"/>
      <c r="P9" s="2460" t="s">
        <v>1300</v>
      </c>
      <c r="Q9" s="1167"/>
      <c r="R9" s="1167"/>
      <c r="S9" s="1168"/>
      <c r="T9" s="1166"/>
      <c r="U9" s="1159"/>
      <c r="V9" s="1159"/>
      <c r="W9" s="1159"/>
      <c r="X9" s="1159"/>
      <c r="Y9" s="1175" t="s">
        <v>994</v>
      </c>
      <c r="Z9" s="1175" t="s">
        <v>1299</v>
      </c>
      <c r="AA9" s="1175" t="s">
        <v>1299</v>
      </c>
      <c r="AB9" s="1175" t="s">
        <v>1299</v>
      </c>
      <c r="AC9" s="1175" t="s">
        <v>1299</v>
      </c>
      <c r="AD9" s="1167"/>
      <c r="AE9" s="2460" t="s">
        <v>1300</v>
      </c>
      <c r="AF9" s="1176"/>
      <c r="AG9" s="1176"/>
      <c r="AH9" s="1177"/>
      <c r="AI9" s="1166"/>
      <c r="AJ9" s="1159"/>
      <c r="AK9" s="1159"/>
      <c r="AL9" s="1159"/>
      <c r="AM9" s="1159"/>
      <c r="AN9" s="1175" t="s">
        <v>994</v>
      </c>
      <c r="AO9" s="1175" t="s">
        <v>1299</v>
      </c>
      <c r="AP9" s="1175" t="s">
        <v>1299</v>
      </c>
      <c r="AQ9" s="1175" t="s">
        <v>1299</v>
      </c>
      <c r="AR9" s="1175" t="s">
        <v>1299</v>
      </c>
      <c r="AS9" s="1167"/>
      <c r="AT9" s="2460" t="s">
        <v>1300</v>
      </c>
      <c r="AU9" s="1159"/>
      <c r="AV9" s="1159"/>
      <c r="AW9" s="1165"/>
      <c r="AX9" s="1166"/>
      <c r="AY9" s="1159"/>
      <c r="AZ9" s="1159"/>
      <c r="BA9" s="1159"/>
      <c r="BB9" s="1159"/>
      <c r="BC9" s="1175" t="s">
        <v>994</v>
      </c>
      <c r="BD9" s="1175" t="s">
        <v>1299</v>
      </c>
      <c r="BE9" s="1175" t="s">
        <v>1299</v>
      </c>
      <c r="BF9" s="1175" t="s">
        <v>1299</v>
      </c>
      <c r="BG9" s="1175" t="s">
        <v>1299</v>
      </c>
      <c r="BH9" s="1167"/>
      <c r="BI9" s="2460" t="s">
        <v>1300</v>
      </c>
      <c r="BJ9" s="1176"/>
      <c r="BK9" s="1176"/>
      <c r="BL9" s="1165"/>
      <c r="BM9" s="1166"/>
      <c r="BN9" s="1159"/>
      <c r="BO9" s="1159"/>
      <c r="BP9" s="1159"/>
      <c r="BQ9" s="1159"/>
      <c r="BR9" s="1175" t="s">
        <v>994</v>
      </c>
      <c r="BS9" s="1175" t="s">
        <v>1299</v>
      </c>
      <c r="BT9" s="1175" t="s">
        <v>1299</v>
      </c>
      <c r="BU9" s="1175" t="s">
        <v>1299</v>
      </c>
      <c r="BV9" s="1175" t="s">
        <v>1299</v>
      </c>
      <c r="BW9" s="1167"/>
      <c r="BX9" s="2460" t="s">
        <v>1300</v>
      </c>
      <c r="BY9" s="1159"/>
      <c r="BZ9" s="1159"/>
      <c r="CA9" s="1165"/>
      <c r="CB9" s="1166"/>
      <c r="CC9" s="1159"/>
      <c r="CD9" s="1159"/>
      <c r="CE9" s="1159"/>
      <c r="CF9" s="1159"/>
      <c r="CG9" s="1175" t="s">
        <v>994</v>
      </c>
      <c r="CH9" s="1175" t="s">
        <v>1299</v>
      </c>
      <c r="CI9" s="1175" t="s">
        <v>1299</v>
      </c>
      <c r="CJ9" s="1175" t="s">
        <v>1299</v>
      </c>
      <c r="CK9" s="1175" t="s">
        <v>1299</v>
      </c>
      <c r="CL9" s="1167"/>
      <c r="CM9" s="2460" t="s">
        <v>1300</v>
      </c>
      <c r="CN9" s="1167"/>
      <c r="CO9" s="1167"/>
      <c r="CP9" s="1168"/>
      <c r="CQ9" s="1166"/>
      <c r="CR9" s="1159"/>
      <c r="CS9" s="1159"/>
      <c r="CT9" s="1159"/>
      <c r="CU9" s="1159"/>
      <c r="CV9" s="1175" t="s">
        <v>994</v>
      </c>
      <c r="CW9" s="1175" t="s">
        <v>1299</v>
      </c>
      <c r="CX9" s="1175" t="s">
        <v>1299</v>
      </c>
      <c r="CY9" s="1175" t="s">
        <v>1299</v>
      </c>
      <c r="CZ9" s="1175" t="s">
        <v>1299</v>
      </c>
      <c r="DA9" s="1167"/>
      <c r="DB9" s="2460" t="s">
        <v>1300</v>
      </c>
      <c r="DC9" s="1167"/>
      <c r="DD9" s="1167"/>
      <c r="DE9" s="1168"/>
      <c r="DF9" s="1166"/>
      <c r="DG9" s="1159"/>
      <c r="DH9" s="1159"/>
      <c r="DI9" s="1159"/>
      <c r="DJ9" s="1159"/>
      <c r="DK9" s="1175" t="s">
        <v>994</v>
      </c>
      <c r="DL9" s="1175" t="s">
        <v>1299</v>
      </c>
      <c r="DM9" s="1175" t="s">
        <v>1299</v>
      </c>
      <c r="DN9" s="1175" t="s">
        <v>1299</v>
      </c>
      <c r="DO9" s="1175" t="s">
        <v>1299</v>
      </c>
      <c r="DP9" s="1167"/>
      <c r="DQ9" s="2460" t="s">
        <v>1300</v>
      </c>
      <c r="DR9" s="1167"/>
      <c r="DS9" s="1167"/>
      <c r="DT9" s="1168"/>
      <c r="DU9" s="1166"/>
      <c r="DV9" s="1159"/>
      <c r="DW9" s="1159"/>
      <c r="DX9" s="1159"/>
      <c r="DY9" s="1159"/>
      <c r="DZ9" s="1178" t="s">
        <v>994</v>
      </c>
      <c r="EA9" s="1178" t="s">
        <v>1299</v>
      </c>
      <c r="EB9" s="1178" t="s">
        <v>1299</v>
      </c>
      <c r="EC9" s="1178" t="s">
        <v>1299</v>
      </c>
      <c r="ED9" s="1178" t="s">
        <v>1299</v>
      </c>
      <c r="EE9" s="1167"/>
      <c r="EF9" s="2460" t="s">
        <v>1300</v>
      </c>
      <c r="EG9" s="1167"/>
      <c r="EH9" s="1167"/>
      <c r="EI9" s="1168"/>
      <c r="EJ9" s="1166"/>
      <c r="EK9" s="1159"/>
      <c r="EL9" s="1159"/>
      <c r="EM9" s="1159"/>
      <c r="EN9" s="1159"/>
      <c r="EO9" s="1175" t="s">
        <v>994</v>
      </c>
      <c r="EP9" s="1175" t="s">
        <v>1299</v>
      </c>
      <c r="EQ9" s="1175" t="s">
        <v>1299</v>
      </c>
      <c r="ER9" s="1175" t="s">
        <v>1299</v>
      </c>
      <c r="ES9" s="1175" t="s">
        <v>1299</v>
      </c>
      <c r="ET9" s="1167"/>
      <c r="EU9" s="2460" t="s">
        <v>1300</v>
      </c>
      <c r="EV9" s="1167"/>
      <c r="EW9" s="1167"/>
      <c r="EX9" s="1168"/>
      <c r="EY9" s="1166"/>
      <c r="EZ9" s="1159"/>
      <c r="FA9" s="1159"/>
      <c r="FB9" s="1159"/>
      <c r="FC9" s="1159"/>
      <c r="FD9" s="1175" t="s">
        <v>994</v>
      </c>
      <c r="FE9" s="1175" t="s">
        <v>1299</v>
      </c>
      <c r="FF9" s="1175" t="s">
        <v>1299</v>
      </c>
      <c r="FG9" s="1175" t="s">
        <v>1299</v>
      </c>
      <c r="FH9" s="1175" t="s">
        <v>1299</v>
      </c>
      <c r="FI9" s="1167"/>
      <c r="FJ9" s="2460" t="s">
        <v>1300</v>
      </c>
      <c r="FK9" s="1167"/>
      <c r="FL9" s="1167"/>
      <c r="FM9" s="1168"/>
      <c r="FN9" s="1166"/>
      <c r="FO9" s="1159"/>
      <c r="FP9" s="1159"/>
      <c r="FQ9" s="1159"/>
      <c r="FR9" s="1159"/>
      <c r="FS9" s="1175" t="s">
        <v>994</v>
      </c>
      <c r="FT9" s="1175" t="s">
        <v>1299</v>
      </c>
      <c r="FU9" s="1175" t="s">
        <v>1299</v>
      </c>
      <c r="FV9" s="1175" t="s">
        <v>1299</v>
      </c>
      <c r="FW9" s="1175" t="s">
        <v>1299</v>
      </c>
      <c r="FX9" s="1167"/>
      <c r="FY9" s="2460" t="s">
        <v>1300</v>
      </c>
      <c r="FZ9" s="1167"/>
      <c r="GA9" s="1167"/>
      <c r="GB9" s="1168"/>
      <c r="GC9" s="1179"/>
      <c r="GD9" s="1180"/>
      <c r="GK9" s="1181" t="s">
        <v>1301</v>
      </c>
      <c r="GM9" s="1182" t="s">
        <v>1300</v>
      </c>
    </row>
    <row r="10" spans="1:196" ht="16.5" thickBot="1" x14ac:dyDescent="0.3">
      <c r="A10" s="1183"/>
      <c r="B10" s="1184" t="s">
        <v>1302</v>
      </c>
      <c r="C10" s="1185"/>
      <c r="D10" s="1186"/>
      <c r="E10" s="1185"/>
      <c r="F10" s="1185"/>
      <c r="G10" s="1185"/>
      <c r="H10" s="1185"/>
      <c r="I10" s="1185"/>
      <c r="J10" s="1187" t="s">
        <v>1303</v>
      </c>
      <c r="K10" s="1187" t="s">
        <v>1304</v>
      </c>
      <c r="L10" s="1187" t="s">
        <v>1305</v>
      </c>
      <c r="M10" s="1187" t="s">
        <v>1306</v>
      </c>
      <c r="N10" s="1187" t="s">
        <v>1307</v>
      </c>
      <c r="O10" s="1188"/>
      <c r="P10" s="2461"/>
      <c r="Q10" s="1188"/>
      <c r="R10" s="1188"/>
      <c r="S10" s="1189"/>
      <c r="T10" s="1183"/>
      <c r="U10" s="1185"/>
      <c r="V10" s="1185"/>
      <c r="W10" s="1185"/>
      <c r="X10" s="1185"/>
      <c r="Y10" s="1187" t="s">
        <v>1303</v>
      </c>
      <c r="Z10" s="1187" t="s">
        <v>1304</v>
      </c>
      <c r="AA10" s="1187" t="s">
        <v>1308</v>
      </c>
      <c r="AB10" s="1187" t="s">
        <v>1306</v>
      </c>
      <c r="AC10" s="1187" t="s">
        <v>1307</v>
      </c>
      <c r="AD10" s="1188"/>
      <c r="AE10" s="2461"/>
      <c r="AF10" s="1190"/>
      <c r="AG10" s="1190"/>
      <c r="AH10" s="1191"/>
      <c r="AI10" s="1183"/>
      <c r="AJ10" s="1185"/>
      <c r="AK10" s="1185"/>
      <c r="AL10" s="1185"/>
      <c r="AM10" s="1185"/>
      <c r="AN10" s="1187" t="s">
        <v>1303</v>
      </c>
      <c r="AO10" s="1187" t="s">
        <v>1304</v>
      </c>
      <c r="AP10" s="1187" t="s">
        <v>1308</v>
      </c>
      <c r="AQ10" s="1187" t="s">
        <v>1306</v>
      </c>
      <c r="AR10" s="1187" t="s">
        <v>1307</v>
      </c>
      <c r="AS10" s="1188"/>
      <c r="AT10" s="2461"/>
      <c r="AU10" s="1185"/>
      <c r="AV10" s="1185"/>
      <c r="AW10" s="1192"/>
      <c r="AX10" s="1183"/>
      <c r="AY10" s="1185"/>
      <c r="AZ10" s="1185"/>
      <c r="BA10" s="1185"/>
      <c r="BB10" s="1185"/>
      <c r="BC10" s="1187" t="s">
        <v>1303</v>
      </c>
      <c r="BD10" s="1187" t="s">
        <v>1304</v>
      </c>
      <c r="BE10" s="1187" t="s">
        <v>1308</v>
      </c>
      <c r="BF10" s="1187" t="s">
        <v>1306</v>
      </c>
      <c r="BG10" s="1187" t="s">
        <v>1307</v>
      </c>
      <c r="BH10" s="1188"/>
      <c r="BI10" s="2461"/>
      <c r="BJ10" s="1190"/>
      <c r="BK10" s="1190"/>
      <c r="BL10" s="1192"/>
      <c r="BM10" s="1183"/>
      <c r="BN10" s="1185"/>
      <c r="BO10" s="1185"/>
      <c r="BP10" s="1185"/>
      <c r="BQ10" s="1185"/>
      <c r="BR10" s="1187" t="s">
        <v>1303</v>
      </c>
      <c r="BS10" s="1187" t="s">
        <v>1304</v>
      </c>
      <c r="BT10" s="1187" t="s">
        <v>1308</v>
      </c>
      <c r="BU10" s="1187" t="s">
        <v>1306</v>
      </c>
      <c r="BV10" s="1187" t="s">
        <v>1307</v>
      </c>
      <c r="BW10" s="1188"/>
      <c r="BX10" s="2461"/>
      <c r="BY10" s="1185"/>
      <c r="BZ10" s="1185"/>
      <c r="CA10" s="1192"/>
      <c r="CB10" s="1183"/>
      <c r="CC10" s="1185"/>
      <c r="CD10" s="1185"/>
      <c r="CE10" s="1185"/>
      <c r="CF10" s="1185"/>
      <c r="CG10" s="1187" t="s">
        <v>1303</v>
      </c>
      <c r="CH10" s="1187" t="s">
        <v>1304</v>
      </c>
      <c r="CI10" s="1187" t="s">
        <v>1308</v>
      </c>
      <c r="CJ10" s="1187" t="s">
        <v>1306</v>
      </c>
      <c r="CK10" s="1187" t="s">
        <v>1307</v>
      </c>
      <c r="CL10" s="1188"/>
      <c r="CM10" s="2461"/>
      <c r="CN10" s="1188"/>
      <c r="CO10" s="1188"/>
      <c r="CP10" s="1193"/>
      <c r="CQ10" s="1183"/>
      <c r="CR10" s="1185"/>
      <c r="CS10" s="1185"/>
      <c r="CT10" s="1185"/>
      <c r="CU10" s="1185"/>
      <c r="CV10" s="1187" t="s">
        <v>1303</v>
      </c>
      <c r="CW10" s="1187" t="s">
        <v>1304</v>
      </c>
      <c r="CX10" s="1187" t="s">
        <v>1308</v>
      </c>
      <c r="CY10" s="1187" t="s">
        <v>1306</v>
      </c>
      <c r="CZ10" s="1187" t="s">
        <v>1307</v>
      </c>
      <c r="DA10" s="1188"/>
      <c r="DB10" s="2461"/>
      <c r="DC10" s="1188"/>
      <c r="DD10" s="1188"/>
      <c r="DE10" s="1193"/>
      <c r="DF10" s="1183"/>
      <c r="DG10" s="1185"/>
      <c r="DH10" s="1185"/>
      <c r="DI10" s="1185"/>
      <c r="DJ10" s="1185"/>
      <c r="DK10" s="1187" t="s">
        <v>1303</v>
      </c>
      <c r="DL10" s="1187" t="s">
        <v>1304</v>
      </c>
      <c r="DM10" s="1187" t="s">
        <v>1308</v>
      </c>
      <c r="DN10" s="1187" t="s">
        <v>1306</v>
      </c>
      <c r="DO10" s="1187" t="s">
        <v>1307</v>
      </c>
      <c r="DP10" s="1188"/>
      <c r="DQ10" s="2461"/>
      <c r="DR10" s="1188"/>
      <c r="DS10" s="1188"/>
      <c r="DT10" s="1193"/>
      <c r="DU10" s="1183"/>
      <c r="DV10" s="1185"/>
      <c r="DW10" s="1185"/>
      <c r="DX10" s="1185"/>
      <c r="DY10" s="1185"/>
      <c r="DZ10" s="1194" t="s">
        <v>1303</v>
      </c>
      <c r="EA10" s="1194" t="s">
        <v>1304</v>
      </c>
      <c r="EB10" s="1194" t="s">
        <v>1308</v>
      </c>
      <c r="EC10" s="1194" t="s">
        <v>1306</v>
      </c>
      <c r="ED10" s="1194" t="s">
        <v>1307</v>
      </c>
      <c r="EE10" s="1188"/>
      <c r="EF10" s="2461"/>
      <c r="EG10" s="1188"/>
      <c r="EH10" s="1188"/>
      <c r="EI10" s="1193"/>
      <c r="EJ10" s="1183"/>
      <c r="EK10" s="1185"/>
      <c r="EL10" s="1185"/>
      <c r="EM10" s="1185"/>
      <c r="EN10" s="1185"/>
      <c r="EO10" s="1187" t="s">
        <v>1303</v>
      </c>
      <c r="EP10" s="1187" t="s">
        <v>1304</v>
      </c>
      <c r="EQ10" s="1187" t="s">
        <v>1308</v>
      </c>
      <c r="ER10" s="1187" t="s">
        <v>1306</v>
      </c>
      <c r="ES10" s="1187" t="s">
        <v>1307</v>
      </c>
      <c r="ET10" s="1188"/>
      <c r="EU10" s="2461"/>
      <c r="EV10" s="1188"/>
      <c r="EW10" s="1188"/>
      <c r="EX10" s="1193"/>
      <c r="EY10" s="1183"/>
      <c r="EZ10" s="1185"/>
      <c r="FA10" s="1185"/>
      <c r="FB10" s="1185"/>
      <c r="FC10" s="1185"/>
      <c r="FD10" s="1187" t="s">
        <v>1303</v>
      </c>
      <c r="FE10" s="1187" t="s">
        <v>1304</v>
      </c>
      <c r="FF10" s="1187" t="s">
        <v>1308</v>
      </c>
      <c r="FG10" s="1187" t="s">
        <v>1306</v>
      </c>
      <c r="FH10" s="1187" t="s">
        <v>1307</v>
      </c>
      <c r="FI10" s="1188"/>
      <c r="FJ10" s="2461"/>
      <c r="FK10" s="1188"/>
      <c r="FL10" s="1188"/>
      <c r="FM10" s="1193"/>
      <c r="FN10" s="1183"/>
      <c r="FO10" s="1185"/>
      <c r="FP10" s="1185"/>
      <c r="FQ10" s="1185"/>
      <c r="FR10" s="1185"/>
      <c r="FS10" s="1187" t="s">
        <v>1303</v>
      </c>
      <c r="FT10" s="1187" t="s">
        <v>1304</v>
      </c>
      <c r="FU10" s="1187" t="s">
        <v>1308</v>
      </c>
      <c r="FV10" s="1187" t="s">
        <v>1306</v>
      </c>
      <c r="FW10" s="1187" t="s">
        <v>1307</v>
      </c>
      <c r="FX10" s="1188"/>
      <c r="FY10" s="2461"/>
      <c r="FZ10" s="1188"/>
      <c r="GA10" s="1188"/>
      <c r="GB10" s="1193"/>
      <c r="GC10" s="1167"/>
      <c r="GK10" s="1195">
        <v>40207.849909104923</v>
      </c>
      <c r="GM10" s="1196">
        <v>427</v>
      </c>
      <c r="GN10" s="1197"/>
    </row>
    <row r="11" spans="1:196" ht="24.75" customHeight="1" thickBot="1" x14ac:dyDescent="0.3">
      <c r="A11" s="1198"/>
      <c r="B11" s="1199"/>
      <c r="C11" s="1167"/>
      <c r="D11" s="1200"/>
      <c r="E11" s="1167"/>
      <c r="F11" s="1167"/>
      <c r="G11" s="1167"/>
      <c r="H11" s="1167"/>
      <c r="I11" s="1201">
        <v>15</v>
      </c>
      <c r="J11" s="1202">
        <v>1</v>
      </c>
      <c r="K11" s="1203">
        <v>3342.3952702702704</v>
      </c>
      <c r="L11" s="1204">
        <v>450.67229729729706</v>
      </c>
      <c r="M11" s="1205"/>
      <c r="N11" s="1205"/>
      <c r="O11" s="1206"/>
      <c r="P11" s="1207">
        <v>40</v>
      </c>
      <c r="Q11" s="1206"/>
      <c r="R11" s="1208"/>
      <c r="S11" s="1209"/>
      <c r="T11" s="1210"/>
      <c r="U11" s="1206"/>
      <c r="V11" s="1206"/>
      <c r="W11" s="1206"/>
      <c r="X11" s="1201">
        <v>17</v>
      </c>
      <c r="Y11" s="1202">
        <v>1</v>
      </c>
      <c r="Z11" s="1203">
        <v>3767.0963455149508</v>
      </c>
      <c r="AA11" s="1204">
        <v>469.66112956810639</v>
      </c>
      <c r="AB11" s="1205"/>
      <c r="AC11" s="1205"/>
      <c r="AD11" s="1206"/>
      <c r="AE11" s="1207">
        <v>42</v>
      </c>
      <c r="AF11" s="1206"/>
      <c r="AG11" s="1206"/>
      <c r="AH11" s="1211"/>
      <c r="AI11" s="1210"/>
      <c r="AJ11" s="1206"/>
      <c r="AK11" s="1206"/>
      <c r="AL11" s="1206"/>
      <c r="AM11" s="1212">
        <v>18</v>
      </c>
      <c r="AN11" s="1202">
        <v>1</v>
      </c>
      <c r="AO11" s="1213">
        <v>3484.6020066889632</v>
      </c>
      <c r="AP11" s="1214">
        <v>425.21739130434798</v>
      </c>
      <c r="AQ11" s="1207"/>
      <c r="AR11" s="1207"/>
      <c r="AS11" s="1206"/>
      <c r="AT11" s="1207">
        <v>40</v>
      </c>
      <c r="AU11" s="1206"/>
      <c r="AV11" s="1206"/>
      <c r="AW11" s="1211"/>
      <c r="AX11" s="1210"/>
      <c r="AY11" s="1206"/>
      <c r="AZ11" s="1206"/>
      <c r="BA11" s="1206"/>
      <c r="BB11" s="1212">
        <v>19</v>
      </c>
      <c r="BC11" s="1202">
        <v>1</v>
      </c>
      <c r="BD11" s="1213">
        <v>3880.5394736842104</v>
      </c>
      <c r="BE11" s="1214">
        <v>492.14473684210543</v>
      </c>
      <c r="BF11" s="1207"/>
      <c r="BG11" s="1207"/>
      <c r="BH11" s="1206"/>
      <c r="BI11" s="1207">
        <v>36</v>
      </c>
      <c r="BJ11" s="1206"/>
      <c r="BK11" s="1206"/>
      <c r="BL11" s="1211"/>
      <c r="BM11" s="1210"/>
      <c r="BN11" s="1206"/>
      <c r="BO11" s="1206"/>
      <c r="BP11" s="1206"/>
      <c r="BQ11" s="1212">
        <v>18</v>
      </c>
      <c r="BR11" s="1202">
        <v>1</v>
      </c>
      <c r="BS11" s="1213">
        <v>3123.7448979591836</v>
      </c>
      <c r="BT11" s="1214">
        <v>529.5408163265306</v>
      </c>
      <c r="BU11" s="1207"/>
      <c r="BV11" s="1207"/>
      <c r="BW11" s="1206"/>
      <c r="BX11" s="1207">
        <v>34</v>
      </c>
      <c r="BY11" s="1206"/>
      <c r="BZ11" s="1206"/>
      <c r="CA11" s="1211"/>
      <c r="CB11" s="1210"/>
      <c r="CC11" s="1206"/>
      <c r="CD11" s="1206"/>
      <c r="CE11" s="1206"/>
      <c r="CF11" s="1212">
        <v>18</v>
      </c>
      <c r="CG11" s="1202">
        <v>1</v>
      </c>
      <c r="CH11" s="1213">
        <v>2348.5083612040139</v>
      </c>
      <c r="CI11" s="1214">
        <v>521.16387959866233</v>
      </c>
      <c r="CJ11" s="1207"/>
      <c r="CK11" s="1207"/>
      <c r="CL11" s="1206"/>
      <c r="CM11" s="1207">
        <v>29</v>
      </c>
      <c r="CN11" s="1206"/>
      <c r="CO11" s="1206"/>
      <c r="CP11" s="1211"/>
      <c r="CQ11" s="1210"/>
      <c r="CR11" s="1206"/>
      <c r="CS11" s="1206"/>
      <c r="CT11" s="1206"/>
      <c r="CU11" s="1212">
        <v>20</v>
      </c>
      <c r="CV11" s="1202">
        <v>1</v>
      </c>
      <c r="CW11" s="1213">
        <v>2486.9108280254777</v>
      </c>
      <c r="CX11" s="1214">
        <v>662.4522292993629</v>
      </c>
      <c r="CY11" s="1207"/>
      <c r="CZ11" s="1207"/>
      <c r="DA11" s="1206"/>
      <c r="DB11" s="1207">
        <v>26</v>
      </c>
      <c r="DC11" s="1206"/>
      <c r="DD11" s="1206"/>
      <c r="DE11" s="1211"/>
      <c r="DF11" s="1210"/>
      <c r="DG11" s="1206"/>
      <c r="DH11" s="1206"/>
      <c r="DI11" s="1206"/>
      <c r="DJ11" s="1212">
        <v>21</v>
      </c>
      <c r="DK11" s="1202">
        <v>1</v>
      </c>
      <c r="DL11" s="1213">
        <v>2517.818181818182</v>
      </c>
      <c r="DM11" s="1214">
        <v>745.09090909090901</v>
      </c>
      <c r="DN11" s="1207"/>
      <c r="DO11" s="1207"/>
      <c r="DP11" s="1206"/>
      <c r="DQ11" s="1207">
        <v>28</v>
      </c>
      <c r="DR11" s="1206"/>
      <c r="DS11" s="1206"/>
      <c r="DT11" s="1211"/>
      <c r="DU11" s="1210"/>
      <c r="DV11" s="1206"/>
      <c r="DW11" s="1206"/>
      <c r="DX11" s="1206"/>
      <c r="DY11" s="1212">
        <v>18</v>
      </c>
      <c r="DZ11" s="1202">
        <v>1</v>
      </c>
      <c r="EA11" s="1213">
        <v>2705.4606741573034</v>
      </c>
      <c r="EB11" s="1214">
        <v>638.6516853932585</v>
      </c>
      <c r="EC11" s="1207"/>
      <c r="ED11" s="1207"/>
      <c r="EE11" s="1206"/>
      <c r="EF11" s="1207">
        <v>33</v>
      </c>
      <c r="EG11" s="1206"/>
      <c r="EH11" s="1206"/>
      <c r="EI11" s="1211"/>
      <c r="EJ11" s="1210"/>
      <c r="EK11" s="1206"/>
      <c r="EL11" s="1206"/>
      <c r="EM11" s="1206"/>
      <c r="EN11" s="1212">
        <v>21</v>
      </c>
      <c r="EO11" s="1202">
        <v>1</v>
      </c>
      <c r="EP11" s="1213">
        <v>1739.0661764705885</v>
      </c>
      <c r="EQ11" s="1214">
        <v>327.19852941176464</v>
      </c>
      <c r="ER11" s="1207"/>
      <c r="ES11" s="1207"/>
      <c r="ET11" s="1206"/>
      <c r="EU11" s="1207">
        <v>40</v>
      </c>
      <c r="EV11" s="1206"/>
      <c r="EW11" s="1206"/>
      <c r="EX11" s="1211"/>
      <c r="EY11" s="1210"/>
      <c r="EZ11" s="1206"/>
      <c r="FA11" s="1206"/>
      <c r="FB11" s="1206"/>
      <c r="FC11" s="1212">
        <v>19</v>
      </c>
      <c r="FD11" s="1202">
        <v>1</v>
      </c>
      <c r="FE11" s="1213">
        <v>1089.7906137184116</v>
      </c>
      <c r="FF11" s="1214">
        <v>248.02888086642588</v>
      </c>
      <c r="FG11" s="1207"/>
      <c r="FH11" s="1207"/>
      <c r="FI11" s="1206"/>
      <c r="FJ11" s="1207">
        <v>40</v>
      </c>
      <c r="FK11" s="1206"/>
      <c r="FL11" s="1206"/>
      <c r="FM11" s="1211"/>
      <c r="FN11" s="1215"/>
      <c r="FO11" s="1208"/>
      <c r="FP11" s="1208"/>
      <c r="FQ11" s="1208"/>
      <c r="FR11" s="1212">
        <v>19</v>
      </c>
      <c r="FS11" s="1202">
        <v>1</v>
      </c>
      <c r="FT11" s="1213">
        <v>3692.6756756756763</v>
      </c>
      <c r="FU11" s="1214">
        <v>519.41891891891873</v>
      </c>
      <c r="FV11" s="1207"/>
      <c r="FW11" s="1207"/>
      <c r="FX11" s="1208"/>
      <c r="FY11" s="1207">
        <v>39</v>
      </c>
      <c r="FZ11" s="1216">
        <v>0</v>
      </c>
      <c r="GA11" s="1216">
        <v>0</v>
      </c>
      <c r="GB11" s="1189"/>
      <c r="GC11" s="1217" t="s">
        <v>1309</v>
      </c>
      <c r="GD11" s="1218"/>
      <c r="GE11" s="1219" t="s">
        <v>1310</v>
      </c>
      <c r="GF11" s="1220"/>
      <c r="GG11" s="1217" t="s">
        <v>1311</v>
      </c>
      <c r="GH11" s="1221"/>
      <c r="GI11" s="2509" t="s">
        <v>1312</v>
      </c>
      <c r="GJ11" s="2511" t="s">
        <v>1313</v>
      </c>
      <c r="GK11" s="2512"/>
      <c r="GL11" s="2515" t="s">
        <v>1314</v>
      </c>
      <c r="GM11" s="2512"/>
    </row>
    <row r="12" spans="1:196" ht="20.25" customHeight="1" thickBot="1" x14ac:dyDescent="0.3">
      <c r="A12" s="2475" t="s">
        <v>1315</v>
      </c>
      <c r="B12" s="2477" t="s">
        <v>126</v>
      </c>
      <c r="C12" s="2479" t="s">
        <v>1316</v>
      </c>
      <c r="D12" s="2482" t="s">
        <v>1317</v>
      </c>
      <c r="E12" s="2463" t="s">
        <v>1318</v>
      </c>
      <c r="F12" s="2463"/>
      <c r="G12" s="2463"/>
      <c r="H12" s="2463"/>
      <c r="I12" s="2464"/>
      <c r="J12" s="2465" t="s">
        <v>1319</v>
      </c>
      <c r="K12" s="2468" t="s">
        <v>1320</v>
      </c>
      <c r="L12" s="2469"/>
      <c r="M12" s="2469"/>
      <c r="N12" s="2469"/>
      <c r="O12" s="2470"/>
      <c r="P12" s="2473" t="s">
        <v>1321</v>
      </c>
      <c r="Q12" s="2470"/>
      <c r="R12" s="2473" t="s">
        <v>618</v>
      </c>
      <c r="S12" s="2474"/>
      <c r="T12" s="2462" t="s">
        <v>1318</v>
      </c>
      <c r="U12" s="2463"/>
      <c r="V12" s="2463"/>
      <c r="W12" s="2463"/>
      <c r="X12" s="2464"/>
      <c r="Y12" s="2465" t="s">
        <v>1319</v>
      </c>
      <c r="Z12" s="2468" t="s">
        <v>1320</v>
      </c>
      <c r="AA12" s="2469"/>
      <c r="AB12" s="2469"/>
      <c r="AC12" s="2469"/>
      <c r="AD12" s="2470"/>
      <c r="AE12" s="2473" t="s">
        <v>1321</v>
      </c>
      <c r="AF12" s="2470"/>
      <c r="AG12" s="2473" t="s">
        <v>618</v>
      </c>
      <c r="AH12" s="2474"/>
      <c r="AI12" s="2462" t="s">
        <v>1318</v>
      </c>
      <c r="AJ12" s="2463"/>
      <c r="AK12" s="2463"/>
      <c r="AL12" s="2463"/>
      <c r="AM12" s="2463"/>
      <c r="AN12" s="2465" t="s">
        <v>1319</v>
      </c>
      <c r="AO12" s="2468" t="s">
        <v>1320</v>
      </c>
      <c r="AP12" s="2469"/>
      <c r="AQ12" s="2469"/>
      <c r="AR12" s="2469"/>
      <c r="AS12" s="2470"/>
      <c r="AT12" s="2473" t="s">
        <v>1321</v>
      </c>
      <c r="AU12" s="2470"/>
      <c r="AV12" s="2473" t="s">
        <v>618</v>
      </c>
      <c r="AW12" s="2474"/>
      <c r="AX12" s="2462" t="s">
        <v>1318</v>
      </c>
      <c r="AY12" s="2463"/>
      <c r="AZ12" s="2463"/>
      <c r="BA12" s="2463"/>
      <c r="BB12" s="2463"/>
      <c r="BC12" s="2466" t="s">
        <v>1319</v>
      </c>
      <c r="BD12" s="2473" t="s">
        <v>1320</v>
      </c>
      <c r="BE12" s="2485"/>
      <c r="BF12" s="2485"/>
      <c r="BG12" s="2485"/>
      <c r="BH12" s="2470"/>
      <c r="BI12" s="2473" t="s">
        <v>1321</v>
      </c>
      <c r="BJ12" s="2470"/>
      <c r="BK12" s="2473" t="s">
        <v>618</v>
      </c>
      <c r="BL12" s="2474"/>
      <c r="BM12" s="2462" t="s">
        <v>1318</v>
      </c>
      <c r="BN12" s="2463"/>
      <c r="BO12" s="2463"/>
      <c r="BP12" s="2463"/>
      <c r="BQ12" s="2463"/>
      <c r="BR12" s="2465" t="s">
        <v>1319</v>
      </c>
      <c r="BS12" s="2468" t="s">
        <v>1320</v>
      </c>
      <c r="BT12" s="2469"/>
      <c r="BU12" s="2469"/>
      <c r="BV12" s="2469"/>
      <c r="BW12" s="2470"/>
      <c r="BX12" s="2473" t="s">
        <v>1321</v>
      </c>
      <c r="BY12" s="2470"/>
      <c r="BZ12" s="2473" t="s">
        <v>618</v>
      </c>
      <c r="CA12" s="2474"/>
      <c r="CB12" s="2462" t="s">
        <v>1318</v>
      </c>
      <c r="CC12" s="2463"/>
      <c r="CD12" s="2463"/>
      <c r="CE12" s="2463"/>
      <c r="CF12" s="2463"/>
      <c r="CG12" s="2465" t="s">
        <v>1319</v>
      </c>
      <c r="CH12" s="2491" t="s">
        <v>1320</v>
      </c>
      <c r="CI12" s="2491"/>
      <c r="CJ12" s="2491"/>
      <c r="CK12" s="2491"/>
      <c r="CL12" s="2488"/>
      <c r="CM12" s="2491" t="s">
        <v>1321</v>
      </c>
      <c r="CN12" s="2488"/>
      <c r="CO12" s="2488" t="s">
        <v>618</v>
      </c>
      <c r="CP12" s="2489"/>
      <c r="CQ12" s="2462" t="s">
        <v>1318</v>
      </c>
      <c r="CR12" s="2463"/>
      <c r="CS12" s="2463"/>
      <c r="CT12" s="2463"/>
      <c r="CU12" s="2463"/>
      <c r="CV12" s="2465" t="s">
        <v>1319</v>
      </c>
      <c r="CW12" s="2491" t="s">
        <v>1320</v>
      </c>
      <c r="CX12" s="2491"/>
      <c r="CY12" s="2491"/>
      <c r="CZ12" s="2491"/>
      <c r="DA12" s="2488"/>
      <c r="DB12" s="2491" t="s">
        <v>1321</v>
      </c>
      <c r="DC12" s="2488"/>
      <c r="DD12" s="2488" t="s">
        <v>618</v>
      </c>
      <c r="DE12" s="2489"/>
      <c r="DF12" s="2462" t="s">
        <v>1318</v>
      </c>
      <c r="DG12" s="2463"/>
      <c r="DH12" s="2463"/>
      <c r="DI12" s="2463"/>
      <c r="DJ12" s="2463"/>
      <c r="DK12" s="2465" t="s">
        <v>1319</v>
      </c>
      <c r="DL12" s="2491" t="s">
        <v>1320</v>
      </c>
      <c r="DM12" s="2491"/>
      <c r="DN12" s="2491"/>
      <c r="DO12" s="2491"/>
      <c r="DP12" s="2488"/>
      <c r="DQ12" s="2491" t="s">
        <v>1321</v>
      </c>
      <c r="DR12" s="2488"/>
      <c r="DS12" s="2488" t="s">
        <v>618</v>
      </c>
      <c r="DT12" s="2489"/>
      <c r="DU12" s="2462" t="s">
        <v>1318</v>
      </c>
      <c r="DV12" s="2463"/>
      <c r="DW12" s="2463"/>
      <c r="DX12" s="2463"/>
      <c r="DY12" s="2463"/>
      <c r="DZ12" s="2465" t="s">
        <v>1319</v>
      </c>
      <c r="EA12" s="2491" t="s">
        <v>1320</v>
      </c>
      <c r="EB12" s="2491"/>
      <c r="EC12" s="2491"/>
      <c r="ED12" s="2491"/>
      <c r="EE12" s="2488"/>
      <c r="EF12" s="2491" t="s">
        <v>1321</v>
      </c>
      <c r="EG12" s="2488"/>
      <c r="EH12" s="2488" t="s">
        <v>618</v>
      </c>
      <c r="EI12" s="2489"/>
      <c r="EJ12" s="2462" t="s">
        <v>1318</v>
      </c>
      <c r="EK12" s="2463"/>
      <c r="EL12" s="2463"/>
      <c r="EM12" s="2463"/>
      <c r="EN12" s="2463"/>
      <c r="EO12" s="2465" t="s">
        <v>1319</v>
      </c>
      <c r="EP12" s="2491" t="s">
        <v>1320</v>
      </c>
      <c r="EQ12" s="2491"/>
      <c r="ER12" s="2491"/>
      <c r="ES12" s="2491"/>
      <c r="ET12" s="2488"/>
      <c r="EU12" s="2491" t="s">
        <v>1321</v>
      </c>
      <c r="EV12" s="2488"/>
      <c r="EW12" s="2488" t="s">
        <v>618</v>
      </c>
      <c r="EX12" s="2489"/>
      <c r="EY12" s="2462" t="s">
        <v>1318</v>
      </c>
      <c r="EZ12" s="2463"/>
      <c r="FA12" s="2463"/>
      <c r="FB12" s="2463"/>
      <c r="FC12" s="2463"/>
      <c r="FD12" s="2465" t="s">
        <v>1319</v>
      </c>
      <c r="FE12" s="2491" t="s">
        <v>1320</v>
      </c>
      <c r="FF12" s="2491"/>
      <c r="FG12" s="2491"/>
      <c r="FH12" s="2491"/>
      <c r="FI12" s="2488"/>
      <c r="FJ12" s="2491" t="s">
        <v>1321</v>
      </c>
      <c r="FK12" s="2488"/>
      <c r="FL12" s="2488" t="s">
        <v>618</v>
      </c>
      <c r="FM12" s="2489"/>
      <c r="FN12" s="2494" t="s">
        <v>1318</v>
      </c>
      <c r="FO12" s="2464"/>
      <c r="FP12" s="2464"/>
      <c r="FQ12" s="2464"/>
      <c r="FR12" s="2464"/>
      <c r="FS12" s="2465" t="s">
        <v>1319</v>
      </c>
      <c r="FT12" s="2491" t="s">
        <v>1320</v>
      </c>
      <c r="FU12" s="2491"/>
      <c r="FV12" s="2491"/>
      <c r="FW12" s="2491"/>
      <c r="FX12" s="2491"/>
      <c r="FY12" s="2491" t="s">
        <v>1321</v>
      </c>
      <c r="FZ12" s="2491"/>
      <c r="GA12" s="2491" t="s">
        <v>618</v>
      </c>
      <c r="GB12" s="2493"/>
      <c r="GC12" s="1222" t="s">
        <v>618</v>
      </c>
      <c r="GD12" s="1223"/>
      <c r="GE12" s="1224" t="s">
        <v>618</v>
      </c>
      <c r="GF12" s="1225"/>
      <c r="GG12" s="1224" t="s">
        <v>618</v>
      </c>
      <c r="GH12" s="1225"/>
      <c r="GI12" s="2510"/>
      <c r="GJ12" s="2513"/>
      <c r="GK12" s="2514"/>
      <c r="GL12" s="2516"/>
      <c r="GM12" s="2514"/>
    </row>
    <row r="13" spans="1:196" ht="15.75" customHeight="1" x14ac:dyDescent="0.25">
      <c r="A13" s="2476"/>
      <c r="B13" s="2478"/>
      <c r="C13" s="2480"/>
      <c r="D13" s="2483"/>
      <c r="E13" s="2463" t="s">
        <v>1322</v>
      </c>
      <c r="F13" s="2463"/>
      <c r="G13" s="1226" t="s">
        <v>1323</v>
      </c>
      <c r="H13" s="2463" t="s">
        <v>1324</v>
      </c>
      <c r="I13" s="2463"/>
      <c r="J13" s="2466"/>
      <c r="K13" s="2471" t="s">
        <v>1325</v>
      </c>
      <c r="L13" s="2471" t="s">
        <v>1326</v>
      </c>
      <c r="M13" s="2471" t="s">
        <v>1327</v>
      </c>
      <c r="N13" s="2471" t="s">
        <v>1328</v>
      </c>
      <c r="O13" s="2471" t="s">
        <v>619</v>
      </c>
      <c r="P13" s="2471" t="s">
        <v>1329</v>
      </c>
      <c r="Q13" s="2471" t="s">
        <v>619</v>
      </c>
      <c r="R13" s="2471" t="s">
        <v>1329</v>
      </c>
      <c r="S13" s="2486" t="s">
        <v>619</v>
      </c>
      <c r="T13" s="2462" t="s">
        <v>1322</v>
      </c>
      <c r="U13" s="2463"/>
      <c r="V13" s="1226" t="s">
        <v>1323</v>
      </c>
      <c r="W13" s="2463" t="s">
        <v>1324</v>
      </c>
      <c r="X13" s="2463"/>
      <c r="Y13" s="2466"/>
      <c r="Z13" s="2471" t="s">
        <v>1325</v>
      </c>
      <c r="AA13" s="2471" t="s">
        <v>1326</v>
      </c>
      <c r="AB13" s="2471" t="s">
        <v>1327</v>
      </c>
      <c r="AC13" s="2471" t="s">
        <v>1328</v>
      </c>
      <c r="AD13" s="2471" t="s">
        <v>619</v>
      </c>
      <c r="AE13" s="2471" t="s">
        <v>1329</v>
      </c>
      <c r="AF13" s="2471" t="s">
        <v>619</v>
      </c>
      <c r="AG13" s="2471" t="s">
        <v>1329</v>
      </c>
      <c r="AH13" s="2486" t="s">
        <v>619</v>
      </c>
      <c r="AI13" s="2462" t="s">
        <v>1322</v>
      </c>
      <c r="AJ13" s="2463"/>
      <c r="AK13" s="1226" t="s">
        <v>1323</v>
      </c>
      <c r="AL13" s="2463" t="s">
        <v>1324</v>
      </c>
      <c r="AM13" s="2463"/>
      <c r="AN13" s="2466"/>
      <c r="AO13" s="2471" t="s">
        <v>1325</v>
      </c>
      <c r="AP13" s="2471" t="s">
        <v>1326</v>
      </c>
      <c r="AQ13" s="2471" t="s">
        <v>1327</v>
      </c>
      <c r="AR13" s="2471" t="s">
        <v>1328</v>
      </c>
      <c r="AS13" s="2471" t="s">
        <v>619</v>
      </c>
      <c r="AT13" s="2471" t="s">
        <v>1329</v>
      </c>
      <c r="AU13" s="2471" t="s">
        <v>619</v>
      </c>
      <c r="AV13" s="2471" t="s">
        <v>1329</v>
      </c>
      <c r="AW13" s="2486" t="s">
        <v>619</v>
      </c>
      <c r="AX13" s="2462" t="s">
        <v>1322</v>
      </c>
      <c r="AY13" s="2463"/>
      <c r="AZ13" s="1226" t="s">
        <v>1323</v>
      </c>
      <c r="BA13" s="2463" t="s">
        <v>1324</v>
      </c>
      <c r="BB13" s="2463"/>
      <c r="BC13" s="2466"/>
      <c r="BD13" s="2471" t="s">
        <v>1325</v>
      </c>
      <c r="BE13" s="2471" t="s">
        <v>1326</v>
      </c>
      <c r="BF13" s="2471" t="s">
        <v>1327</v>
      </c>
      <c r="BG13" s="2471" t="s">
        <v>1328</v>
      </c>
      <c r="BH13" s="2471" t="s">
        <v>619</v>
      </c>
      <c r="BI13" s="2471" t="s">
        <v>1329</v>
      </c>
      <c r="BJ13" s="2471" t="s">
        <v>619</v>
      </c>
      <c r="BK13" s="2471" t="s">
        <v>1329</v>
      </c>
      <c r="BL13" s="2486" t="s">
        <v>619</v>
      </c>
      <c r="BM13" s="2462" t="s">
        <v>1322</v>
      </c>
      <c r="BN13" s="2463"/>
      <c r="BO13" s="1226" t="s">
        <v>1323</v>
      </c>
      <c r="BP13" s="2463" t="s">
        <v>1324</v>
      </c>
      <c r="BQ13" s="2463"/>
      <c r="BR13" s="2466"/>
      <c r="BS13" s="2471" t="s">
        <v>1325</v>
      </c>
      <c r="BT13" s="2471" t="s">
        <v>1326</v>
      </c>
      <c r="BU13" s="2471" t="s">
        <v>1327</v>
      </c>
      <c r="BV13" s="2471" t="s">
        <v>1328</v>
      </c>
      <c r="BW13" s="2471" t="s">
        <v>619</v>
      </c>
      <c r="BX13" s="2471" t="s">
        <v>1329</v>
      </c>
      <c r="BY13" s="2471" t="s">
        <v>619</v>
      </c>
      <c r="BZ13" s="2471" t="s">
        <v>1329</v>
      </c>
      <c r="CA13" s="2486" t="s">
        <v>619</v>
      </c>
      <c r="CB13" s="2462" t="s">
        <v>1322</v>
      </c>
      <c r="CC13" s="2463"/>
      <c r="CD13" s="1226" t="s">
        <v>1323</v>
      </c>
      <c r="CE13" s="2463" t="s">
        <v>1324</v>
      </c>
      <c r="CF13" s="2463"/>
      <c r="CG13" s="2466"/>
      <c r="CH13" s="2488" t="s">
        <v>1325</v>
      </c>
      <c r="CI13" s="2488" t="s">
        <v>1326</v>
      </c>
      <c r="CJ13" s="2471" t="s">
        <v>1327</v>
      </c>
      <c r="CK13" s="2471" t="s">
        <v>1328</v>
      </c>
      <c r="CL13" s="2488" t="s">
        <v>619</v>
      </c>
      <c r="CM13" s="2488" t="s">
        <v>1329</v>
      </c>
      <c r="CN13" s="2488" t="s">
        <v>619</v>
      </c>
      <c r="CO13" s="2488" t="s">
        <v>1329</v>
      </c>
      <c r="CP13" s="2489" t="s">
        <v>619</v>
      </c>
      <c r="CQ13" s="2462" t="s">
        <v>1322</v>
      </c>
      <c r="CR13" s="2463"/>
      <c r="CS13" s="1226" t="s">
        <v>1323</v>
      </c>
      <c r="CT13" s="2463" t="s">
        <v>1324</v>
      </c>
      <c r="CU13" s="2463"/>
      <c r="CV13" s="2466"/>
      <c r="CW13" s="2488" t="s">
        <v>1325</v>
      </c>
      <c r="CX13" s="2488" t="s">
        <v>1326</v>
      </c>
      <c r="CY13" s="2471" t="s">
        <v>1327</v>
      </c>
      <c r="CZ13" s="2471" t="s">
        <v>1328</v>
      </c>
      <c r="DA13" s="2488" t="s">
        <v>619</v>
      </c>
      <c r="DB13" s="2488" t="s">
        <v>1329</v>
      </c>
      <c r="DC13" s="2488" t="s">
        <v>619</v>
      </c>
      <c r="DD13" s="2488" t="s">
        <v>1329</v>
      </c>
      <c r="DE13" s="2489" t="s">
        <v>619</v>
      </c>
      <c r="DF13" s="2462" t="s">
        <v>1322</v>
      </c>
      <c r="DG13" s="2463"/>
      <c r="DH13" s="1226" t="s">
        <v>1323</v>
      </c>
      <c r="DI13" s="2463" t="s">
        <v>1324</v>
      </c>
      <c r="DJ13" s="2463"/>
      <c r="DK13" s="2466"/>
      <c r="DL13" s="2488" t="s">
        <v>1325</v>
      </c>
      <c r="DM13" s="2488" t="s">
        <v>1326</v>
      </c>
      <c r="DN13" s="2471" t="s">
        <v>1327</v>
      </c>
      <c r="DO13" s="2471" t="s">
        <v>1328</v>
      </c>
      <c r="DP13" s="2488" t="s">
        <v>619</v>
      </c>
      <c r="DQ13" s="2488" t="s">
        <v>1329</v>
      </c>
      <c r="DR13" s="2488" t="s">
        <v>619</v>
      </c>
      <c r="DS13" s="2488" t="s">
        <v>1329</v>
      </c>
      <c r="DT13" s="2489" t="s">
        <v>619</v>
      </c>
      <c r="DU13" s="2462" t="s">
        <v>1322</v>
      </c>
      <c r="DV13" s="2463"/>
      <c r="DW13" s="1226" t="s">
        <v>1323</v>
      </c>
      <c r="DX13" s="2463" t="s">
        <v>1324</v>
      </c>
      <c r="DY13" s="2463"/>
      <c r="DZ13" s="2466"/>
      <c r="EA13" s="2488" t="s">
        <v>1325</v>
      </c>
      <c r="EB13" s="2488" t="s">
        <v>1326</v>
      </c>
      <c r="EC13" s="2471" t="s">
        <v>1327</v>
      </c>
      <c r="ED13" s="2471" t="s">
        <v>1328</v>
      </c>
      <c r="EE13" s="2488" t="s">
        <v>619</v>
      </c>
      <c r="EF13" s="2488" t="s">
        <v>1329</v>
      </c>
      <c r="EG13" s="2488" t="s">
        <v>619</v>
      </c>
      <c r="EH13" s="2488" t="s">
        <v>1329</v>
      </c>
      <c r="EI13" s="2489" t="s">
        <v>619</v>
      </c>
      <c r="EJ13" s="2462" t="s">
        <v>1322</v>
      </c>
      <c r="EK13" s="2463"/>
      <c r="EL13" s="1226" t="s">
        <v>1323</v>
      </c>
      <c r="EM13" s="2463" t="s">
        <v>1324</v>
      </c>
      <c r="EN13" s="2463"/>
      <c r="EO13" s="2466"/>
      <c r="EP13" s="2488" t="s">
        <v>1325</v>
      </c>
      <c r="EQ13" s="2488" t="s">
        <v>1326</v>
      </c>
      <c r="ER13" s="2471" t="s">
        <v>1327</v>
      </c>
      <c r="ES13" s="2471" t="s">
        <v>1328</v>
      </c>
      <c r="ET13" s="2488" t="s">
        <v>619</v>
      </c>
      <c r="EU13" s="2488" t="s">
        <v>1329</v>
      </c>
      <c r="EV13" s="2488" t="s">
        <v>619</v>
      </c>
      <c r="EW13" s="2488" t="s">
        <v>1329</v>
      </c>
      <c r="EX13" s="2489" t="s">
        <v>619</v>
      </c>
      <c r="EY13" s="2462" t="s">
        <v>1322</v>
      </c>
      <c r="EZ13" s="2463"/>
      <c r="FA13" s="1226" t="s">
        <v>1323</v>
      </c>
      <c r="FB13" s="2463" t="s">
        <v>1324</v>
      </c>
      <c r="FC13" s="2463"/>
      <c r="FD13" s="2466"/>
      <c r="FE13" s="2488" t="s">
        <v>1325</v>
      </c>
      <c r="FF13" s="2488" t="s">
        <v>1326</v>
      </c>
      <c r="FG13" s="2471" t="s">
        <v>1327</v>
      </c>
      <c r="FH13" s="2471" t="s">
        <v>1328</v>
      </c>
      <c r="FI13" s="2488" t="s">
        <v>619</v>
      </c>
      <c r="FJ13" s="2488" t="s">
        <v>1329</v>
      </c>
      <c r="FK13" s="2488" t="s">
        <v>619</v>
      </c>
      <c r="FL13" s="2488" t="s">
        <v>1329</v>
      </c>
      <c r="FM13" s="2489" t="s">
        <v>619</v>
      </c>
      <c r="FN13" s="2462" t="s">
        <v>1322</v>
      </c>
      <c r="FO13" s="2463"/>
      <c r="FP13" s="1226" t="s">
        <v>1323</v>
      </c>
      <c r="FQ13" s="2463" t="s">
        <v>1324</v>
      </c>
      <c r="FR13" s="2463"/>
      <c r="FS13" s="2466"/>
      <c r="FT13" s="2488" t="s">
        <v>1325</v>
      </c>
      <c r="FU13" s="2488" t="s">
        <v>1326</v>
      </c>
      <c r="FV13" s="2471" t="s">
        <v>1327</v>
      </c>
      <c r="FW13" s="2471" t="s">
        <v>1328</v>
      </c>
      <c r="FX13" s="2488" t="s">
        <v>619</v>
      </c>
      <c r="FY13" s="2488" t="s">
        <v>1329</v>
      </c>
      <c r="FZ13" s="2488" t="s">
        <v>619</v>
      </c>
      <c r="GA13" s="2488" t="s">
        <v>1329</v>
      </c>
      <c r="GB13" s="2489" t="s">
        <v>619</v>
      </c>
      <c r="GC13" s="2501" t="s">
        <v>1329</v>
      </c>
      <c r="GD13" s="2503" t="s">
        <v>619</v>
      </c>
      <c r="GE13" s="2505" t="s">
        <v>1329</v>
      </c>
      <c r="GF13" s="2507" t="s">
        <v>619</v>
      </c>
      <c r="GG13" s="2501" t="s">
        <v>1329</v>
      </c>
      <c r="GH13" s="2507" t="s">
        <v>619</v>
      </c>
      <c r="GI13" s="2510"/>
      <c r="GJ13" s="2495" t="s">
        <v>1329</v>
      </c>
      <c r="GK13" s="2497" t="s">
        <v>619</v>
      </c>
      <c r="GL13" s="2499" t="s">
        <v>1329</v>
      </c>
      <c r="GM13" s="2497" t="s">
        <v>619</v>
      </c>
    </row>
    <row r="14" spans="1:196" ht="16.5" thickBot="1" x14ac:dyDescent="0.3">
      <c r="A14" s="1227"/>
      <c r="B14" s="1228" t="s">
        <v>1330</v>
      </c>
      <c r="C14" s="2481"/>
      <c r="D14" s="2484"/>
      <c r="E14" s="1229" t="s">
        <v>1331</v>
      </c>
      <c r="F14" s="1229" t="s">
        <v>1332</v>
      </c>
      <c r="G14" s="1230" t="s">
        <v>1331</v>
      </c>
      <c r="H14" s="1229" t="s">
        <v>1331</v>
      </c>
      <c r="I14" s="1229" t="s">
        <v>1332</v>
      </c>
      <c r="J14" s="2467"/>
      <c r="K14" s="2472"/>
      <c r="L14" s="2472"/>
      <c r="M14" s="2472"/>
      <c r="N14" s="2472"/>
      <c r="O14" s="2472"/>
      <c r="P14" s="2472"/>
      <c r="Q14" s="2472"/>
      <c r="R14" s="2472"/>
      <c r="S14" s="2487"/>
      <c r="T14" s="1231" t="s">
        <v>1331</v>
      </c>
      <c r="U14" s="1229" t="s">
        <v>1332</v>
      </c>
      <c r="V14" s="1230" t="s">
        <v>1331</v>
      </c>
      <c r="W14" s="1229" t="s">
        <v>1331</v>
      </c>
      <c r="X14" s="1229" t="s">
        <v>1332</v>
      </c>
      <c r="Y14" s="2467"/>
      <c r="Z14" s="2472"/>
      <c r="AA14" s="2472"/>
      <c r="AB14" s="2472"/>
      <c r="AC14" s="2472"/>
      <c r="AD14" s="2472"/>
      <c r="AE14" s="2472"/>
      <c r="AF14" s="2472"/>
      <c r="AG14" s="2472"/>
      <c r="AH14" s="2487"/>
      <c r="AI14" s="1231" t="s">
        <v>1331</v>
      </c>
      <c r="AJ14" s="1229" t="s">
        <v>1332</v>
      </c>
      <c r="AK14" s="1230" t="s">
        <v>1331</v>
      </c>
      <c r="AL14" s="1229" t="s">
        <v>1331</v>
      </c>
      <c r="AM14" s="1229" t="s">
        <v>1332</v>
      </c>
      <c r="AN14" s="2467"/>
      <c r="AO14" s="2472"/>
      <c r="AP14" s="2472"/>
      <c r="AQ14" s="2472"/>
      <c r="AR14" s="2472"/>
      <c r="AS14" s="2472"/>
      <c r="AT14" s="2472"/>
      <c r="AU14" s="2472"/>
      <c r="AV14" s="2472"/>
      <c r="AW14" s="2487"/>
      <c r="AX14" s="1231" t="s">
        <v>1331</v>
      </c>
      <c r="AY14" s="1229" t="s">
        <v>1332</v>
      </c>
      <c r="AZ14" s="1230" t="s">
        <v>1331</v>
      </c>
      <c r="BA14" s="1229" t="s">
        <v>1331</v>
      </c>
      <c r="BB14" s="1229" t="s">
        <v>1332</v>
      </c>
      <c r="BC14" s="2467"/>
      <c r="BD14" s="2472"/>
      <c r="BE14" s="2472"/>
      <c r="BF14" s="2472"/>
      <c r="BG14" s="2472"/>
      <c r="BH14" s="2472"/>
      <c r="BI14" s="2472"/>
      <c r="BJ14" s="2472"/>
      <c r="BK14" s="2472"/>
      <c r="BL14" s="2487"/>
      <c r="BM14" s="1231" t="s">
        <v>1331</v>
      </c>
      <c r="BN14" s="1229" t="s">
        <v>1332</v>
      </c>
      <c r="BO14" s="1230" t="s">
        <v>1331</v>
      </c>
      <c r="BP14" s="1229" t="s">
        <v>1331</v>
      </c>
      <c r="BQ14" s="1229" t="s">
        <v>1332</v>
      </c>
      <c r="BR14" s="2467"/>
      <c r="BS14" s="2472"/>
      <c r="BT14" s="2472"/>
      <c r="BU14" s="2472"/>
      <c r="BV14" s="2472"/>
      <c r="BW14" s="2472"/>
      <c r="BX14" s="2472"/>
      <c r="BY14" s="2472"/>
      <c r="BZ14" s="2472"/>
      <c r="CA14" s="2487"/>
      <c r="CB14" s="1231" t="s">
        <v>1331</v>
      </c>
      <c r="CC14" s="1229" t="s">
        <v>1332</v>
      </c>
      <c r="CD14" s="1230" t="s">
        <v>1331</v>
      </c>
      <c r="CE14" s="1229" t="s">
        <v>1331</v>
      </c>
      <c r="CF14" s="1229" t="s">
        <v>1332</v>
      </c>
      <c r="CG14" s="2467"/>
      <c r="CH14" s="2490"/>
      <c r="CI14" s="2490"/>
      <c r="CJ14" s="2472"/>
      <c r="CK14" s="2472"/>
      <c r="CL14" s="2490"/>
      <c r="CM14" s="2490"/>
      <c r="CN14" s="2490"/>
      <c r="CO14" s="2490"/>
      <c r="CP14" s="2492"/>
      <c r="CQ14" s="1231" t="s">
        <v>1331</v>
      </c>
      <c r="CR14" s="1229" t="s">
        <v>1332</v>
      </c>
      <c r="CS14" s="1230" t="s">
        <v>1331</v>
      </c>
      <c r="CT14" s="1229" t="s">
        <v>1331</v>
      </c>
      <c r="CU14" s="1229" t="s">
        <v>1332</v>
      </c>
      <c r="CV14" s="2467"/>
      <c r="CW14" s="2490"/>
      <c r="CX14" s="2490"/>
      <c r="CY14" s="2472"/>
      <c r="CZ14" s="2472"/>
      <c r="DA14" s="2490"/>
      <c r="DB14" s="2490"/>
      <c r="DC14" s="2490"/>
      <c r="DD14" s="2490"/>
      <c r="DE14" s="2492"/>
      <c r="DF14" s="1231" t="s">
        <v>1331</v>
      </c>
      <c r="DG14" s="1229" t="s">
        <v>1332</v>
      </c>
      <c r="DH14" s="1230" t="s">
        <v>1331</v>
      </c>
      <c r="DI14" s="1229" t="s">
        <v>1331</v>
      </c>
      <c r="DJ14" s="1229" t="s">
        <v>1332</v>
      </c>
      <c r="DK14" s="2467"/>
      <c r="DL14" s="2490"/>
      <c r="DM14" s="2490"/>
      <c r="DN14" s="2472"/>
      <c r="DO14" s="2472"/>
      <c r="DP14" s="2490"/>
      <c r="DQ14" s="2490"/>
      <c r="DR14" s="2490"/>
      <c r="DS14" s="2490"/>
      <c r="DT14" s="2492"/>
      <c r="DU14" s="1231" t="s">
        <v>1331</v>
      </c>
      <c r="DV14" s="1229" t="s">
        <v>1332</v>
      </c>
      <c r="DW14" s="1230" t="s">
        <v>1331</v>
      </c>
      <c r="DX14" s="1229" t="s">
        <v>1331</v>
      </c>
      <c r="DY14" s="1229" t="s">
        <v>1332</v>
      </c>
      <c r="DZ14" s="2467"/>
      <c r="EA14" s="2490"/>
      <c r="EB14" s="2490"/>
      <c r="EC14" s="2472"/>
      <c r="ED14" s="2472"/>
      <c r="EE14" s="2490"/>
      <c r="EF14" s="2490"/>
      <c r="EG14" s="2490"/>
      <c r="EH14" s="2490"/>
      <c r="EI14" s="2492"/>
      <c r="EJ14" s="1231" t="s">
        <v>1331</v>
      </c>
      <c r="EK14" s="1229" t="s">
        <v>1332</v>
      </c>
      <c r="EL14" s="1230" t="s">
        <v>1331</v>
      </c>
      <c r="EM14" s="1229" t="s">
        <v>1331</v>
      </c>
      <c r="EN14" s="1229" t="s">
        <v>1332</v>
      </c>
      <c r="EO14" s="2467"/>
      <c r="EP14" s="2490"/>
      <c r="EQ14" s="2490"/>
      <c r="ER14" s="2472"/>
      <c r="ES14" s="2472"/>
      <c r="ET14" s="2490"/>
      <c r="EU14" s="2490"/>
      <c r="EV14" s="2490"/>
      <c r="EW14" s="2490"/>
      <c r="EX14" s="2492"/>
      <c r="EY14" s="1231" t="s">
        <v>1331</v>
      </c>
      <c r="EZ14" s="1229" t="s">
        <v>1332</v>
      </c>
      <c r="FA14" s="1230" t="s">
        <v>1331</v>
      </c>
      <c r="FB14" s="1229" t="s">
        <v>1331</v>
      </c>
      <c r="FC14" s="1229" t="s">
        <v>1332</v>
      </c>
      <c r="FD14" s="2467"/>
      <c r="FE14" s="2490"/>
      <c r="FF14" s="2490"/>
      <c r="FG14" s="2472"/>
      <c r="FH14" s="2472"/>
      <c r="FI14" s="2490"/>
      <c r="FJ14" s="2490"/>
      <c r="FK14" s="2490"/>
      <c r="FL14" s="2490"/>
      <c r="FM14" s="2492"/>
      <c r="FN14" s="1231" t="s">
        <v>1331</v>
      </c>
      <c r="FO14" s="1229" t="s">
        <v>1332</v>
      </c>
      <c r="FP14" s="1230" t="s">
        <v>1331</v>
      </c>
      <c r="FQ14" s="1229" t="s">
        <v>1331</v>
      </c>
      <c r="FR14" s="1229" t="s">
        <v>1332</v>
      </c>
      <c r="FS14" s="2467"/>
      <c r="FT14" s="2490"/>
      <c r="FU14" s="2490"/>
      <c r="FV14" s="2472"/>
      <c r="FW14" s="2472"/>
      <c r="FX14" s="2490"/>
      <c r="FY14" s="2490"/>
      <c r="FZ14" s="2490"/>
      <c r="GA14" s="2490"/>
      <c r="GB14" s="2492"/>
      <c r="GC14" s="2502"/>
      <c r="GD14" s="2504"/>
      <c r="GE14" s="2506"/>
      <c r="GF14" s="2508"/>
      <c r="GG14" s="2502"/>
      <c r="GH14" s="2508"/>
      <c r="GI14" s="2510"/>
      <c r="GJ14" s="2496"/>
      <c r="GK14" s="2498"/>
      <c r="GL14" s="2500"/>
      <c r="GM14" s="2498"/>
    </row>
    <row r="15" spans="1:196" ht="18" customHeight="1" x14ac:dyDescent="0.25">
      <c r="A15" s="1232">
        <v>1</v>
      </c>
      <c r="B15" s="1233" t="s">
        <v>1333</v>
      </c>
      <c r="C15" s="1234" t="s">
        <v>379</v>
      </c>
      <c r="D15" s="1235">
        <v>39.56666666666667</v>
      </c>
      <c r="E15" s="1236">
        <v>2.9000000000000001E-2</v>
      </c>
      <c r="F15" s="1236">
        <v>2.5000000000000001E-2</v>
      </c>
      <c r="G15" s="1236">
        <v>6.0899999999999996E-2</v>
      </c>
      <c r="H15" s="1236">
        <v>0</v>
      </c>
      <c r="I15" s="1236">
        <v>0</v>
      </c>
      <c r="J15" s="1236">
        <v>2E-3</v>
      </c>
      <c r="K15" s="1233">
        <v>96.929462837837846</v>
      </c>
      <c r="L15" s="1233">
        <v>11.266807432432428</v>
      </c>
      <c r="M15" s="1237">
        <v>0</v>
      </c>
      <c r="N15" s="1237">
        <v>0</v>
      </c>
      <c r="O15" s="1233">
        <v>4280.97</v>
      </c>
      <c r="P15" s="1233">
        <v>1.2</v>
      </c>
      <c r="Q15" s="1233">
        <v>47.48</v>
      </c>
      <c r="R15" s="1233">
        <v>109.39627027027028</v>
      </c>
      <c r="S15" s="1238">
        <v>4328.45</v>
      </c>
      <c r="T15" s="1239">
        <v>2.9000000000000001E-2</v>
      </c>
      <c r="U15" s="1236">
        <v>2.5000000000000001E-2</v>
      </c>
      <c r="V15" s="1236">
        <v>6.0899999999999996E-2</v>
      </c>
      <c r="W15" s="1236">
        <v>0</v>
      </c>
      <c r="X15" s="1236">
        <v>0</v>
      </c>
      <c r="Y15" s="1236">
        <v>2E-3</v>
      </c>
      <c r="Z15" s="1233">
        <v>109.24579401993358</v>
      </c>
      <c r="AA15" s="1233">
        <v>11.74152823920266</v>
      </c>
      <c r="AB15" s="1233">
        <v>0</v>
      </c>
      <c r="AC15" s="1233">
        <v>0</v>
      </c>
      <c r="AD15" s="1233">
        <v>4787.07</v>
      </c>
      <c r="AE15" s="1233">
        <v>1.4279999999999999</v>
      </c>
      <c r="AF15" s="1233">
        <v>56.5</v>
      </c>
      <c r="AG15" s="1233">
        <v>122.41532225913625</v>
      </c>
      <c r="AH15" s="1238">
        <v>4843.57</v>
      </c>
      <c r="AI15" s="1239">
        <v>2.9000000000000001E-2</v>
      </c>
      <c r="AJ15" s="1236">
        <v>2.5000000000000001E-2</v>
      </c>
      <c r="AK15" s="1236">
        <v>6.0899999999999996E-2</v>
      </c>
      <c r="AL15" s="1236">
        <v>0</v>
      </c>
      <c r="AM15" s="1236">
        <v>0</v>
      </c>
      <c r="AN15" s="1236">
        <v>2E-3</v>
      </c>
      <c r="AO15" s="1233">
        <v>101.05345819397994</v>
      </c>
      <c r="AP15" s="1233">
        <v>10.630434782608701</v>
      </c>
      <c r="AQ15" s="1233">
        <v>0</v>
      </c>
      <c r="AR15" s="1233">
        <v>0</v>
      </c>
      <c r="AS15" s="1233">
        <v>4418.96</v>
      </c>
      <c r="AT15" s="1233">
        <v>1.44</v>
      </c>
      <c r="AU15" s="1233">
        <v>56.98</v>
      </c>
      <c r="AV15" s="1233">
        <v>113.12389297658864</v>
      </c>
      <c r="AW15" s="1238">
        <v>4475.9399999999996</v>
      </c>
      <c r="AX15" s="1236">
        <v>2.9000000000000001E-2</v>
      </c>
      <c r="AY15" s="1236">
        <v>2.5000000000000001E-2</v>
      </c>
      <c r="AZ15" s="1236">
        <v>6.0899999999999996E-2</v>
      </c>
      <c r="BA15" s="1236">
        <v>0</v>
      </c>
      <c r="BB15" s="1236">
        <v>0</v>
      </c>
      <c r="BC15" s="1236">
        <v>2E-3</v>
      </c>
      <c r="BD15" s="1233">
        <v>112.5356447368421</v>
      </c>
      <c r="BE15" s="1233">
        <v>12.303618421052636</v>
      </c>
      <c r="BF15" s="1233">
        <v>0</v>
      </c>
      <c r="BG15" s="1233">
        <v>0</v>
      </c>
      <c r="BH15" s="1233">
        <v>4939.47</v>
      </c>
      <c r="BI15" s="1233">
        <v>1.3680000000000001</v>
      </c>
      <c r="BJ15" s="1233">
        <v>54.13</v>
      </c>
      <c r="BK15" s="1233">
        <v>126.20726315789473</v>
      </c>
      <c r="BL15" s="1238">
        <v>4993.6000000000004</v>
      </c>
      <c r="BM15" s="1239">
        <v>2.9000000000000001E-2</v>
      </c>
      <c r="BN15" s="1236">
        <v>2.5000000000000001E-2</v>
      </c>
      <c r="BO15" s="1236">
        <v>6.0899999999999996E-2</v>
      </c>
      <c r="BP15" s="1236">
        <v>0</v>
      </c>
      <c r="BQ15" s="1236">
        <v>0</v>
      </c>
      <c r="BR15" s="1236">
        <v>2E-3</v>
      </c>
      <c r="BS15" s="1233">
        <v>90.588602040816326</v>
      </c>
      <c r="BT15" s="1233">
        <v>13.238520408163266</v>
      </c>
      <c r="BU15" s="1233">
        <v>0</v>
      </c>
      <c r="BV15" s="1233">
        <v>0</v>
      </c>
      <c r="BW15" s="1233">
        <v>4108.09</v>
      </c>
      <c r="BX15" s="1233">
        <v>1.224</v>
      </c>
      <c r="BY15" s="1233">
        <v>48.43</v>
      </c>
      <c r="BZ15" s="1233">
        <v>105.0511224489796</v>
      </c>
      <c r="CA15" s="1238">
        <v>4156.5200000000004</v>
      </c>
      <c r="CB15" s="1236">
        <v>2.9000000000000001E-2</v>
      </c>
      <c r="CC15" s="1236">
        <v>2.5000000000000001E-2</v>
      </c>
      <c r="CD15" s="1236">
        <v>6.0899999999999996E-2</v>
      </c>
      <c r="CE15" s="1236">
        <v>0</v>
      </c>
      <c r="CF15" s="1236">
        <v>0</v>
      </c>
      <c r="CG15" s="1236">
        <v>2E-3</v>
      </c>
      <c r="CH15" s="1233">
        <v>68.106742474916402</v>
      </c>
      <c r="CI15" s="1233">
        <v>13.029096989966559</v>
      </c>
      <c r="CJ15" s="1233">
        <v>0</v>
      </c>
      <c r="CK15" s="1233">
        <v>0</v>
      </c>
      <c r="CL15" s="1233">
        <v>3210.27</v>
      </c>
      <c r="CM15" s="1233">
        <v>1.044</v>
      </c>
      <c r="CN15" s="1233">
        <v>41.31</v>
      </c>
      <c r="CO15" s="1233">
        <v>82.17983946488296</v>
      </c>
      <c r="CP15" s="1238">
        <v>3251.58</v>
      </c>
      <c r="CQ15" s="1239">
        <v>2.9000000000000001E-2</v>
      </c>
      <c r="CR15" s="1236">
        <v>2.5000000000000001E-2</v>
      </c>
      <c r="CS15" s="1236">
        <v>6.0899999999999996E-2</v>
      </c>
      <c r="CT15" s="1236">
        <v>0</v>
      </c>
      <c r="CU15" s="1236">
        <v>0</v>
      </c>
      <c r="CV15" s="1236">
        <v>2E-3</v>
      </c>
      <c r="CW15" s="1233">
        <v>72.120414012738863</v>
      </c>
      <c r="CX15" s="1233">
        <v>16.561305732484072</v>
      </c>
      <c r="CY15" s="1233">
        <v>0</v>
      </c>
      <c r="CZ15" s="1233">
        <v>0</v>
      </c>
      <c r="DA15" s="1233">
        <v>3508.84</v>
      </c>
      <c r="DB15" s="1233">
        <v>1.04</v>
      </c>
      <c r="DC15" s="1233">
        <v>41.15</v>
      </c>
      <c r="DD15" s="1233">
        <v>89.721719745222941</v>
      </c>
      <c r="DE15" s="1238">
        <v>3549.9900000000002</v>
      </c>
      <c r="DF15" s="1239">
        <v>2.9000000000000001E-2</v>
      </c>
      <c r="DG15" s="1236">
        <v>2.5000000000000001E-2</v>
      </c>
      <c r="DH15" s="1236">
        <v>6.0899999999999996E-2</v>
      </c>
      <c r="DI15" s="1236">
        <v>0</v>
      </c>
      <c r="DJ15" s="1236">
        <v>0</v>
      </c>
      <c r="DK15" s="1236">
        <v>2E-3</v>
      </c>
      <c r="DL15" s="1233">
        <v>73.01672727272728</v>
      </c>
      <c r="DM15" s="1233">
        <v>18.627272727272725</v>
      </c>
      <c r="DN15" s="1233">
        <v>0</v>
      </c>
      <c r="DO15" s="1233">
        <v>0</v>
      </c>
      <c r="DP15" s="1233">
        <v>3626.05</v>
      </c>
      <c r="DQ15" s="1233">
        <v>1.1759999999999999</v>
      </c>
      <c r="DR15" s="1233">
        <v>46.53</v>
      </c>
      <c r="DS15" s="1233">
        <v>92.820000000000007</v>
      </c>
      <c r="DT15" s="1238">
        <v>3672.5800000000004</v>
      </c>
      <c r="DU15" s="1239">
        <v>2.9000000000000001E-2</v>
      </c>
      <c r="DV15" s="1236">
        <v>2.5000000000000001E-2</v>
      </c>
      <c r="DW15" s="1236">
        <v>6.0899999999999996E-2</v>
      </c>
      <c r="DX15" s="1236">
        <v>0</v>
      </c>
      <c r="DY15" s="1236">
        <v>0</v>
      </c>
      <c r="DZ15" s="1236">
        <v>2E-3</v>
      </c>
      <c r="EA15" s="1233">
        <v>78.458359550561809</v>
      </c>
      <c r="EB15" s="1233">
        <v>15.966292134831463</v>
      </c>
      <c r="EC15" s="1233">
        <v>0</v>
      </c>
      <c r="ED15" s="1233">
        <v>0</v>
      </c>
      <c r="EE15" s="1233">
        <v>3736.07</v>
      </c>
      <c r="EF15" s="1233">
        <v>1.1879999999999999</v>
      </c>
      <c r="EG15" s="1233">
        <v>47.01</v>
      </c>
      <c r="EH15" s="1233">
        <v>95.612651685393274</v>
      </c>
      <c r="EI15" s="1238">
        <v>3783.0800000000004</v>
      </c>
      <c r="EJ15" s="1239">
        <v>2.9000000000000001E-2</v>
      </c>
      <c r="EK15" s="1236">
        <v>2.5000000000000001E-2</v>
      </c>
      <c r="EL15" s="1236">
        <v>6.0899999999999996E-2</v>
      </c>
      <c r="EM15" s="1236">
        <v>0</v>
      </c>
      <c r="EN15" s="1236">
        <v>0</v>
      </c>
      <c r="EO15" s="1236">
        <v>2E-3</v>
      </c>
      <c r="EP15" s="1233">
        <v>50.432919117647067</v>
      </c>
      <c r="EQ15" s="1233">
        <v>8.1799632352941156</v>
      </c>
      <c r="ER15" s="1233">
        <v>0</v>
      </c>
      <c r="ES15" s="1233">
        <v>0</v>
      </c>
      <c r="ET15" s="1233">
        <v>2319.12</v>
      </c>
      <c r="EU15" s="1233">
        <v>1.68</v>
      </c>
      <c r="EV15" s="1233">
        <v>66.47</v>
      </c>
      <c r="EW15" s="1233">
        <v>60.292882352941184</v>
      </c>
      <c r="EX15" s="1238">
        <v>2385.5899999999997</v>
      </c>
      <c r="EY15" s="1236">
        <v>2.9000000000000001E-2</v>
      </c>
      <c r="EZ15" s="1236">
        <v>2.5000000000000001E-2</v>
      </c>
      <c r="FA15" s="1236">
        <v>6.0899999999999996E-2</v>
      </c>
      <c r="FB15" s="1236">
        <v>0</v>
      </c>
      <c r="FC15" s="1236">
        <v>0</v>
      </c>
      <c r="FD15" s="1236">
        <v>2E-3</v>
      </c>
      <c r="FE15" s="1233">
        <v>31.603927797833936</v>
      </c>
      <c r="FF15" s="1233">
        <v>6.2007220216606473</v>
      </c>
      <c r="FG15" s="1233">
        <v>0</v>
      </c>
      <c r="FH15" s="1233">
        <v>0</v>
      </c>
      <c r="FI15" s="1233">
        <v>1495.8</v>
      </c>
      <c r="FJ15" s="1233">
        <v>1.52</v>
      </c>
      <c r="FK15" s="1233">
        <v>60.14</v>
      </c>
      <c r="FL15" s="1233">
        <v>39.324649819494589</v>
      </c>
      <c r="FM15" s="1238">
        <v>1555.94</v>
      </c>
      <c r="FN15" s="1236">
        <v>2.9000000000000001E-2</v>
      </c>
      <c r="FO15" s="1236">
        <v>2.5000000000000001E-2</v>
      </c>
      <c r="FP15" s="1236">
        <v>6.0899999999999996E-2</v>
      </c>
      <c r="FQ15" s="1236">
        <v>0</v>
      </c>
      <c r="FR15" s="1236">
        <v>0</v>
      </c>
      <c r="FS15" s="1236">
        <v>2E-3</v>
      </c>
      <c r="FT15" s="1233">
        <v>107.08759459459462</v>
      </c>
      <c r="FU15" s="1233">
        <v>12.985472972972969</v>
      </c>
      <c r="FV15" s="1233">
        <v>0</v>
      </c>
      <c r="FW15" s="1233">
        <v>0</v>
      </c>
      <c r="FX15" s="1233">
        <v>4750.8900000000003</v>
      </c>
      <c r="FY15" s="1233">
        <v>1.482</v>
      </c>
      <c r="FZ15" s="1233">
        <v>58.64</v>
      </c>
      <c r="GA15" s="1233">
        <v>121.55506756756759</v>
      </c>
      <c r="GB15" s="1238">
        <v>4809.5300000000007</v>
      </c>
      <c r="GC15" s="1240">
        <v>658.37371057775249</v>
      </c>
      <c r="GD15" s="1241">
        <v>26049.659999999996</v>
      </c>
      <c r="GE15" s="1242">
        <v>499.32697117061969</v>
      </c>
      <c r="GF15" s="1243">
        <v>19756.710000000003</v>
      </c>
      <c r="GG15" s="1244">
        <v>1157.7006817483721</v>
      </c>
      <c r="GH15" s="1245">
        <v>45806.369999999995</v>
      </c>
      <c r="GI15" s="1246">
        <v>11</v>
      </c>
      <c r="GJ15" s="1247">
        <v>1141.9106817483719</v>
      </c>
      <c r="GK15" s="1248">
        <v>45181.599999999991</v>
      </c>
      <c r="GL15" s="1249">
        <v>15.790000000000191</v>
      </c>
      <c r="GM15" s="1248">
        <v>624.77000000000407</v>
      </c>
    </row>
    <row r="16" spans="1:196" ht="18" customHeight="1" x14ac:dyDescent="0.25">
      <c r="A16" s="1250">
        <v>2</v>
      </c>
      <c r="B16" s="1158" t="s">
        <v>1334</v>
      </c>
      <c r="C16" s="1251" t="s">
        <v>379</v>
      </c>
      <c r="D16" s="1235">
        <v>186.33333333333334</v>
      </c>
      <c r="E16" s="1236">
        <v>1.5E-3</v>
      </c>
      <c r="F16" s="1236">
        <v>1E-3</v>
      </c>
      <c r="G16" s="1236">
        <v>1.5E-3</v>
      </c>
      <c r="H16" s="1236">
        <v>0</v>
      </c>
      <c r="I16" s="1236">
        <v>0</v>
      </c>
      <c r="J16" s="1236">
        <v>5.0000000000000001E-4</v>
      </c>
      <c r="K16" s="1233">
        <v>5.0135929054054058</v>
      </c>
      <c r="L16" s="1233">
        <v>0.45067229729729708</v>
      </c>
      <c r="M16" s="1237">
        <v>0</v>
      </c>
      <c r="N16" s="1237">
        <v>0</v>
      </c>
      <c r="O16" s="1158">
        <v>1018.17</v>
      </c>
      <c r="P16" s="1233">
        <v>0.3</v>
      </c>
      <c r="Q16" s="1158">
        <v>55.9</v>
      </c>
      <c r="R16" s="1158">
        <v>5.7642652027027026</v>
      </c>
      <c r="S16" s="1252">
        <v>1074.07</v>
      </c>
      <c r="T16" s="1239">
        <v>1.5E-3</v>
      </c>
      <c r="U16" s="1236">
        <v>1E-3</v>
      </c>
      <c r="V16" s="1236">
        <v>1.5E-3</v>
      </c>
      <c r="W16" s="1236">
        <v>0</v>
      </c>
      <c r="X16" s="1236">
        <v>0</v>
      </c>
      <c r="Y16" s="1236">
        <v>5.0000000000000001E-4</v>
      </c>
      <c r="Z16" s="1233">
        <v>5.6506445182724265</v>
      </c>
      <c r="AA16" s="1233">
        <v>0.46966112956810641</v>
      </c>
      <c r="AB16" s="1158">
        <v>0</v>
      </c>
      <c r="AC16" s="1158">
        <v>0</v>
      </c>
      <c r="AD16" s="1158">
        <v>1140.42</v>
      </c>
      <c r="AE16" s="1233">
        <v>0.35699999999999998</v>
      </c>
      <c r="AF16" s="1158">
        <v>66.52</v>
      </c>
      <c r="AG16" s="1158">
        <v>6.4773056478405335</v>
      </c>
      <c r="AH16" s="1252">
        <v>1206.94</v>
      </c>
      <c r="AI16" s="1239">
        <v>1.5E-3</v>
      </c>
      <c r="AJ16" s="1236">
        <v>1E-3</v>
      </c>
      <c r="AK16" s="1236">
        <v>1.5E-3</v>
      </c>
      <c r="AL16" s="1236">
        <v>0</v>
      </c>
      <c r="AM16" s="1236">
        <v>0</v>
      </c>
      <c r="AN16" s="1236">
        <v>5.0000000000000001E-4</v>
      </c>
      <c r="AO16" s="1233">
        <v>5.2269030100334453</v>
      </c>
      <c r="AP16" s="1233">
        <v>0.42521739130434799</v>
      </c>
      <c r="AQ16" s="1158">
        <v>0</v>
      </c>
      <c r="AR16" s="1158">
        <v>0</v>
      </c>
      <c r="AS16" s="1158">
        <v>1053.18</v>
      </c>
      <c r="AT16" s="1233">
        <v>0.36</v>
      </c>
      <c r="AU16" s="1158">
        <v>67.08</v>
      </c>
      <c r="AV16" s="1158">
        <v>6.0121204013377936</v>
      </c>
      <c r="AW16" s="1252">
        <v>1120.26</v>
      </c>
      <c r="AX16" s="1236">
        <v>1.5E-3</v>
      </c>
      <c r="AY16" s="1236">
        <v>1E-3</v>
      </c>
      <c r="AZ16" s="1236">
        <v>1.5E-3</v>
      </c>
      <c r="BA16" s="1236">
        <v>0</v>
      </c>
      <c r="BB16" s="1236">
        <v>0</v>
      </c>
      <c r="BC16" s="1236">
        <v>5.0000000000000001E-4</v>
      </c>
      <c r="BD16" s="1233">
        <v>5.8208092105263161</v>
      </c>
      <c r="BE16" s="1233">
        <v>0.49214473684210547</v>
      </c>
      <c r="BF16" s="1158">
        <v>0</v>
      </c>
      <c r="BG16" s="1158">
        <v>0</v>
      </c>
      <c r="BH16" s="1158">
        <v>1176.31</v>
      </c>
      <c r="BI16" s="1233">
        <v>0.34200000000000003</v>
      </c>
      <c r="BJ16" s="1158">
        <v>63.73</v>
      </c>
      <c r="BK16" s="1158">
        <v>6.6549539473684209</v>
      </c>
      <c r="BL16" s="1252">
        <v>1240.04</v>
      </c>
      <c r="BM16" s="1239">
        <v>1.5E-3</v>
      </c>
      <c r="BN16" s="1236">
        <v>1E-3</v>
      </c>
      <c r="BO16" s="1236">
        <v>1.5E-3</v>
      </c>
      <c r="BP16" s="1236">
        <v>0</v>
      </c>
      <c r="BQ16" s="1236">
        <v>0</v>
      </c>
      <c r="BR16" s="1236">
        <v>5.0000000000000001E-4</v>
      </c>
      <c r="BS16" s="1233">
        <v>4.6856173469387752</v>
      </c>
      <c r="BT16" s="1233">
        <v>0.52954081632653061</v>
      </c>
      <c r="BU16" s="1158">
        <v>0</v>
      </c>
      <c r="BV16" s="1158">
        <v>0</v>
      </c>
      <c r="BW16" s="1158">
        <v>971.76</v>
      </c>
      <c r="BX16" s="1233">
        <v>0.30599999999999999</v>
      </c>
      <c r="BY16" s="1158">
        <v>57.02</v>
      </c>
      <c r="BZ16" s="1158">
        <v>5.521158163265306</v>
      </c>
      <c r="CA16" s="1252">
        <v>1028.78</v>
      </c>
      <c r="CB16" s="1236">
        <v>1.5E-3</v>
      </c>
      <c r="CC16" s="1236">
        <v>1E-3</v>
      </c>
      <c r="CD16" s="1236">
        <v>1.5E-3</v>
      </c>
      <c r="CE16" s="1236">
        <v>0</v>
      </c>
      <c r="CF16" s="1236">
        <v>0</v>
      </c>
      <c r="CG16" s="1236">
        <v>5.0000000000000001E-4</v>
      </c>
      <c r="CH16" s="1233">
        <v>3.5227625418060211</v>
      </c>
      <c r="CI16" s="1233">
        <v>0.52116387959866239</v>
      </c>
      <c r="CJ16" s="1158">
        <v>0</v>
      </c>
      <c r="CK16" s="1158">
        <v>0</v>
      </c>
      <c r="CL16" s="1158">
        <v>753.52</v>
      </c>
      <c r="CM16" s="1233">
        <v>0.26100000000000001</v>
      </c>
      <c r="CN16" s="1158">
        <v>48.63</v>
      </c>
      <c r="CO16" s="1158">
        <v>4.3049264214046836</v>
      </c>
      <c r="CP16" s="1252">
        <v>802.15</v>
      </c>
      <c r="CQ16" s="1239">
        <v>1.5E-3</v>
      </c>
      <c r="CR16" s="1236">
        <v>1E-3</v>
      </c>
      <c r="CS16" s="1236">
        <v>1.5E-3</v>
      </c>
      <c r="CT16" s="1236">
        <v>0</v>
      </c>
      <c r="CU16" s="1236">
        <v>0</v>
      </c>
      <c r="CV16" s="1236">
        <v>5.0000000000000001E-4</v>
      </c>
      <c r="CW16" s="1233">
        <v>3.7303662420382167</v>
      </c>
      <c r="CX16" s="1233">
        <v>0.66245222929936287</v>
      </c>
      <c r="CY16" s="1158">
        <v>0</v>
      </c>
      <c r="CZ16" s="1158">
        <v>0</v>
      </c>
      <c r="DA16" s="1158">
        <v>818.53</v>
      </c>
      <c r="DB16" s="1233">
        <v>0.26</v>
      </c>
      <c r="DC16" s="1158">
        <v>48.45</v>
      </c>
      <c r="DD16" s="1158">
        <v>4.6528184713375795</v>
      </c>
      <c r="DE16" s="1252">
        <v>866.98</v>
      </c>
      <c r="DF16" s="1239">
        <v>1.5E-3</v>
      </c>
      <c r="DG16" s="1236">
        <v>1E-3</v>
      </c>
      <c r="DH16" s="1236">
        <v>1.5E-3</v>
      </c>
      <c r="DI16" s="1236">
        <v>0</v>
      </c>
      <c r="DJ16" s="1236">
        <v>0</v>
      </c>
      <c r="DK16" s="1236">
        <v>5.0000000000000001E-4</v>
      </c>
      <c r="DL16" s="1233">
        <v>3.7767272727272729</v>
      </c>
      <c r="DM16" s="1233">
        <v>0.74509090909090903</v>
      </c>
      <c r="DN16" s="1158">
        <v>0</v>
      </c>
      <c r="DO16" s="1158">
        <v>0</v>
      </c>
      <c r="DP16" s="1158">
        <v>842.57</v>
      </c>
      <c r="DQ16" s="1233">
        <v>0.29399999999999998</v>
      </c>
      <c r="DR16" s="1158">
        <v>54.78</v>
      </c>
      <c r="DS16" s="1158">
        <v>4.8158181818181811</v>
      </c>
      <c r="DT16" s="1252">
        <v>897.35</v>
      </c>
      <c r="DU16" s="1239">
        <v>1.5E-3</v>
      </c>
      <c r="DV16" s="1236">
        <v>1E-3</v>
      </c>
      <c r="DW16" s="1236">
        <v>1.5E-3</v>
      </c>
      <c r="DX16" s="1236">
        <v>0</v>
      </c>
      <c r="DY16" s="1236">
        <v>0</v>
      </c>
      <c r="DZ16" s="1236">
        <v>5.0000000000000001E-4</v>
      </c>
      <c r="EA16" s="1233">
        <v>4.0581910112359552</v>
      </c>
      <c r="EB16" s="1233">
        <v>0.63865168539325856</v>
      </c>
      <c r="EC16" s="1158">
        <v>0</v>
      </c>
      <c r="ED16" s="1158">
        <v>0</v>
      </c>
      <c r="EE16" s="1158">
        <v>875.18</v>
      </c>
      <c r="EF16" s="1158">
        <v>0.29699999999999999</v>
      </c>
      <c r="EG16" s="1158">
        <v>55.34</v>
      </c>
      <c r="EH16" s="1158">
        <v>4.9938426966292138</v>
      </c>
      <c r="EI16" s="1252">
        <v>930.52</v>
      </c>
      <c r="EJ16" s="1239">
        <v>1.5E-3</v>
      </c>
      <c r="EK16" s="1236">
        <v>1E-3</v>
      </c>
      <c r="EL16" s="1236">
        <v>1.5E-3</v>
      </c>
      <c r="EM16" s="1236">
        <v>0</v>
      </c>
      <c r="EN16" s="1236">
        <v>0</v>
      </c>
      <c r="EO16" s="1236">
        <v>5.0000000000000001E-4</v>
      </c>
      <c r="EP16" s="1233">
        <v>2.6085992647058829</v>
      </c>
      <c r="EQ16" s="1233">
        <v>0.32719852941176464</v>
      </c>
      <c r="ER16" s="1158">
        <v>0</v>
      </c>
      <c r="ES16" s="1158">
        <v>0</v>
      </c>
      <c r="ET16" s="1158">
        <v>547.04</v>
      </c>
      <c r="EU16" s="1158">
        <v>0.42</v>
      </c>
      <c r="EV16" s="1158">
        <v>78.260000000000005</v>
      </c>
      <c r="EW16" s="1158">
        <v>3.3557977941176476</v>
      </c>
      <c r="EX16" s="1252">
        <v>625.29999999999995</v>
      </c>
      <c r="EY16" s="1236">
        <v>1.5E-3</v>
      </c>
      <c r="EZ16" s="1236">
        <v>1E-3</v>
      </c>
      <c r="FA16" s="1236">
        <v>1.5E-3</v>
      </c>
      <c r="FB16" s="1236">
        <v>0</v>
      </c>
      <c r="FC16" s="1236">
        <v>0</v>
      </c>
      <c r="FD16" s="1236">
        <v>5.0000000000000001E-4</v>
      </c>
      <c r="FE16" s="1233">
        <v>1.6346859205776174</v>
      </c>
      <c r="FF16" s="1233">
        <v>0.24802888086642588</v>
      </c>
      <c r="FG16" s="1158">
        <v>0</v>
      </c>
      <c r="FH16" s="1158">
        <v>0</v>
      </c>
      <c r="FI16" s="1158">
        <v>350.81</v>
      </c>
      <c r="FJ16" s="1158">
        <v>0.38</v>
      </c>
      <c r="FK16" s="1158">
        <v>70.81</v>
      </c>
      <c r="FL16" s="1158">
        <v>2.2627148014440435</v>
      </c>
      <c r="FM16" s="1252">
        <v>421.62</v>
      </c>
      <c r="FN16" s="1236">
        <v>1.5E-3</v>
      </c>
      <c r="FO16" s="1236">
        <v>1E-3</v>
      </c>
      <c r="FP16" s="1236">
        <v>1.5E-3</v>
      </c>
      <c r="FQ16" s="1236">
        <v>0</v>
      </c>
      <c r="FR16" s="1236">
        <v>0</v>
      </c>
      <c r="FS16" s="1236">
        <v>5.0000000000000001E-4</v>
      </c>
      <c r="FT16" s="1233">
        <v>5.539013513513515</v>
      </c>
      <c r="FU16" s="1233">
        <v>0.51941891891891878</v>
      </c>
      <c r="FV16" s="1158">
        <v>0</v>
      </c>
      <c r="FW16" s="1158">
        <v>0</v>
      </c>
      <c r="FX16" s="1158">
        <v>1128.8900000000001</v>
      </c>
      <c r="FY16" s="1158">
        <v>0.3705</v>
      </c>
      <c r="FZ16" s="1158">
        <v>69.040000000000006</v>
      </c>
      <c r="GA16" s="1158">
        <v>6.4289324324324335</v>
      </c>
      <c r="GB16" s="1252">
        <v>1197.93</v>
      </c>
      <c r="GC16" s="1253">
        <v>34.734729783919434</v>
      </c>
      <c r="GD16" s="1254">
        <v>6472.24</v>
      </c>
      <c r="GE16" s="1255">
        <v>26.5099243777791</v>
      </c>
      <c r="GF16" s="1256">
        <v>4939.7</v>
      </c>
      <c r="GG16" s="1257">
        <v>61.244654161698534</v>
      </c>
      <c r="GH16" s="1258">
        <v>11411.939999999999</v>
      </c>
      <c r="GI16" s="1246">
        <v>9</v>
      </c>
      <c r="GJ16" s="1259">
        <v>57.297154161698543</v>
      </c>
      <c r="GK16" s="1260">
        <v>10676.379999999997</v>
      </c>
      <c r="GL16" s="1261">
        <v>3.9474999999999909</v>
      </c>
      <c r="GM16" s="1262">
        <v>735.56000000000131</v>
      </c>
    </row>
    <row r="17" spans="1:195" ht="18" customHeight="1" x14ac:dyDescent="0.25">
      <c r="A17" s="1232">
        <v>3</v>
      </c>
      <c r="B17" s="1158" t="s">
        <v>1335</v>
      </c>
      <c r="C17" s="1251" t="s">
        <v>379</v>
      </c>
      <c r="D17" s="1235">
        <v>141.66666666666666</v>
      </c>
      <c r="E17" s="1236">
        <v>1.5E-3</v>
      </c>
      <c r="F17" s="1236">
        <v>1E-3</v>
      </c>
      <c r="G17" s="1236">
        <v>1.5E-3</v>
      </c>
      <c r="H17" s="1236">
        <v>0</v>
      </c>
      <c r="I17" s="1236">
        <v>0</v>
      </c>
      <c r="J17" s="1236">
        <v>5.0000000000000001E-4</v>
      </c>
      <c r="K17" s="1233">
        <v>5.0135929054054058</v>
      </c>
      <c r="L17" s="1233">
        <v>0.45067229729729708</v>
      </c>
      <c r="M17" s="1237">
        <v>0</v>
      </c>
      <c r="N17" s="1237">
        <v>0</v>
      </c>
      <c r="O17" s="1158">
        <v>774.1</v>
      </c>
      <c r="P17" s="1233">
        <v>0.3</v>
      </c>
      <c r="Q17" s="1158">
        <v>42.5</v>
      </c>
      <c r="R17" s="1158">
        <v>5.7642652027027026</v>
      </c>
      <c r="S17" s="1252">
        <v>816.6</v>
      </c>
      <c r="T17" s="1239">
        <v>1.5E-3</v>
      </c>
      <c r="U17" s="1236">
        <v>1E-3</v>
      </c>
      <c r="V17" s="1236">
        <v>1.5E-3</v>
      </c>
      <c r="W17" s="1236">
        <v>0</v>
      </c>
      <c r="X17" s="1236">
        <v>0</v>
      </c>
      <c r="Y17" s="1236">
        <v>5.0000000000000001E-4</v>
      </c>
      <c r="Z17" s="1233">
        <v>5.6506445182724265</v>
      </c>
      <c r="AA17" s="1233">
        <v>0.46966112956810641</v>
      </c>
      <c r="AB17" s="1158">
        <v>0</v>
      </c>
      <c r="AC17" s="1158">
        <v>0</v>
      </c>
      <c r="AD17" s="1158">
        <v>867.04</v>
      </c>
      <c r="AE17" s="1233">
        <v>0.35699999999999998</v>
      </c>
      <c r="AF17" s="1158">
        <v>50.58</v>
      </c>
      <c r="AG17" s="1158">
        <v>6.4773056478405335</v>
      </c>
      <c r="AH17" s="1252">
        <v>917.62</v>
      </c>
      <c r="AI17" s="1239">
        <v>1.5E-3</v>
      </c>
      <c r="AJ17" s="1236">
        <v>1E-3</v>
      </c>
      <c r="AK17" s="1236">
        <v>1.5E-3</v>
      </c>
      <c r="AL17" s="1236">
        <v>0</v>
      </c>
      <c r="AM17" s="1236">
        <v>0</v>
      </c>
      <c r="AN17" s="1236">
        <v>5.0000000000000001E-4</v>
      </c>
      <c r="AO17" s="1233">
        <v>5.2269030100334453</v>
      </c>
      <c r="AP17" s="1233">
        <v>0.42521739130434799</v>
      </c>
      <c r="AQ17" s="1158">
        <v>0</v>
      </c>
      <c r="AR17" s="1158">
        <v>0</v>
      </c>
      <c r="AS17" s="1158">
        <v>800.72</v>
      </c>
      <c r="AT17" s="1233">
        <v>0.36</v>
      </c>
      <c r="AU17" s="1158">
        <v>51</v>
      </c>
      <c r="AV17" s="1158">
        <v>6.0121204013377936</v>
      </c>
      <c r="AW17" s="1252">
        <v>851.72</v>
      </c>
      <c r="AX17" s="1236">
        <v>1.5E-3</v>
      </c>
      <c r="AY17" s="1236">
        <v>1E-3</v>
      </c>
      <c r="AZ17" s="1236">
        <v>1.5E-3</v>
      </c>
      <c r="BA17" s="1236">
        <v>0</v>
      </c>
      <c r="BB17" s="1236">
        <v>0</v>
      </c>
      <c r="BC17" s="1236">
        <v>5.0000000000000001E-4</v>
      </c>
      <c r="BD17" s="1233">
        <v>5.8208092105263161</v>
      </c>
      <c r="BE17" s="1233">
        <v>0.49214473684210547</v>
      </c>
      <c r="BF17" s="1158">
        <v>0</v>
      </c>
      <c r="BG17" s="1158">
        <v>0</v>
      </c>
      <c r="BH17" s="1158">
        <v>894.34</v>
      </c>
      <c r="BI17" s="1233">
        <v>0.34200000000000003</v>
      </c>
      <c r="BJ17" s="1158">
        <v>48.45</v>
      </c>
      <c r="BK17" s="1158">
        <v>6.6549539473684209</v>
      </c>
      <c r="BL17" s="1252">
        <v>942.79000000000008</v>
      </c>
      <c r="BM17" s="1239">
        <v>1.5E-3</v>
      </c>
      <c r="BN17" s="1236">
        <v>1E-3</v>
      </c>
      <c r="BO17" s="1236">
        <v>1.5E-3</v>
      </c>
      <c r="BP17" s="1236">
        <v>0</v>
      </c>
      <c r="BQ17" s="1236">
        <v>0</v>
      </c>
      <c r="BR17" s="1236">
        <v>5.0000000000000001E-4</v>
      </c>
      <c r="BS17" s="1233">
        <v>4.6856173469387752</v>
      </c>
      <c r="BT17" s="1233">
        <v>0.52954081632653061</v>
      </c>
      <c r="BU17" s="1158">
        <v>0</v>
      </c>
      <c r="BV17" s="1158">
        <v>0</v>
      </c>
      <c r="BW17" s="1158">
        <v>738.81</v>
      </c>
      <c r="BX17" s="1233">
        <v>0.30599999999999999</v>
      </c>
      <c r="BY17" s="1158">
        <v>43.35</v>
      </c>
      <c r="BZ17" s="1158">
        <v>5.521158163265306</v>
      </c>
      <c r="CA17" s="1252">
        <v>782.16</v>
      </c>
      <c r="CB17" s="1236">
        <v>1.5E-3</v>
      </c>
      <c r="CC17" s="1236">
        <v>1E-3</v>
      </c>
      <c r="CD17" s="1236">
        <v>1.5E-3</v>
      </c>
      <c r="CE17" s="1236">
        <v>0</v>
      </c>
      <c r="CF17" s="1236">
        <v>0</v>
      </c>
      <c r="CG17" s="1236">
        <v>5.0000000000000001E-4</v>
      </c>
      <c r="CH17" s="1233">
        <v>3.5227625418060211</v>
      </c>
      <c r="CI17" s="1233">
        <v>0.52116387959866239</v>
      </c>
      <c r="CJ17" s="1158">
        <v>0</v>
      </c>
      <c r="CK17" s="1158">
        <v>0</v>
      </c>
      <c r="CL17" s="1158">
        <v>572.89</v>
      </c>
      <c r="CM17" s="1233">
        <v>0.26100000000000001</v>
      </c>
      <c r="CN17" s="1158">
        <v>36.979999999999997</v>
      </c>
      <c r="CO17" s="1158">
        <v>4.3049264214046836</v>
      </c>
      <c r="CP17" s="1252">
        <v>609.87</v>
      </c>
      <c r="CQ17" s="1239">
        <v>1.5E-3</v>
      </c>
      <c r="CR17" s="1236">
        <v>1E-3</v>
      </c>
      <c r="CS17" s="1236">
        <v>1.5E-3</v>
      </c>
      <c r="CT17" s="1236">
        <v>0</v>
      </c>
      <c r="CU17" s="1236">
        <v>0</v>
      </c>
      <c r="CV17" s="1236">
        <v>5.0000000000000001E-4</v>
      </c>
      <c r="CW17" s="1233">
        <v>3.7303662420382167</v>
      </c>
      <c r="CX17" s="1233">
        <v>0.66245222929936287</v>
      </c>
      <c r="CY17" s="1158">
        <v>0</v>
      </c>
      <c r="CZ17" s="1158">
        <v>0</v>
      </c>
      <c r="DA17" s="1158">
        <v>622.32000000000005</v>
      </c>
      <c r="DB17" s="1233">
        <v>0.26</v>
      </c>
      <c r="DC17" s="1158">
        <v>36.83</v>
      </c>
      <c r="DD17" s="1158">
        <v>4.6528184713375795</v>
      </c>
      <c r="DE17" s="1252">
        <v>659.15000000000009</v>
      </c>
      <c r="DF17" s="1239">
        <v>1.5E-3</v>
      </c>
      <c r="DG17" s="1236">
        <v>1E-3</v>
      </c>
      <c r="DH17" s="1236">
        <v>1.5E-3</v>
      </c>
      <c r="DI17" s="1236">
        <v>0</v>
      </c>
      <c r="DJ17" s="1236">
        <v>0</v>
      </c>
      <c r="DK17" s="1236">
        <v>5.0000000000000001E-4</v>
      </c>
      <c r="DL17" s="1233">
        <v>3.7767272727272729</v>
      </c>
      <c r="DM17" s="1233">
        <v>0.74509090909090903</v>
      </c>
      <c r="DN17" s="1158">
        <v>0</v>
      </c>
      <c r="DO17" s="1158">
        <v>0</v>
      </c>
      <c r="DP17" s="1158">
        <v>640.59</v>
      </c>
      <c r="DQ17" s="1233">
        <v>0.29399999999999998</v>
      </c>
      <c r="DR17" s="1158">
        <v>41.65</v>
      </c>
      <c r="DS17" s="1158">
        <v>4.8158181818181811</v>
      </c>
      <c r="DT17" s="1252">
        <v>682.24</v>
      </c>
      <c r="DU17" s="1239">
        <v>1.5E-3</v>
      </c>
      <c r="DV17" s="1236">
        <v>1E-3</v>
      </c>
      <c r="DW17" s="1236">
        <v>1.5E-3</v>
      </c>
      <c r="DX17" s="1236">
        <v>0</v>
      </c>
      <c r="DY17" s="1236">
        <v>0</v>
      </c>
      <c r="DZ17" s="1236">
        <v>5.0000000000000001E-4</v>
      </c>
      <c r="EA17" s="1233">
        <v>4.0581910112359552</v>
      </c>
      <c r="EB17" s="1233">
        <v>0.63865168539325856</v>
      </c>
      <c r="EC17" s="1158">
        <v>0</v>
      </c>
      <c r="ED17" s="1158">
        <v>0</v>
      </c>
      <c r="EE17" s="1158">
        <v>665.39</v>
      </c>
      <c r="EF17" s="1158">
        <v>0.29699999999999999</v>
      </c>
      <c r="EG17" s="1158">
        <v>42.08</v>
      </c>
      <c r="EH17" s="1158">
        <v>4.9938426966292138</v>
      </c>
      <c r="EI17" s="1252">
        <v>707.47</v>
      </c>
      <c r="EJ17" s="1239">
        <v>1.5E-3</v>
      </c>
      <c r="EK17" s="1236">
        <v>1E-3</v>
      </c>
      <c r="EL17" s="1236">
        <v>1.5E-3</v>
      </c>
      <c r="EM17" s="1236">
        <v>0</v>
      </c>
      <c r="EN17" s="1236">
        <v>0</v>
      </c>
      <c r="EO17" s="1236">
        <v>5.0000000000000001E-4</v>
      </c>
      <c r="EP17" s="1233">
        <v>2.6085992647058829</v>
      </c>
      <c r="EQ17" s="1233">
        <v>0.32719852941176464</v>
      </c>
      <c r="ER17" s="1158">
        <v>0</v>
      </c>
      <c r="ES17" s="1158">
        <v>0</v>
      </c>
      <c r="ET17" s="1158">
        <v>415.9</v>
      </c>
      <c r="EU17" s="1158">
        <v>0.42</v>
      </c>
      <c r="EV17" s="1158">
        <v>59.5</v>
      </c>
      <c r="EW17" s="1158">
        <v>3.3557977941176476</v>
      </c>
      <c r="EX17" s="1252">
        <v>475.4</v>
      </c>
      <c r="EY17" s="1236">
        <v>1.5E-3</v>
      </c>
      <c r="EZ17" s="1236">
        <v>1E-3</v>
      </c>
      <c r="FA17" s="1236">
        <v>1.5E-3</v>
      </c>
      <c r="FB17" s="1236">
        <v>0</v>
      </c>
      <c r="FC17" s="1236">
        <v>0</v>
      </c>
      <c r="FD17" s="1236">
        <v>5.0000000000000001E-4</v>
      </c>
      <c r="FE17" s="1233">
        <v>1.6346859205776174</v>
      </c>
      <c r="FF17" s="1233">
        <v>0.24802888086642588</v>
      </c>
      <c r="FG17" s="1158">
        <v>0</v>
      </c>
      <c r="FH17" s="1158">
        <v>0</v>
      </c>
      <c r="FI17" s="1158">
        <v>266.72000000000003</v>
      </c>
      <c r="FJ17" s="1158">
        <v>0.38</v>
      </c>
      <c r="FK17" s="1158">
        <v>53.83</v>
      </c>
      <c r="FL17" s="1158">
        <v>2.2627148014440435</v>
      </c>
      <c r="FM17" s="1252">
        <v>320.55</v>
      </c>
      <c r="FN17" s="1236">
        <v>1.5E-3</v>
      </c>
      <c r="FO17" s="1236">
        <v>1E-3</v>
      </c>
      <c r="FP17" s="1236">
        <v>1.5E-3</v>
      </c>
      <c r="FQ17" s="1236">
        <v>0</v>
      </c>
      <c r="FR17" s="1236">
        <v>0</v>
      </c>
      <c r="FS17" s="1236">
        <v>5.0000000000000001E-4</v>
      </c>
      <c r="FT17" s="1233">
        <v>5.539013513513515</v>
      </c>
      <c r="FU17" s="1233">
        <v>0.51941891891891878</v>
      </c>
      <c r="FV17" s="1158">
        <v>0</v>
      </c>
      <c r="FW17" s="1158">
        <v>0</v>
      </c>
      <c r="FX17" s="1158">
        <v>858.28</v>
      </c>
      <c r="FY17" s="1158">
        <v>0.3705</v>
      </c>
      <c r="FZ17" s="1158">
        <v>52.49</v>
      </c>
      <c r="GA17" s="1158">
        <v>6.4289324324324335</v>
      </c>
      <c r="GB17" s="1252">
        <v>910.77</v>
      </c>
      <c r="GC17" s="1253">
        <v>34.734729783919434</v>
      </c>
      <c r="GD17" s="1254">
        <v>4920.76</v>
      </c>
      <c r="GE17" s="1255">
        <v>26.5099243777791</v>
      </c>
      <c r="GF17" s="1256">
        <v>3755.5800000000004</v>
      </c>
      <c r="GG17" s="1257">
        <v>61.244654161698534</v>
      </c>
      <c r="GH17" s="1258">
        <v>8676.34</v>
      </c>
      <c r="GI17" s="1246">
        <v>9</v>
      </c>
      <c r="GJ17" s="1259">
        <v>57.297154161698543</v>
      </c>
      <c r="GK17" s="1260">
        <v>8117.1</v>
      </c>
      <c r="GL17" s="1261">
        <v>3.9474999999999909</v>
      </c>
      <c r="GM17" s="1262">
        <v>559.23999999999978</v>
      </c>
    </row>
    <row r="18" spans="1:195" ht="18" customHeight="1" x14ac:dyDescent="0.25">
      <c r="A18" s="1250">
        <v>4</v>
      </c>
      <c r="B18" s="1158" t="s">
        <v>1336</v>
      </c>
      <c r="C18" s="1251" t="s">
        <v>379</v>
      </c>
      <c r="D18" s="1235">
        <v>69.333333333333329</v>
      </c>
      <c r="E18" s="1236">
        <v>8.9999999999999993E-3</v>
      </c>
      <c r="F18" s="1236">
        <v>7.0000000000000001E-3</v>
      </c>
      <c r="G18" s="1236">
        <v>1.89E-2</v>
      </c>
      <c r="H18" s="1236">
        <v>0</v>
      </c>
      <c r="I18" s="1236">
        <v>0</v>
      </c>
      <c r="J18" s="1236">
        <v>0.01</v>
      </c>
      <c r="K18" s="1233">
        <v>30.081557432432433</v>
      </c>
      <c r="L18" s="1233">
        <v>3.1547060810810796</v>
      </c>
      <c r="M18" s="1237">
        <v>0</v>
      </c>
      <c r="N18" s="1237">
        <v>0</v>
      </c>
      <c r="O18" s="1158">
        <v>2304.38</v>
      </c>
      <c r="P18" s="1233">
        <v>6</v>
      </c>
      <c r="Q18" s="1158">
        <v>416</v>
      </c>
      <c r="R18" s="1158">
        <v>39.236263513513514</v>
      </c>
      <c r="S18" s="1252">
        <v>2720.38</v>
      </c>
      <c r="T18" s="1239">
        <v>8.9999999999999993E-3</v>
      </c>
      <c r="U18" s="1236">
        <v>7.0000000000000001E-3</v>
      </c>
      <c r="V18" s="1236">
        <v>1.89E-2</v>
      </c>
      <c r="W18" s="1236">
        <v>0</v>
      </c>
      <c r="X18" s="1236">
        <v>0</v>
      </c>
      <c r="Y18" s="1236">
        <v>0.01</v>
      </c>
      <c r="Z18" s="1233">
        <v>33.903867109634554</v>
      </c>
      <c r="AA18" s="1233">
        <v>3.2876279069767449</v>
      </c>
      <c r="AB18" s="1158">
        <v>0</v>
      </c>
      <c r="AC18" s="1158">
        <v>0</v>
      </c>
      <c r="AD18" s="1158">
        <v>2578.61</v>
      </c>
      <c r="AE18" s="1233">
        <v>7.1400000000000006</v>
      </c>
      <c r="AF18" s="1158">
        <v>495.04</v>
      </c>
      <c r="AG18" s="1158">
        <v>44.331495016611299</v>
      </c>
      <c r="AH18" s="1252">
        <v>3073.65</v>
      </c>
      <c r="AI18" s="1239">
        <v>8.9999999999999993E-3</v>
      </c>
      <c r="AJ18" s="1236">
        <v>7.0000000000000001E-3</v>
      </c>
      <c r="AK18" s="1236">
        <v>1.89E-2</v>
      </c>
      <c r="AL18" s="1236">
        <v>0</v>
      </c>
      <c r="AM18" s="1236">
        <v>0</v>
      </c>
      <c r="AN18" s="1236">
        <v>0.01</v>
      </c>
      <c r="AO18" s="1233">
        <v>31.361418060200666</v>
      </c>
      <c r="AP18" s="1233">
        <v>2.9765217391304359</v>
      </c>
      <c r="AQ18" s="1158">
        <v>0</v>
      </c>
      <c r="AR18" s="1158">
        <v>0</v>
      </c>
      <c r="AS18" s="1158">
        <v>2380.7600000000002</v>
      </c>
      <c r="AT18" s="1233">
        <v>7.2</v>
      </c>
      <c r="AU18" s="1158">
        <v>499.2</v>
      </c>
      <c r="AV18" s="1158">
        <v>41.537939799331106</v>
      </c>
      <c r="AW18" s="1252">
        <v>2879.96</v>
      </c>
      <c r="AX18" s="1236">
        <v>8.9999999999999993E-3</v>
      </c>
      <c r="AY18" s="1236">
        <v>7.0000000000000001E-3</v>
      </c>
      <c r="AZ18" s="1236">
        <v>1.89E-2</v>
      </c>
      <c r="BA18" s="1236">
        <v>0</v>
      </c>
      <c r="BB18" s="1236">
        <v>0</v>
      </c>
      <c r="BC18" s="1236">
        <v>0.01</v>
      </c>
      <c r="BD18" s="1233">
        <v>34.924855263157895</v>
      </c>
      <c r="BE18" s="1233">
        <v>3.4450131578947381</v>
      </c>
      <c r="BF18" s="1158">
        <v>0</v>
      </c>
      <c r="BG18" s="1158">
        <v>0</v>
      </c>
      <c r="BH18" s="1158">
        <v>2660.31</v>
      </c>
      <c r="BI18" s="1233">
        <v>6.84</v>
      </c>
      <c r="BJ18" s="1158">
        <v>474.24</v>
      </c>
      <c r="BK18" s="1158">
        <v>45.209868421052633</v>
      </c>
      <c r="BL18" s="1252">
        <v>3134.55</v>
      </c>
      <c r="BM18" s="1239">
        <v>8.9999999999999993E-3</v>
      </c>
      <c r="BN18" s="1236">
        <v>7.0000000000000001E-3</v>
      </c>
      <c r="BO18" s="1236">
        <v>1.89E-2</v>
      </c>
      <c r="BP18" s="1236">
        <v>0</v>
      </c>
      <c r="BQ18" s="1236">
        <v>0</v>
      </c>
      <c r="BR18" s="1236">
        <v>0.01</v>
      </c>
      <c r="BS18" s="1233">
        <v>28.113704081632651</v>
      </c>
      <c r="BT18" s="1233">
        <v>3.7067857142857141</v>
      </c>
      <c r="BU18" s="1158">
        <v>0</v>
      </c>
      <c r="BV18" s="1158">
        <v>0</v>
      </c>
      <c r="BW18" s="1158">
        <v>2206.2199999999998</v>
      </c>
      <c r="BX18" s="1233">
        <v>6.12</v>
      </c>
      <c r="BY18" s="1158">
        <v>424.32</v>
      </c>
      <c r="BZ18" s="1158">
        <v>37.940489795918367</v>
      </c>
      <c r="CA18" s="1252">
        <v>2630.54</v>
      </c>
      <c r="CB18" s="1236">
        <v>8.9999999999999993E-3</v>
      </c>
      <c r="CC18" s="1236">
        <v>7.0000000000000001E-3</v>
      </c>
      <c r="CD18" s="1236">
        <v>1.89E-2</v>
      </c>
      <c r="CE18" s="1236">
        <v>0</v>
      </c>
      <c r="CF18" s="1236">
        <v>0</v>
      </c>
      <c r="CG18" s="1236">
        <v>0.01</v>
      </c>
      <c r="CH18" s="1233">
        <v>21.136575250836124</v>
      </c>
      <c r="CI18" s="1233">
        <v>3.6481471571906363</v>
      </c>
      <c r="CJ18" s="1158">
        <v>0</v>
      </c>
      <c r="CK18" s="1158">
        <v>0</v>
      </c>
      <c r="CL18" s="1158">
        <v>1718.41</v>
      </c>
      <c r="CM18" s="1233">
        <v>5.22</v>
      </c>
      <c r="CN18" s="1158">
        <v>361.92</v>
      </c>
      <c r="CO18" s="1158">
        <v>30.004722408026758</v>
      </c>
      <c r="CP18" s="1252">
        <v>2080.33</v>
      </c>
      <c r="CQ18" s="1239">
        <v>8.9999999999999993E-3</v>
      </c>
      <c r="CR18" s="1236">
        <v>7.0000000000000001E-3</v>
      </c>
      <c r="CS18" s="1236">
        <v>1.89E-2</v>
      </c>
      <c r="CT18" s="1236">
        <v>0</v>
      </c>
      <c r="CU18" s="1236">
        <v>0</v>
      </c>
      <c r="CV18" s="1236">
        <v>0.01</v>
      </c>
      <c r="CW18" s="1233">
        <v>22.382197452229299</v>
      </c>
      <c r="CX18" s="1233">
        <v>4.6371656050955403</v>
      </c>
      <c r="CY18" s="1158">
        <v>0</v>
      </c>
      <c r="CZ18" s="1158">
        <v>0</v>
      </c>
      <c r="DA18" s="1158">
        <v>1873.34</v>
      </c>
      <c r="DB18" s="1233">
        <v>5.2</v>
      </c>
      <c r="DC18" s="1158">
        <v>360.53</v>
      </c>
      <c r="DD18" s="1158">
        <v>32.219363057324841</v>
      </c>
      <c r="DE18" s="1252">
        <v>2233.87</v>
      </c>
      <c r="DF18" s="1239">
        <v>8.9999999999999993E-3</v>
      </c>
      <c r="DG18" s="1236">
        <v>7.0000000000000001E-3</v>
      </c>
      <c r="DH18" s="1236">
        <v>1.89E-2</v>
      </c>
      <c r="DI18" s="1236">
        <v>0</v>
      </c>
      <c r="DJ18" s="1236">
        <v>0</v>
      </c>
      <c r="DK18" s="1236">
        <v>0.01</v>
      </c>
      <c r="DL18" s="1233">
        <v>22.660363636363638</v>
      </c>
      <c r="DM18" s="1233">
        <v>5.2156363636363627</v>
      </c>
      <c r="DN18" s="1158">
        <v>0</v>
      </c>
      <c r="DO18" s="1158">
        <v>0</v>
      </c>
      <c r="DP18" s="1158">
        <v>1932.74</v>
      </c>
      <c r="DQ18" s="1233">
        <v>5.88</v>
      </c>
      <c r="DR18" s="1158">
        <v>407.68</v>
      </c>
      <c r="DS18" s="1158">
        <v>33.756</v>
      </c>
      <c r="DT18" s="1252">
        <v>2340.42</v>
      </c>
      <c r="DU18" s="1239">
        <v>8.9999999999999993E-3</v>
      </c>
      <c r="DV18" s="1236">
        <v>7.0000000000000001E-3</v>
      </c>
      <c r="DW18" s="1236">
        <v>1.89E-2</v>
      </c>
      <c r="DX18" s="1236">
        <v>0</v>
      </c>
      <c r="DY18" s="1236">
        <v>0</v>
      </c>
      <c r="DZ18" s="1236">
        <v>0.01</v>
      </c>
      <c r="EA18" s="1233">
        <v>24.349146067415727</v>
      </c>
      <c r="EB18" s="1233">
        <v>4.4705617977528096</v>
      </c>
      <c r="EC18" s="1158">
        <v>0</v>
      </c>
      <c r="ED18" s="1158">
        <v>0</v>
      </c>
      <c r="EE18" s="1158">
        <v>1998.17</v>
      </c>
      <c r="EF18" s="1158">
        <v>5.94</v>
      </c>
      <c r="EG18" s="1158">
        <v>411.84</v>
      </c>
      <c r="EH18" s="1158">
        <v>34.759707865168537</v>
      </c>
      <c r="EI18" s="1252">
        <v>2410.0100000000002</v>
      </c>
      <c r="EJ18" s="1239">
        <v>8.9999999999999993E-3</v>
      </c>
      <c r="EK18" s="1236">
        <v>7.0000000000000001E-3</v>
      </c>
      <c r="EL18" s="1236">
        <v>1.89E-2</v>
      </c>
      <c r="EM18" s="1236">
        <v>0</v>
      </c>
      <c r="EN18" s="1236">
        <v>0</v>
      </c>
      <c r="EO18" s="1236">
        <v>0.01</v>
      </c>
      <c r="EP18" s="1233">
        <v>15.651595588235296</v>
      </c>
      <c r="EQ18" s="1233">
        <v>2.2903897058823524</v>
      </c>
      <c r="ER18" s="1158">
        <v>0</v>
      </c>
      <c r="ES18" s="1158">
        <v>0</v>
      </c>
      <c r="ET18" s="1158">
        <v>1243.98</v>
      </c>
      <c r="EU18" s="1158">
        <v>8.4</v>
      </c>
      <c r="EV18" s="1158">
        <v>582.4</v>
      </c>
      <c r="EW18" s="1158">
        <v>26.341985294117649</v>
      </c>
      <c r="EX18" s="1252">
        <v>1826.38</v>
      </c>
      <c r="EY18" s="1236">
        <v>8.9999999999999993E-3</v>
      </c>
      <c r="EZ18" s="1236">
        <v>7.0000000000000001E-3</v>
      </c>
      <c r="FA18" s="1236">
        <v>1.89E-2</v>
      </c>
      <c r="FB18" s="1236">
        <v>0</v>
      </c>
      <c r="FC18" s="1236">
        <v>0</v>
      </c>
      <c r="FD18" s="1236">
        <v>0.01</v>
      </c>
      <c r="FE18" s="1233">
        <v>9.8081155234657036</v>
      </c>
      <c r="FF18" s="1233">
        <v>1.7362021660649811</v>
      </c>
      <c r="FG18" s="1158">
        <v>0</v>
      </c>
      <c r="FH18" s="1158">
        <v>0</v>
      </c>
      <c r="FI18" s="1158">
        <v>800.41</v>
      </c>
      <c r="FJ18" s="1158">
        <v>7.6000000000000005</v>
      </c>
      <c r="FK18" s="1158">
        <v>526.92999999999995</v>
      </c>
      <c r="FL18" s="1158">
        <v>19.144317689530684</v>
      </c>
      <c r="FM18" s="1252">
        <v>1327.34</v>
      </c>
      <c r="FN18" s="1236">
        <v>8.9999999999999993E-3</v>
      </c>
      <c r="FO18" s="1236">
        <v>7.0000000000000001E-3</v>
      </c>
      <c r="FP18" s="1236">
        <v>1.89E-2</v>
      </c>
      <c r="FQ18" s="1236">
        <v>0</v>
      </c>
      <c r="FR18" s="1236">
        <v>0</v>
      </c>
      <c r="FS18" s="1236">
        <v>0.01</v>
      </c>
      <c r="FT18" s="1233">
        <v>33.234081081081086</v>
      </c>
      <c r="FU18" s="1233">
        <v>3.6359324324324311</v>
      </c>
      <c r="FV18" s="1158">
        <v>0</v>
      </c>
      <c r="FW18" s="1158">
        <v>0</v>
      </c>
      <c r="FX18" s="1158">
        <v>2556.3200000000002</v>
      </c>
      <c r="FY18" s="1158">
        <v>7.41</v>
      </c>
      <c r="FZ18" s="1158">
        <v>513.76</v>
      </c>
      <c r="GA18" s="1158">
        <v>44.280013513513524</v>
      </c>
      <c r="GB18" s="1252">
        <v>3070.08</v>
      </c>
      <c r="GC18" s="1253">
        <v>238.26077895445368</v>
      </c>
      <c r="GD18" s="1254">
        <v>16519.410000000003</v>
      </c>
      <c r="GE18" s="1255">
        <v>190.50138741965523</v>
      </c>
      <c r="GF18" s="1256">
        <v>13208.1</v>
      </c>
      <c r="GG18" s="1257">
        <v>428.76216637410892</v>
      </c>
      <c r="GH18" s="1258">
        <v>29727.510000000002</v>
      </c>
      <c r="GI18" s="1246">
        <v>11</v>
      </c>
      <c r="GJ18" s="1259">
        <v>349.81216637410893</v>
      </c>
      <c r="GK18" s="1260">
        <v>24253.65</v>
      </c>
      <c r="GL18" s="1261">
        <v>78.949999999999989</v>
      </c>
      <c r="GM18" s="1262">
        <v>5473.8600000000006</v>
      </c>
    </row>
    <row r="19" spans="1:195" ht="18" customHeight="1" x14ac:dyDescent="0.25">
      <c r="A19" s="1232">
        <v>5</v>
      </c>
      <c r="B19" s="1158" t="s">
        <v>1337</v>
      </c>
      <c r="C19" s="1251" t="s">
        <v>379</v>
      </c>
      <c r="D19" s="1235">
        <v>45</v>
      </c>
      <c r="E19" s="1236">
        <v>1E-3</v>
      </c>
      <c r="F19" s="1236">
        <v>1E-3</v>
      </c>
      <c r="G19" s="1236">
        <v>1E-3</v>
      </c>
      <c r="H19" s="1236">
        <v>0</v>
      </c>
      <c r="I19" s="1236">
        <v>0</v>
      </c>
      <c r="J19" s="1236">
        <v>1E-3</v>
      </c>
      <c r="K19" s="1233">
        <v>3.3423952702702704</v>
      </c>
      <c r="L19" s="1233">
        <v>0.45067229729729708</v>
      </c>
      <c r="M19" s="1237">
        <v>0</v>
      </c>
      <c r="N19" s="1237">
        <v>0</v>
      </c>
      <c r="O19" s="1158">
        <v>170.69</v>
      </c>
      <c r="P19" s="1233">
        <v>0.6</v>
      </c>
      <c r="Q19" s="1158">
        <v>27</v>
      </c>
      <c r="R19" s="1158">
        <v>4.3930675675675674</v>
      </c>
      <c r="S19" s="1252">
        <v>197.69</v>
      </c>
      <c r="T19" s="1239">
        <v>1E-3</v>
      </c>
      <c r="U19" s="1236">
        <v>1E-3</v>
      </c>
      <c r="V19" s="1236">
        <v>1E-3</v>
      </c>
      <c r="W19" s="1236">
        <v>0</v>
      </c>
      <c r="X19" s="1236">
        <v>0</v>
      </c>
      <c r="Y19" s="1236">
        <v>1E-3</v>
      </c>
      <c r="Z19" s="1233">
        <v>3.7670963455149509</v>
      </c>
      <c r="AA19" s="1233">
        <v>0.46966112956810641</v>
      </c>
      <c r="AB19" s="1158">
        <v>0</v>
      </c>
      <c r="AC19" s="1158">
        <v>0</v>
      </c>
      <c r="AD19" s="1158">
        <v>190.65</v>
      </c>
      <c r="AE19" s="1233">
        <v>0.71399999999999997</v>
      </c>
      <c r="AF19" s="1158">
        <v>32.130000000000003</v>
      </c>
      <c r="AG19" s="1158">
        <v>4.9507574750830567</v>
      </c>
      <c r="AH19" s="1252">
        <v>222.78</v>
      </c>
      <c r="AI19" s="1239">
        <v>1E-3</v>
      </c>
      <c r="AJ19" s="1236">
        <v>1E-3</v>
      </c>
      <c r="AK19" s="1236">
        <v>1E-3</v>
      </c>
      <c r="AL19" s="1236">
        <v>0</v>
      </c>
      <c r="AM19" s="1236">
        <v>0</v>
      </c>
      <c r="AN19" s="1236">
        <v>1E-3</v>
      </c>
      <c r="AO19" s="1233">
        <v>3.4846020066889634</v>
      </c>
      <c r="AP19" s="1233">
        <v>0.42521739130434799</v>
      </c>
      <c r="AQ19" s="1158">
        <v>0</v>
      </c>
      <c r="AR19" s="1158">
        <v>0</v>
      </c>
      <c r="AS19" s="1158">
        <v>175.94</v>
      </c>
      <c r="AT19" s="1233">
        <v>0.72</v>
      </c>
      <c r="AU19" s="1158">
        <v>32.4</v>
      </c>
      <c r="AV19" s="1158">
        <v>4.6298193979933115</v>
      </c>
      <c r="AW19" s="1252">
        <v>208.34</v>
      </c>
      <c r="AX19" s="1236">
        <v>1E-3</v>
      </c>
      <c r="AY19" s="1236">
        <v>1E-3</v>
      </c>
      <c r="AZ19" s="1236">
        <v>1E-3</v>
      </c>
      <c r="BA19" s="1236">
        <v>0</v>
      </c>
      <c r="BB19" s="1236">
        <v>0</v>
      </c>
      <c r="BC19" s="1236">
        <v>1E-3</v>
      </c>
      <c r="BD19" s="1233">
        <v>3.8805394736842107</v>
      </c>
      <c r="BE19" s="1233">
        <v>0.49214473684210547</v>
      </c>
      <c r="BF19" s="1158">
        <v>0</v>
      </c>
      <c r="BG19" s="1158">
        <v>0</v>
      </c>
      <c r="BH19" s="1158">
        <v>196.77</v>
      </c>
      <c r="BI19" s="1233">
        <v>0.68400000000000005</v>
      </c>
      <c r="BJ19" s="1158">
        <v>30.78</v>
      </c>
      <c r="BK19" s="1158">
        <v>5.0566842105263161</v>
      </c>
      <c r="BL19" s="1252">
        <v>227.55</v>
      </c>
      <c r="BM19" s="1239">
        <v>1E-3</v>
      </c>
      <c r="BN19" s="1236">
        <v>1E-3</v>
      </c>
      <c r="BO19" s="1236">
        <v>1E-3</v>
      </c>
      <c r="BP19" s="1236">
        <v>0</v>
      </c>
      <c r="BQ19" s="1236">
        <v>0</v>
      </c>
      <c r="BR19" s="1236">
        <v>1E-3</v>
      </c>
      <c r="BS19" s="1233">
        <v>3.1237448979591838</v>
      </c>
      <c r="BT19" s="1233">
        <v>0.52954081632653061</v>
      </c>
      <c r="BU19" s="1158">
        <v>0</v>
      </c>
      <c r="BV19" s="1158">
        <v>0</v>
      </c>
      <c r="BW19" s="1158">
        <v>164.4</v>
      </c>
      <c r="BX19" s="1233">
        <v>0.61199999999999999</v>
      </c>
      <c r="BY19" s="1158">
        <v>27.54</v>
      </c>
      <c r="BZ19" s="1158">
        <v>4.2652857142857146</v>
      </c>
      <c r="CA19" s="1252">
        <v>191.94</v>
      </c>
      <c r="CB19" s="1236">
        <v>1E-3</v>
      </c>
      <c r="CC19" s="1236">
        <v>1E-3</v>
      </c>
      <c r="CD19" s="1236">
        <v>1E-3</v>
      </c>
      <c r="CE19" s="1236">
        <v>0</v>
      </c>
      <c r="CF19" s="1236">
        <v>0</v>
      </c>
      <c r="CG19" s="1236">
        <v>1E-3</v>
      </c>
      <c r="CH19" s="1233">
        <v>2.3485083612040141</v>
      </c>
      <c r="CI19" s="1233">
        <v>0.52116387959866239</v>
      </c>
      <c r="CJ19" s="1158">
        <v>0</v>
      </c>
      <c r="CK19" s="1158">
        <v>0</v>
      </c>
      <c r="CL19" s="1158">
        <v>129.13999999999999</v>
      </c>
      <c r="CM19" s="1233">
        <v>0.52200000000000002</v>
      </c>
      <c r="CN19" s="1158">
        <v>23.49</v>
      </c>
      <c r="CO19" s="1158">
        <v>3.3916722408026763</v>
      </c>
      <c r="CP19" s="1252">
        <v>152.63</v>
      </c>
      <c r="CQ19" s="1239">
        <v>1E-3</v>
      </c>
      <c r="CR19" s="1236">
        <v>1E-3</v>
      </c>
      <c r="CS19" s="1236">
        <v>1E-3</v>
      </c>
      <c r="CT19" s="1236">
        <v>0</v>
      </c>
      <c r="CU19" s="1236">
        <v>0</v>
      </c>
      <c r="CV19" s="1236">
        <v>1E-3</v>
      </c>
      <c r="CW19" s="1233">
        <v>2.4869108280254779</v>
      </c>
      <c r="CX19" s="1233">
        <v>0.66245222929936287</v>
      </c>
      <c r="CY19" s="1158">
        <v>0</v>
      </c>
      <c r="CZ19" s="1158">
        <v>0</v>
      </c>
      <c r="DA19" s="1158">
        <v>141.72</v>
      </c>
      <c r="DB19" s="1233">
        <v>0.52</v>
      </c>
      <c r="DC19" s="1158">
        <v>23.4</v>
      </c>
      <c r="DD19" s="1158">
        <v>3.669363057324841</v>
      </c>
      <c r="DE19" s="1252">
        <v>165.12</v>
      </c>
      <c r="DF19" s="1239">
        <v>1E-3</v>
      </c>
      <c r="DG19" s="1236">
        <v>1E-3</v>
      </c>
      <c r="DH19" s="1236">
        <v>1E-3</v>
      </c>
      <c r="DI19" s="1236">
        <v>0</v>
      </c>
      <c r="DJ19" s="1236">
        <v>0</v>
      </c>
      <c r="DK19" s="1236">
        <v>1E-3</v>
      </c>
      <c r="DL19" s="1233">
        <v>2.517818181818182</v>
      </c>
      <c r="DM19" s="1233">
        <v>0.74509090909090903</v>
      </c>
      <c r="DN19" s="1158">
        <v>0</v>
      </c>
      <c r="DO19" s="1158">
        <v>0</v>
      </c>
      <c r="DP19" s="1158">
        <v>146.83000000000001</v>
      </c>
      <c r="DQ19" s="1233">
        <v>0.58799999999999997</v>
      </c>
      <c r="DR19" s="1158">
        <v>26.46</v>
      </c>
      <c r="DS19" s="1158">
        <v>3.8509090909090911</v>
      </c>
      <c r="DT19" s="1252">
        <v>173.29000000000002</v>
      </c>
      <c r="DU19" s="1239">
        <v>1E-3</v>
      </c>
      <c r="DV19" s="1236">
        <v>1E-3</v>
      </c>
      <c r="DW19" s="1236">
        <v>1E-3</v>
      </c>
      <c r="DX19" s="1236">
        <v>0</v>
      </c>
      <c r="DY19" s="1236">
        <v>0</v>
      </c>
      <c r="DZ19" s="1236">
        <v>1E-3</v>
      </c>
      <c r="EA19" s="1233">
        <v>2.7054606741573033</v>
      </c>
      <c r="EB19" s="1233">
        <v>0.63865168539325856</v>
      </c>
      <c r="EC19" s="1158">
        <v>0</v>
      </c>
      <c r="ED19" s="1158">
        <v>0</v>
      </c>
      <c r="EE19" s="1158">
        <v>150.49</v>
      </c>
      <c r="EF19" s="1158">
        <v>0.59399999999999997</v>
      </c>
      <c r="EG19" s="1158">
        <v>26.73</v>
      </c>
      <c r="EH19" s="1158">
        <v>3.9381123595505616</v>
      </c>
      <c r="EI19" s="1252">
        <v>177.22</v>
      </c>
      <c r="EJ19" s="1239">
        <v>1E-3</v>
      </c>
      <c r="EK19" s="1236">
        <v>1E-3</v>
      </c>
      <c r="EL19" s="1236">
        <v>1E-3</v>
      </c>
      <c r="EM19" s="1236">
        <v>0</v>
      </c>
      <c r="EN19" s="1236">
        <v>0</v>
      </c>
      <c r="EO19" s="1236">
        <v>1E-3</v>
      </c>
      <c r="EP19" s="1233">
        <v>1.7390661764705886</v>
      </c>
      <c r="EQ19" s="1233">
        <v>0.32719852941176464</v>
      </c>
      <c r="ER19" s="1158">
        <v>0</v>
      </c>
      <c r="ES19" s="1158">
        <v>0</v>
      </c>
      <c r="ET19" s="1158">
        <v>92.98</v>
      </c>
      <c r="EU19" s="1158">
        <v>0.84</v>
      </c>
      <c r="EV19" s="1158">
        <v>37.799999999999997</v>
      </c>
      <c r="EW19" s="1158">
        <v>2.9062647058823532</v>
      </c>
      <c r="EX19" s="1252">
        <v>130.78</v>
      </c>
      <c r="EY19" s="1236">
        <v>1E-3</v>
      </c>
      <c r="EZ19" s="1236">
        <v>1E-3</v>
      </c>
      <c r="FA19" s="1236">
        <v>1E-3</v>
      </c>
      <c r="FB19" s="1236">
        <v>0</v>
      </c>
      <c r="FC19" s="1236">
        <v>0</v>
      </c>
      <c r="FD19" s="1236">
        <v>1E-3</v>
      </c>
      <c r="FE19" s="1233">
        <v>1.0897906137184117</v>
      </c>
      <c r="FF19" s="1233">
        <v>0.24802888086642588</v>
      </c>
      <c r="FG19" s="1158">
        <v>0</v>
      </c>
      <c r="FH19" s="1158">
        <v>0</v>
      </c>
      <c r="FI19" s="1158">
        <v>60.2</v>
      </c>
      <c r="FJ19" s="1158">
        <v>0.76</v>
      </c>
      <c r="FK19" s="1158">
        <v>34.200000000000003</v>
      </c>
      <c r="FL19" s="1158">
        <v>2.0978194945848374</v>
      </c>
      <c r="FM19" s="1252">
        <v>94.4</v>
      </c>
      <c r="FN19" s="1236">
        <v>1E-3</v>
      </c>
      <c r="FO19" s="1236">
        <v>1E-3</v>
      </c>
      <c r="FP19" s="1236">
        <v>1E-3</v>
      </c>
      <c r="FQ19" s="1236">
        <v>0</v>
      </c>
      <c r="FR19" s="1236">
        <v>0</v>
      </c>
      <c r="FS19" s="1236">
        <v>1E-3</v>
      </c>
      <c r="FT19" s="1233">
        <v>3.6926756756756762</v>
      </c>
      <c r="FU19" s="1233">
        <v>0.51941891891891878</v>
      </c>
      <c r="FV19" s="1158">
        <v>0</v>
      </c>
      <c r="FW19" s="1158">
        <v>0</v>
      </c>
      <c r="FX19" s="1158">
        <v>189.54</v>
      </c>
      <c r="FY19" s="1158">
        <v>0.74099999999999999</v>
      </c>
      <c r="FZ19" s="1158">
        <v>33.35</v>
      </c>
      <c r="GA19" s="1158">
        <v>4.953094594594595</v>
      </c>
      <c r="GB19" s="1252">
        <v>222.89</v>
      </c>
      <c r="GC19" s="1253">
        <v>26.687286606258645</v>
      </c>
      <c r="GD19" s="1254">
        <v>1200.9300000000003</v>
      </c>
      <c r="GE19" s="1255">
        <v>21.41556330284628</v>
      </c>
      <c r="GF19" s="1256">
        <v>963.69999999999993</v>
      </c>
      <c r="GG19" s="1257">
        <v>48.102849909104926</v>
      </c>
      <c r="GH19" s="1258">
        <v>2164.63</v>
      </c>
      <c r="GI19" s="1246">
        <v>11</v>
      </c>
      <c r="GJ19" s="1259">
        <v>40.207849909104922</v>
      </c>
      <c r="GK19" s="1260">
        <v>1809.35</v>
      </c>
      <c r="GL19" s="1261">
        <v>7.8950000000000031</v>
      </c>
      <c r="GM19" s="1262">
        <v>355.2800000000002</v>
      </c>
    </row>
    <row r="20" spans="1:195" ht="18" customHeight="1" x14ac:dyDescent="0.25">
      <c r="A20" s="1250">
        <v>6</v>
      </c>
      <c r="B20" s="1263" t="s">
        <v>1338</v>
      </c>
      <c r="C20" s="1251" t="s">
        <v>379</v>
      </c>
      <c r="D20" s="1235">
        <v>41.133333333333333</v>
      </c>
      <c r="E20" s="1236">
        <v>3.0000000000000001E-3</v>
      </c>
      <c r="F20" s="1236">
        <v>2E-3</v>
      </c>
      <c r="G20" s="1236">
        <v>3.0000000000000001E-3</v>
      </c>
      <c r="H20" s="1236">
        <v>0</v>
      </c>
      <c r="I20" s="1236">
        <v>0</v>
      </c>
      <c r="J20" s="1236">
        <v>2E-3</v>
      </c>
      <c r="K20" s="1233">
        <v>10.027185810810812</v>
      </c>
      <c r="L20" s="1233">
        <v>0.90134459459459415</v>
      </c>
      <c r="M20" s="1237">
        <v>0</v>
      </c>
      <c r="N20" s="1237">
        <v>0</v>
      </c>
      <c r="O20" s="1158">
        <v>449.53</v>
      </c>
      <c r="P20" s="1233">
        <v>1.2</v>
      </c>
      <c r="Q20" s="1158">
        <v>49.36</v>
      </c>
      <c r="R20" s="1158">
        <v>12.128530405405405</v>
      </c>
      <c r="S20" s="1252">
        <v>498.89</v>
      </c>
      <c r="T20" s="1239">
        <v>3.0000000000000001E-3</v>
      </c>
      <c r="U20" s="1236">
        <v>2E-3</v>
      </c>
      <c r="V20" s="1236">
        <v>3.0000000000000001E-3</v>
      </c>
      <c r="W20" s="1236">
        <v>0</v>
      </c>
      <c r="X20" s="1236">
        <v>0</v>
      </c>
      <c r="Y20" s="1236">
        <v>2E-3</v>
      </c>
      <c r="Z20" s="1233">
        <v>11.301289036544853</v>
      </c>
      <c r="AA20" s="1233">
        <v>0.93932225913621281</v>
      </c>
      <c r="AB20" s="1158">
        <v>0</v>
      </c>
      <c r="AC20" s="1158">
        <v>0</v>
      </c>
      <c r="AD20" s="1158">
        <v>503.5</v>
      </c>
      <c r="AE20" s="1233">
        <v>1.4279999999999999</v>
      </c>
      <c r="AF20" s="1158">
        <v>58.74</v>
      </c>
      <c r="AG20" s="1158">
        <v>13.668611295681067</v>
      </c>
      <c r="AH20" s="1252">
        <v>562.24</v>
      </c>
      <c r="AI20" s="1239">
        <v>3.0000000000000001E-3</v>
      </c>
      <c r="AJ20" s="1236">
        <v>2E-3</v>
      </c>
      <c r="AK20" s="1236">
        <v>3.0000000000000001E-3</v>
      </c>
      <c r="AL20" s="1236">
        <v>0</v>
      </c>
      <c r="AM20" s="1236">
        <v>0</v>
      </c>
      <c r="AN20" s="1236">
        <v>2E-3</v>
      </c>
      <c r="AO20" s="1233">
        <v>10.453806020066891</v>
      </c>
      <c r="AP20" s="1233">
        <v>0.85043478260869598</v>
      </c>
      <c r="AQ20" s="1158">
        <v>0</v>
      </c>
      <c r="AR20" s="1158">
        <v>0</v>
      </c>
      <c r="AS20" s="1158">
        <v>464.98</v>
      </c>
      <c r="AT20" s="1233">
        <v>1.44</v>
      </c>
      <c r="AU20" s="1158">
        <v>59.23</v>
      </c>
      <c r="AV20" s="1158">
        <v>12.744240802675586</v>
      </c>
      <c r="AW20" s="1252">
        <v>524.21</v>
      </c>
      <c r="AX20" s="1236">
        <v>3.0000000000000001E-3</v>
      </c>
      <c r="AY20" s="1236">
        <v>2E-3</v>
      </c>
      <c r="AZ20" s="1236">
        <v>3.0000000000000001E-3</v>
      </c>
      <c r="BA20" s="1236">
        <v>0</v>
      </c>
      <c r="BB20" s="1236">
        <v>0</v>
      </c>
      <c r="BC20" s="1236">
        <v>2E-3</v>
      </c>
      <c r="BD20" s="1233">
        <v>11.641618421052632</v>
      </c>
      <c r="BE20" s="1233">
        <v>0.98428947368421094</v>
      </c>
      <c r="BF20" s="1158">
        <v>0</v>
      </c>
      <c r="BG20" s="1158">
        <v>0</v>
      </c>
      <c r="BH20" s="1158">
        <v>519.35</v>
      </c>
      <c r="BI20" s="1233">
        <v>1.3680000000000001</v>
      </c>
      <c r="BJ20" s="1158">
        <v>56.27</v>
      </c>
      <c r="BK20" s="1158">
        <v>13.993907894736843</v>
      </c>
      <c r="BL20" s="1252">
        <v>575.62</v>
      </c>
      <c r="BM20" s="1239">
        <v>3.0000000000000001E-3</v>
      </c>
      <c r="BN20" s="1236">
        <v>2E-3</v>
      </c>
      <c r="BO20" s="1236">
        <v>3.0000000000000001E-3</v>
      </c>
      <c r="BP20" s="1236">
        <v>0</v>
      </c>
      <c r="BQ20" s="1236">
        <v>0</v>
      </c>
      <c r="BR20" s="1236">
        <v>2E-3</v>
      </c>
      <c r="BS20" s="1233">
        <v>9.3712346938775504</v>
      </c>
      <c r="BT20" s="1233">
        <v>1.0590816326530612</v>
      </c>
      <c r="BU20" s="1158">
        <v>0</v>
      </c>
      <c r="BV20" s="1158">
        <v>0</v>
      </c>
      <c r="BW20" s="1158">
        <v>429.03</v>
      </c>
      <c r="BX20" s="1233">
        <v>1.224</v>
      </c>
      <c r="BY20" s="1158">
        <v>50.35</v>
      </c>
      <c r="BZ20" s="1158">
        <v>11.654316326530612</v>
      </c>
      <c r="CA20" s="1252">
        <v>479.38</v>
      </c>
      <c r="CB20" s="1236">
        <v>3.0000000000000001E-3</v>
      </c>
      <c r="CC20" s="1236">
        <v>2E-3</v>
      </c>
      <c r="CD20" s="1236">
        <v>3.0000000000000001E-3</v>
      </c>
      <c r="CE20" s="1236">
        <v>0</v>
      </c>
      <c r="CF20" s="1236">
        <v>0</v>
      </c>
      <c r="CG20" s="1236">
        <v>2E-3</v>
      </c>
      <c r="CH20" s="1233">
        <v>7.0455250836120422</v>
      </c>
      <c r="CI20" s="1233">
        <v>1.0423277591973248</v>
      </c>
      <c r="CJ20" s="1158">
        <v>0</v>
      </c>
      <c r="CK20" s="1158">
        <v>0</v>
      </c>
      <c r="CL20" s="1158">
        <v>332.68</v>
      </c>
      <c r="CM20" s="1233">
        <v>1.044</v>
      </c>
      <c r="CN20" s="1158">
        <v>42.94</v>
      </c>
      <c r="CO20" s="1158">
        <v>9.1318528428093675</v>
      </c>
      <c r="CP20" s="1252">
        <v>375.62</v>
      </c>
      <c r="CQ20" s="1239">
        <v>3.0000000000000001E-3</v>
      </c>
      <c r="CR20" s="1236">
        <v>2E-3</v>
      </c>
      <c r="CS20" s="1236">
        <v>3.0000000000000001E-3</v>
      </c>
      <c r="CT20" s="1236">
        <v>0</v>
      </c>
      <c r="CU20" s="1236">
        <v>0</v>
      </c>
      <c r="CV20" s="1236">
        <v>2E-3</v>
      </c>
      <c r="CW20" s="1233">
        <v>7.4607324840764333</v>
      </c>
      <c r="CX20" s="1233">
        <v>1.3249044585987257</v>
      </c>
      <c r="CY20" s="1158">
        <v>0</v>
      </c>
      <c r="CZ20" s="1158">
        <v>0</v>
      </c>
      <c r="DA20" s="1158">
        <v>361.38</v>
      </c>
      <c r="DB20" s="1233">
        <v>1.04</v>
      </c>
      <c r="DC20" s="1158">
        <v>42.78</v>
      </c>
      <c r="DD20" s="1158">
        <v>9.8256369426751604</v>
      </c>
      <c r="DE20" s="1252">
        <v>404.15999999999997</v>
      </c>
      <c r="DF20" s="1239">
        <v>3.0000000000000001E-3</v>
      </c>
      <c r="DG20" s="1236">
        <v>2E-3</v>
      </c>
      <c r="DH20" s="1236">
        <v>3.0000000000000001E-3</v>
      </c>
      <c r="DI20" s="1236">
        <v>0</v>
      </c>
      <c r="DJ20" s="1236">
        <v>0</v>
      </c>
      <c r="DK20" s="1236">
        <v>2E-3</v>
      </c>
      <c r="DL20" s="1233">
        <v>7.5534545454545459</v>
      </c>
      <c r="DM20" s="1233">
        <v>1.4901818181818181</v>
      </c>
      <c r="DN20" s="1158">
        <v>0</v>
      </c>
      <c r="DO20" s="1158">
        <v>0</v>
      </c>
      <c r="DP20" s="1158">
        <v>371.99</v>
      </c>
      <c r="DQ20" s="1233">
        <v>1.1759999999999999</v>
      </c>
      <c r="DR20" s="1158">
        <v>48.37</v>
      </c>
      <c r="DS20" s="1158">
        <v>10.219636363636363</v>
      </c>
      <c r="DT20" s="1252">
        <v>420.36</v>
      </c>
      <c r="DU20" s="1239">
        <v>3.0000000000000001E-3</v>
      </c>
      <c r="DV20" s="1236">
        <v>2E-3</v>
      </c>
      <c r="DW20" s="1236">
        <v>3.0000000000000001E-3</v>
      </c>
      <c r="DX20" s="1236">
        <v>0</v>
      </c>
      <c r="DY20" s="1236">
        <v>0</v>
      </c>
      <c r="DZ20" s="1236">
        <v>2E-3</v>
      </c>
      <c r="EA20" s="1233">
        <v>8.1163820224719103</v>
      </c>
      <c r="EB20" s="1233">
        <v>1.2773033707865171</v>
      </c>
      <c r="EC20" s="1158">
        <v>0</v>
      </c>
      <c r="ED20" s="1158">
        <v>0</v>
      </c>
      <c r="EE20" s="1158">
        <v>386.39</v>
      </c>
      <c r="EF20" s="1158">
        <v>1.1879999999999999</v>
      </c>
      <c r="EG20" s="1158">
        <v>48.87</v>
      </c>
      <c r="EH20" s="1158">
        <v>10.581685393258429</v>
      </c>
      <c r="EI20" s="1252">
        <v>435.26</v>
      </c>
      <c r="EJ20" s="1239">
        <v>3.0000000000000001E-3</v>
      </c>
      <c r="EK20" s="1236">
        <v>2E-3</v>
      </c>
      <c r="EL20" s="1236">
        <v>3.0000000000000001E-3</v>
      </c>
      <c r="EM20" s="1236">
        <v>0</v>
      </c>
      <c r="EN20" s="1236">
        <v>0</v>
      </c>
      <c r="EO20" s="1236">
        <v>2E-3</v>
      </c>
      <c r="EP20" s="1233">
        <v>5.2171985294117658</v>
      </c>
      <c r="EQ20" s="1233">
        <v>0.65439705882352928</v>
      </c>
      <c r="ER20" s="1158">
        <v>0</v>
      </c>
      <c r="ES20" s="1158">
        <v>0</v>
      </c>
      <c r="ET20" s="1158">
        <v>241.52</v>
      </c>
      <c r="EU20" s="1158">
        <v>1.68</v>
      </c>
      <c r="EV20" s="1158">
        <v>69.099999999999994</v>
      </c>
      <c r="EW20" s="1158">
        <v>7.551595588235295</v>
      </c>
      <c r="EX20" s="1252">
        <v>310.62</v>
      </c>
      <c r="EY20" s="1236">
        <v>3.0000000000000001E-3</v>
      </c>
      <c r="EZ20" s="1236">
        <v>2E-3</v>
      </c>
      <c r="FA20" s="1236">
        <v>3.0000000000000001E-3</v>
      </c>
      <c r="FB20" s="1236">
        <v>0</v>
      </c>
      <c r="FC20" s="1236">
        <v>0</v>
      </c>
      <c r="FD20" s="1236">
        <v>2E-3</v>
      </c>
      <c r="FE20" s="1233">
        <v>3.2693718411552348</v>
      </c>
      <c r="FF20" s="1233">
        <v>0.49605776173285177</v>
      </c>
      <c r="FG20" s="1158">
        <v>0</v>
      </c>
      <c r="FH20" s="1158">
        <v>0</v>
      </c>
      <c r="FI20" s="1158">
        <v>154.88</v>
      </c>
      <c r="FJ20" s="1158">
        <v>1.52</v>
      </c>
      <c r="FK20" s="1158">
        <v>62.52</v>
      </c>
      <c r="FL20" s="1158">
        <v>5.2854296028880867</v>
      </c>
      <c r="FM20" s="1252">
        <v>217.4</v>
      </c>
      <c r="FN20" s="1236">
        <v>3.0000000000000001E-3</v>
      </c>
      <c r="FO20" s="1236">
        <v>2E-3</v>
      </c>
      <c r="FP20" s="1236">
        <v>3.0000000000000001E-3</v>
      </c>
      <c r="FQ20" s="1236">
        <v>0</v>
      </c>
      <c r="FR20" s="1236">
        <v>0</v>
      </c>
      <c r="FS20" s="1236">
        <v>2E-3</v>
      </c>
      <c r="FT20" s="1233">
        <v>11.07802702702703</v>
      </c>
      <c r="FU20" s="1233">
        <v>1.0388378378378376</v>
      </c>
      <c r="FV20" s="1158">
        <v>0</v>
      </c>
      <c r="FW20" s="1158">
        <v>0</v>
      </c>
      <c r="FX20" s="1158">
        <v>498.41</v>
      </c>
      <c r="FY20" s="1158">
        <v>1.482</v>
      </c>
      <c r="FZ20" s="1158">
        <v>60.96</v>
      </c>
      <c r="GA20" s="1158">
        <v>13.598864864864867</v>
      </c>
      <c r="GB20" s="1252">
        <v>559.37</v>
      </c>
      <c r="GC20" s="1253">
        <v>73.321459567838872</v>
      </c>
      <c r="GD20" s="1254">
        <v>3015.96</v>
      </c>
      <c r="GE20" s="1255">
        <v>57.0628487555582</v>
      </c>
      <c r="GF20" s="1256">
        <v>2347.17</v>
      </c>
      <c r="GG20" s="1257">
        <v>130.38430832339708</v>
      </c>
      <c r="GH20" s="1258">
        <v>5363.13</v>
      </c>
      <c r="GI20" s="1246">
        <v>11</v>
      </c>
      <c r="GJ20" s="1259">
        <v>114.59430832339709</v>
      </c>
      <c r="GK20" s="1260">
        <v>4713.6400000000003</v>
      </c>
      <c r="GL20" s="1261">
        <v>15.789999999999992</v>
      </c>
      <c r="GM20" s="1262">
        <v>649.48999999999978</v>
      </c>
    </row>
    <row r="21" spans="1:195" ht="18" customHeight="1" x14ac:dyDescent="0.25">
      <c r="A21" s="1232">
        <v>7</v>
      </c>
      <c r="B21" s="1263" t="s">
        <v>1339</v>
      </c>
      <c r="C21" s="1251" t="s">
        <v>379</v>
      </c>
      <c r="D21" s="1235">
        <v>72.833333333333329</v>
      </c>
      <c r="E21" s="1236">
        <v>7.0000000000000001E-3</v>
      </c>
      <c r="F21" s="1236">
        <v>5.0000000000000001E-3</v>
      </c>
      <c r="G21" s="1236">
        <v>1.4700000000000001E-2</v>
      </c>
      <c r="H21" s="1236">
        <v>0</v>
      </c>
      <c r="I21" s="1236">
        <v>0</v>
      </c>
      <c r="J21" s="1236">
        <v>1.2E-2</v>
      </c>
      <c r="K21" s="1233">
        <v>23.396766891891893</v>
      </c>
      <c r="L21" s="1233">
        <v>2.2533614864864853</v>
      </c>
      <c r="M21" s="1237">
        <v>0</v>
      </c>
      <c r="N21" s="1237">
        <v>0</v>
      </c>
      <c r="O21" s="1158">
        <v>1868.18</v>
      </c>
      <c r="P21" s="1233">
        <v>7.2</v>
      </c>
      <c r="Q21" s="1158">
        <v>524.4</v>
      </c>
      <c r="R21" s="1158">
        <v>32.850128378378379</v>
      </c>
      <c r="S21" s="1252">
        <v>2392.58</v>
      </c>
      <c r="T21" s="1239">
        <v>7.0000000000000001E-3</v>
      </c>
      <c r="U21" s="1236">
        <v>5.0000000000000001E-3</v>
      </c>
      <c r="V21" s="1236">
        <v>1.4700000000000001E-2</v>
      </c>
      <c r="W21" s="1236">
        <v>0</v>
      </c>
      <c r="X21" s="1236">
        <v>0</v>
      </c>
      <c r="Y21" s="1236">
        <v>1.2E-2</v>
      </c>
      <c r="Z21" s="1233">
        <v>26.369674418604657</v>
      </c>
      <c r="AA21" s="1233">
        <v>2.3483056478405322</v>
      </c>
      <c r="AB21" s="1158">
        <v>0</v>
      </c>
      <c r="AC21" s="1158">
        <v>0</v>
      </c>
      <c r="AD21" s="1158">
        <v>2091.63</v>
      </c>
      <c r="AE21" s="1233">
        <v>8.5679999999999996</v>
      </c>
      <c r="AF21" s="1158">
        <v>624.04</v>
      </c>
      <c r="AG21" s="1158">
        <v>37.285980066445191</v>
      </c>
      <c r="AH21" s="1252">
        <v>2715.67</v>
      </c>
      <c r="AI21" s="1239">
        <v>7.0000000000000001E-3</v>
      </c>
      <c r="AJ21" s="1236">
        <v>5.0000000000000001E-3</v>
      </c>
      <c r="AK21" s="1236">
        <v>1.4700000000000001E-2</v>
      </c>
      <c r="AL21" s="1236">
        <v>0</v>
      </c>
      <c r="AM21" s="1236">
        <v>0</v>
      </c>
      <c r="AN21" s="1236">
        <v>1.2E-2</v>
      </c>
      <c r="AO21" s="1233">
        <v>24.392214046822744</v>
      </c>
      <c r="AP21" s="1233">
        <v>2.12608695652174</v>
      </c>
      <c r="AQ21" s="1158">
        <v>0</v>
      </c>
      <c r="AR21" s="1158">
        <v>0</v>
      </c>
      <c r="AS21" s="1158">
        <v>1931.42</v>
      </c>
      <c r="AT21" s="1233">
        <v>8.64</v>
      </c>
      <c r="AU21" s="1158">
        <v>629.28</v>
      </c>
      <c r="AV21" s="1158">
        <v>35.158301003344484</v>
      </c>
      <c r="AW21" s="1252">
        <v>2560.6999999999998</v>
      </c>
      <c r="AX21" s="1236">
        <v>7.0000000000000001E-3</v>
      </c>
      <c r="AY21" s="1236">
        <v>5.0000000000000001E-3</v>
      </c>
      <c r="AZ21" s="1236">
        <v>1.4700000000000001E-2</v>
      </c>
      <c r="BA21" s="1236">
        <v>0</v>
      </c>
      <c r="BB21" s="1236">
        <v>0</v>
      </c>
      <c r="BC21" s="1236">
        <v>1.2E-2</v>
      </c>
      <c r="BD21" s="1233">
        <v>27.163776315789473</v>
      </c>
      <c r="BE21" s="1233">
        <v>2.4607236842105271</v>
      </c>
      <c r="BF21" s="1158">
        <v>0</v>
      </c>
      <c r="BG21" s="1158">
        <v>0</v>
      </c>
      <c r="BH21" s="1158">
        <v>2157.65</v>
      </c>
      <c r="BI21" s="1233">
        <v>8.2080000000000002</v>
      </c>
      <c r="BJ21" s="1158">
        <v>597.82000000000005</v>
      </c>
      <c r="BK21" s="1158">
        <v>37.832500000000003</v>
      </c>
      <c r="BL21" s="1252">
        <v>2755.4700000000003</v>
      </c>
      <c r="BM21" s="1239">
        <v>7.0000000000000001E-3</v>
      </c>
      <c r="BN21" s="1236">
        <v>5.0000000000000001E-3</v>
      </c>
      <c r="BO21" s="1236">
        <v>1.4700000000000001E-2</v>
      </c>
      <c r="BP21" s="1236">
        <v>0</v>
      </c>
      <c r="BQ21" s="1236">
        <v>0</v>
      </c>
      <c r="BR21" s="1236">
        <v>1.2E-2</v>
      </c>
      <c r="BS21" s="1233">
        <v>21.866214285714285</v>
      </c>
      <c r="BT21" s="1233">
        <v>2.6477040816326531</v>
      </c>
      <c r="BU21" s="1158">
        <v>0</v>
      </c>
      <c r="BV21" s="1158">
        <v>0</v>
      </c>
      <c r="BW21" s="1158">
        <v>1785.43</v>
      </c>
      <c r="BX21" s="1233">
        <v>7.3440000000000003</v>
      </c>
      <c r="BY21" s="1158">
        <v>534.89</v>
      </c>
      <c r="BZ21" s="1158">
        <v>31.85791836734694</v>
      </c>
      <c r="CA21" s="1252">
        <v>2320.3200000000002</v>
      </c>
      <c r="CB21" s="1236">
        <v>7.0000000000000001E-3</v>
      </c>
      <c r="CC21" s="1236">
        <v>5.0000000000000001E-3</v>
      </c>
      <c r="CD21" s="1236">
        <v>1.4700000000000001E-2</v>
      </c>
      <c r="CE21" s="1236">
        <v>0</v>
      </c>
      <c r="CF21" s="1236">
        <v>0</v>
      </c>
      <c r="CG21" s="1236">
        <v>1.2E-2</v>
      </c>
      <c r="CH21" s="1233">
        <v>16.439558528428098</v>
      </c>
      <c r="CI21" s="1233">
        <v>2.6058193979933115</v>
      </c>
      <c r="CJ21" s="1158">
        <v>0</v>
      </c>
      <c r="CK21" s="1158">
        <v>0</v>
      </c>
      <c r="CL21" s="1158">
        <v>1387.14</v>
      </c>
      <c r="CM21" s="1233">
        <v>6.2640000000000002</v>
      </c>
      <c r="CN21" s="1158">
        <v>456.23</v>
      </c>
      <c r="CO21" s="1158">
        <v>25.309377926421408</v>
      </c>
      <c r="CP21" s="1252">
        <v>1843.3700000000001</v>
      </c>
      <c r="CQ21" s="1239">
        <v>7.0000000000000001E-3</v>
      </c>
      <c r="CR21" s="1236">
        <v>5.0000000000000001E-3</v>
      </c>
      <c r="CS21" s="1236">
        <v>1.4700000000000001E-2</v>
      </c>
      <c r="CT21" s="1236">
        <v>0</v>
      </c>
      <c r="CU21" s="1236">
        <v>0</v>
      </c>
      <c r="CV21" s="1236">
        <v>1.2E-2</v>
      </c>
      <c r="CW21" s="1233">
        <v>17.408375796178344</v>
      </c>
      <c r="CX21" s="1233">
        <v>3.3122611464968146</v>
      </c>
      <c r="CY21" s="1158">
        <v>0</v>
      </c>
      <c r="CZ21" s="1158">
        <v>0</v>
      </c>
      <c r="DA21" s="1158">
        <v>1509.15</v>
      </c>
      <c r="DB21" s="1233">
        <v>6.24</v>
      </c>
      <c r="DC21" s="1158">
        <v>454.48</v>
      </c>
      <c r="DD21" s="1158">
        <v>26.960636942675158</v>
      </c>
      <c r="DE21" s="1252">
        <v>1963.63</v>
      </c>
      <c r="DF21" s="1239">
        <v>7.0000000000000001E-3</v>
      </c>
      <c r="DG21" s="1236">
        <v>5.0000000000000001E-3</v>
      </c>
      <c r="DH21" s="1236">
        <v>1.4700000000000001E-2</v>
      </c>
      <c r="DI21" s="1236">
        <v>0</v>
      </c>
      <c r="DJ21" s="1236">
        <v>0</v>
      </c>
      <c r="DK21" s="1236">
        <v>1.2E-2</v>
      </c>
      <c r="DL21" s="1233">
        <v>17.624727272727274</v>
      </c>
      <c r="DM21" s="1233">
        <v>3.7254545454545451</v>
      </c>
      <c r="DN21" s="1158">
        <v>0</v>
      </c>
      <c r="DO21" s="1158">
        <v>0</v>
      </c>
      <c r="DP21" s="1158">
        <v>1555</v>
      </c>
      <c r="DQ21" s="1233">
        <v>7.056</v>
      </c>
      <c r="DR21" s="1158">
        <v>513.91</v>
      </c>
      <c r="DS21" s="1158">
        <v>28.406181818181821</v>
      </c>
      <c r="DT21" s="1252">
        <v>2068.91</v>
      </c>
      <c r="DU21" s="1239">
        <v>7.0000000000000001E-3</v>
      </c>
      <c r="DV21" s="1236">
        <v>5.0000000000000001E-3</v>
      </c>
      <c r="DW21" s="1236">
        <v>1.4700000000000001E-2</v>
      </c>
      <c r="DX21" s="1236">
        <v>0</v>
      </c>
      <c r="DY21" s="1236">
        <v>0</v>
      </c>
      <c r="DZ21" s="1236">
        <v>1.2E-2</v>
      </c>
      <c r="EA21" s="1233">
        <v>18.938224719101125</v>
      </c>
      <c r="EB21" s="1233">
        <v>3.1932584269662927</v>
      </c>
      <c r="EC21" s="1158">
        <v>0</v>
      </c>
      <c r="ED21" s="1158">
        <v>0</v>
      </c>
      <c r="EE21" s="1158">
        <v>1611.91</v>
      </c>
      <c r="EF21" s="1158">
        <v>7.1280000000000001</v>
      </c>
      <c r="EG21" s="1158">
        <v>519.16</v>
      </c>
      <c r="EH21" s="1158">
        <v>29.259483146067417</v>
      </c>
      <c r="EI21" s="1252">
        <v>2131.0700000000002</v>
      </c>
      <c r="EJ21" s="1239">
        <v>7.0000000000000001E-3</v>
      </c>
      <c r="EK21" s="1236">
        <v>5.0000000000000001E-3</v>
      </c>
      <c r="EL21" s="1236">
        <v>1.4700000000000001E-2</v>
      </c>
      <c r="EM21" s="1236">
        <v>0</v>
      </c>
      <c r="EN21" s="1236">
        <v>0</v>
      </c>
      <c r="EO21" s="1236">
        <v>1.2E-2</v>
      </c>
      <c r="EP21" s="1233">
        <v>12.17346323529412</v>
      </c>
      <c r="EQ21" s="1233">
        <v>1.6359926470588233</v>
      </c>
      <c r="ER21" s="1158">
        <v>0</v>
      </c>
      <c r="ES21" s="1158">
        <v>0</v>
      </c>
      <c r="ET21" s="1158">
        <v>1005.79</v>
      </c>
      <c r="EU21" s="1158">
        <v>10.08</v>
      </c>
      <c r="EV21" s="1158">
        <v>734.16</v>
      </c>
      <c r="EW21" s="1158">
        <v>23.889455882352941</v>
      </c>
      <c r="EX21" s="1252">
        <v>1739.9499999999998</v>
      </c>
      <c r="EY21" s="1236">
        <v>7.0000000000000001E-3</v>
      </c>
      <c r="EZ21" s="1236">
        <v>5.0000000000000001E-3</v>
      </c>
      <c r="FA21" s="1236">
        <v>1.4700000000000001E-2</v>
      </c>
      <c r="FB21" s="1236">
        <v>0</v>
      </c>
      <c r="FC21" s="1236">
        <v>0</v>
      </c>
      <c r="FD21" s="1236">
        <v>1.2E-2</v>
      </c>
      <c r="FE21" s="1233">
        <v>7.6285342960288816</v>
      </c>
      <c r="FF21" s="1233">
        <v>1.2401444043321295</v>
      </c>
      <c r="FG21" s="1158">
        <v>0</v>
      </c>
      <c r="FH21" s="1158">
        <v>0</v>
      </c>
      <c r="FI21" s="1158">
        <v>645.94000000000005</v>
      </c>
      <c r="FJ21" s="1158">
        <v>9.120000000000001</v>
      </c>
      <c r="FK21" s="1158">
        <v>664.24</v>
      </c>
      <c r="FL21" s="1158">
        <v>17.988678700361014</v>
      </c>
      <c r="FM21" s="1252">
        <v>1310.18</v>
      </c>
      <c r="FN21" s="1236">
        <v>7.0000000000000001E-3</v>
      </c>
      <c r="FO21" s="1236">
        <v>5.0000000000000001E-3</v>
      </c>
      <c r="FP21" s="1236">
        <v>1.4700000000000001E-2</v>
      </c>
      <c r="FQ21" s="1236">
        <v>0</v>
      </c>
      <c r="FR21" s="1236">
        <v>0</v>
      </c>
      <c r="FS21" s="1236">
        <v>1.2E-2</v>
      </c>
      <c r="FT21" s="1233">
        <v>25.848729729729733</v>
      </c>
      <c r="FU21" s="1233">
        <v>2.5970945945945938</v>
      </c>
      <c r="FV21" s="1158">
        <v>0</v>
      </c>
      <c r="FW21" s="1158">
        <v>0</v>
      </c>
      <c r="FX21" s="1158">
        <v>2071.8000000000002</v>
      </c>
      <c r="FY21" s="1158">
        <v>8.8919999999999995</v>
      </c>
      <c r="FZ21" s="1158">
        <v>647.63</v>
      </c>
      <c r="GA21" s="1158">
        <v>37.33782432432433</v>
      </c>
      <c r="GB21" s="1252">
        <v>2719.4300000000003</v>
      </c>
      <c r="GC21" s="1253">
        <v>200.29420574193642</v>
      </c>
      <c r="GD21" s="1254">
        <v>14588.11</v>
      </c>
      <c r="GE21" s="1255">
        <v>163.8422608139627</v>
      </c>
      <c r="GF21" s="1256">
        <v>11933.17</v>
      </c>
      <c r="GG21" s="1257">
        <v>364.13646655589912</v>
      </c>
      <c r="GH21" s="1258">
        <v>26521.279999999999</v>
      </c>
      <c r="GI21" s="1246">
        <v>11</v>
      </c>
      <c r="GJ21" s="1259">
        <v>269.39646655589917</v>
      </c>
      <c r="GK21" s="1260">
        <v>19621.039999999997</v>
      </c>
      <c r="GL21" s="1261">
        <v>94.739999999999952</v>
      </c>
      <c r="GM21" s="1262">
        <v>6900.2400000000016</v>
      </c>
    </row>
    <row r="22" spans="1:195" ht="18" customHeight="1" x14ac:dyDescent="0.25">
      <c r="A22" s="1250">
        <v>8</v>
      </c>
      <c r="B22" s="1263" t="s">
        <v>1340</v>
      </c>
      <c r="C22" s="1251" t="s">
        <v>379</v>
      </c>
      <c r="D22" s="1235">
        <v>0</v>
      </c>
      <c r="E22" s="1236">
        <v>3.0000000000000001E-3</v>
      </c>
      <c r="F22" s="1236">
        <v>1E-3</v>
      </c>
      <c r="G22" s="1236">
        <v>3.0000000000000001E-3</v>
      </c>
      <c r="H22" s="1236">
        <v>0</v>
      </c>
      <c r="I22" s="1236">
        <v>0</v>
      </c>
      <c r="J22" s="1236">
        <v>1E-3</v>
      </c>
      <c r="K22" s="1233">
        <v>10.027185810810812</v>
      </c>
      <c r="L22" s="1233">
        <v>0.45067229729729708</v>
      </c>
      <c r="M22" s="1237">
        <v>0</v>
      </c>
      <c r="N22" s="1237">
        <v>0</v>
      </c>
      <c r="O22" s="1158">
        <v>0</v>
      </c>
      <c r="P22" s="1233">
        <v>0.6</v>
      </c>
      <c r="Q22" s="1158">
        <v>0</v>
      </c>
      <c r="R22" s="1158">
        <v>11.077858108108108</v>
      </c>
      <c r="S22" s="1252">
        <v>0</v>
      </c>
      <c r="T22" s="1239">
        <v>3.0000000000000001E-3</v>
      </c>
      <c r="U22" s="1236">
        <v>1E-3</v>
      </c>
      <c r="V22" s="1236">
        <v>3.0000000000000001E-3</v>
      </c>
      <c r="W22" s="1236">
        <v>0</v>
      </c>
      <c r="X22" s="1236">
        <v>0</v>
      </c>
      <c r="Y22" s="1236">
        <v>1E-3</v>
      </c>
      <c r="Z22" s="1233">
        <v>11.301289036544853</v>
      </c>
      <c r="AA22" s="1233">
        <v>0.46966112956810641</v>
      </c>
      <c r="AB22" s="1158">
        <v>0</v>
      </c>
      <c r="AC22" s="1158">
        <v>0</v>
      </c>
      <c r="AD22" s="1158">
        <v>0</v>
      </c>
      <c r="AE22" s="1233">
        <v>0.71399999999999997</v>
      </c>
      <c r="AF22" s="1158">
        <v>0</v>
      </c>
      <c r="AG22" s="1158">
        <v>12.484950166112959</v>
      </c>
      <c r="AH22" s="1252">
        <v>0</v>
      </c>
      <c r="AI22" s="1239">
        <v>3.0000000000000001E-3</v>
      </c>
      <c r="AJ22" s="1236">
        <v>1E-3</v>
      </c>
      <c r="AK22" s="1236">
        <v>3.0000000000000001E-3</v>
      </c>
      <c r="AL22" s="1236">
        <v>0</v>
      </c>
      <c r="AM22" s="1236">
        <v>0</v>
      </c>
      <c r="AN22" s="1236">
        <v>1E-3</v>
      </c>
      <c r="AO22" s="1233">
        <v>10.453806020066891</v>
      </c>
      <c r="AP22" s="1233">
        <v>0.42521739130434799</v>
      </c>
      <c r="AQ22" s="1158">
        <v>0</v>
      </c>
      <c r="AR22" s="1158">
        <v>0</v>
      </c>
      <c r="AS22" s="1158">
        <v>0</v>
      </c>
      <c r="AT22" s="1233">
        <v>0.72</v>
      </c>
      <c r="AU22" s="1158">
        <v>0</v>
      </c>
      <c r="AV22" s="1158">
        <v>11.59902341137124</v>
      </c>
      <c r="AW22" s="1252">
        <v>0</v>
      </c>
      <c r="AX22" s="1236">
        <v>3.0000000000000001E-3</v>
      </c>
      <c r="AY22" s="1236">
        <v>1E-3</v>
      </c>
      <c r="AZ22" s="1236">
        <v>3.0000000000000001E-3</v>
      </c>
      <c r="BA22" s="1236">
        <v>0</v>
      </c>
      <c r="BB22" s="1236">
        <v>0</v>
      </c>
      <c r="BC22" s="1236">
        <v>1E-3</v>
      </c>
      <c r="BD22" s="1233">
        <v>11.641618421052632</v>
      </c>
      <c r="BE22" s="1233">
        <v>0.49214473684210547</v>
      </c>
      <c r="BF22" s="1158">
        <v>0</v>
      </c>
      <c r="BG22" s="1158">
        <v>0</v>
      </c>
      <c r="BH22" s="1158">
        <v>0</v>
      </c>
      <c r="BI22" s="1233">
        <v>0.68400000000000005</v>
      </c>
      <c r="BJ22" s="1158">
        <v>0</v>
      </c>
      <c r="BK22" s="1158">
        <v>12.817763157894737</v>
      </c>
      <c r="BL22" s="1252">
        <v>0</v>
      </c>
      <c r="BM22" s="1239">
        <v>3.0000000000000001E-3</v>
      </c>
      <c r="BN22" s="1236">
        <v>1E-3</v>
      </c>
      <c r="BO22" s="1236">
        <v>3.0000000000000001E-3</v>
      </c>
      <c r="BP22" s="1236">
        <v>0</v>
      </c>
      <c r="BQ22" s="1236">
        <v>0</v>
      </c>
      <c r="BR22" s="1236">
        <v>1E-3</v>
      </c>
      <c r="BS22" s="1233">
        <v>9.3712346938775504</v>
      </c>
      <c r="BT22" s="1233">
        <v>0.52954081632653061</v>
      </c>
      <c r="BU22" s="1158">
        <v>0</v>
      </c>
      <c r="BV22" s="1158">
        <v>0</v>
      </c>
      <c r="BW22" s="1158">
        <v>0</v>
      </c>
      <c r="BX22" s="1233">
        <v>0.61199999999999999</v>
      </c>
      <c r="BY22" s="1158">
        <v>0</v>
      </c>
      <c r="BZ22" s="1158">
        <v>10.512775510204081</v>
      </c>
      <c r="CA22" s="1252">
        <v>0</v>
      </c>
      <c r="CB22" s="1236">
        <v>3.0000000000000001E-3</v>
      </c>
      <c r="CC22" s="1236">
        <v>1E-3</v>
      </c>
      <c r="CD22" s="1236">
        <v>3.0000000000000001E-3</v>
      </c>
      <c r="CE22" s="1236">
        <v>0</v>
      </c>
      <c r="CF22" s="1236">
        <v>0</v>
      </c>
      <c r="CG22" s="1236">
        <v>1E-3</v>
      </c>
      <c r="CH22" s="1233">
        <v>7.0455250836120422</v>
      </c>
      <c r="CI22" s="1233">
        <v>0.52116387959866239</v>
      </c>
      <c r="CJ22" s="1158">
        <v>0</v>
      </c>
      <c r="CK22" s="1158">
        <v>0</v>
      </c>
      <c r="CL22" s="1158">
        <v>0</v>
      </c>
      <c r="CM22" s="1233">
        <v>0.52200000000000002</v>
      </c>
      <c r="CN22" s="1158">
        <v>0</v>
      </c>
      <c r="CO22" s="1158">
        <v>8.0886889632107053</v>
      </c>
      <c r="CP22" s="1252">
        <v>0</v>
      </c>
      <c r="CQ22" s="1239">
        <v>3.0000000000000001E-3</v>
      </c>
      <c r="CR22" s="1236">
        <v>1E-3</v>
      </c>
      <c r="CS22" s="1236">
        <v>3.0000000000000001E-3</v>
      </c>
      <c r="CT22" s="1236">
        <v>0</v>
      </c>
      <c r="CU22" s="1236">
        <v>0</v>
      </c>
      <c r="CV22" s="1236">
        <v>1E-3</v>
      </c>
      <c r="CW22" s="1233">
        <v>7.4607324840764333</v>
      </c>
      <c r="CX22" s="1233">
        <v>0.66245222929936287</v>
      </c>
      <c r="CY22" s="1158">
        <v>0</v>
      </c>
      <c r="CZ22" s="1158">
        <v>0</v>
      </c>
      <c r="DA22" s="1158">
        <v>0</v>
      </c>
      <c r="DB22" s="1233">
        <v>0.52</v>
      </c>
      <c r="DC22" s="1158">
        <v>0</v>
      </c>
      <c r="DD22" s="1158">
        <v>8.6431847133757955</v>
      </c>
      <c r="DE22" s="1252">
        <v>0</v>
      </c>
      <c r="DF22" s="1239">
        <v>3.0000000000000001E-3</v>
      </c>
      <c r="DG22" s="1236">
        <v>1E-3</v>
      </c>
      <c r="DH22" s="1236">
        <v>3.0000000000000001E-3</v>
      </c>
      <c r="DI22" s="1236">
        <v>0</v>
      </c>
      <c r="DJ22" s="1236">
        <v>0</v>
      </c>
      <c r="DK22" s="1236">
        <v>1E-3</v>
      </c>
      <c r="DL22" s="1233">
        <v>7.5534545454545459</v>
      </c>
      <c r="DM22" s="1233">
        <v>0.74509090909090903</v>
      </c>
      <c r="DN22" s="1158">
        <v>0</v>
      </c>
      <c r="DO22" s="1158">
        <v>0</v>
      </c>
      <c r="DP22" s="1158">
        <v>0</v>
      </c>
      <c r="DQ22" s="1233">
        <v>0.58799999999999997</v>
      </c>
      <c r="DR22" s="1158">
        <v>0</v>
      </c>
      <c r="DS22" s="1158">
        <v>8.8865454545454536</v>
      </c>
      <c r="DT22" s="1252">
        <v>0</v>
      </c>
      <c r="DU22" s="1239">
        <v>3.0000000000000001E-3</v>
      </c>
      <c r="DV22" s="1236">
        <v>1E-3</v>
      </c>
      <c r="DW22" s="1236">
        <v>3.0000000000000001E-3</v>
      </c>
      <c r="DX22" s="1236">
        <v>0</v>
      </c>
      <c r="DY22" s="1236">
        <v>0</v>
      </c>
      <c r="DZ22" s="1236">
        <v>1E-3</v>
      </c>
      <c r="EA22" s="1233">
        <v>8.1163820224719103</v>
      </c>
      <c r="EB22" s="1233">
        <v>0.63865168539325856</v>
      </c>
      <c r="EC22" s="1158">
        <v>0</v>
      </c>
      <c r="ED22" s="1158">
        <v>0</v>
      </c>
      <c r="EE22" s="1158">
        <v>0</v>
      </c>
      <c r="EF22" s="1158">
        <v>0.59399999999999997</v>
      </c>
      <c r="EG22" s="1158">
        <v>0</v>
      </c>
      <c r="EH22" s="1158">
        <v>9.3490337078651677</v>
      </c>
      <c r="EI22" s="1252">
        <v>0</v>
      </c>
      <c r="EJ22" s="1239">
        <v>3.0000000000000001E-3</v>
      </c>
      <c r="EK22" s="1236">
        <v>1E-3</v>
      </c>
      <c r="EL22" s="1236">
        <v>3.0000000000000001E-3</v>
      </c>
      <c r="EM22" s="1236">
        <v>0</v>
      </c>
      <c r="EN22" s="1236">
        <v>0</v>
      </c>
      <c r="EO22" s="1236">
        <v>1E-3</v>
      </c>
      <c r="EP22" s="1233">
        <v>5.2171985294117658</v>
      </c>
      <c r="EQ22" s="1233">
        <v>0.32719852941176464</v>
      </c>
      <c r="ER22" s="1158">
        <v>0</v>
      </c>
      <c r="ES22" s="1158">
        <v>0</v>
      </c>
      <c r="ET22" s="1158">
        <v>0</v>
      </c>
      <c r="EU22" s="1158">
        <v>0.84</v>
      </c>
      <c r="EV22" s="1158">
        <v>0</v>
      </c>
      <c r="EW22" s="1158">
        <v>6.3843970588235299</v>
      </c>
      <c r="EX22" s="1252">
        <v>0</v>
      </c>
      <c r="EY22" s="1236">
        <v>3.0000000000000001E-3</v>
      </c>
      <c r="EZ22" s="1236">
        <v>1E-3</v>
      </c>
      <c r="FA22" s="1236">
        <v>3.0000000000000001E-3</v>
      </c>
      <c r="FB22" s="1236">
        <v>0</v>
      </c>
      <c r="FC22" s="1236">
        <v>0</v>
      </c>
      <c r="FD22" s="1236">
        <v>1E-3</v>
      </c>
      <c r="FE22" s="1233">
        <v>3.2693718411552348</v>
      </c>
      <c r="FF22" s="1233">
        <v>0.24802888086642588</v>
      </c>
      <c r="FG22" s="1158">
        <v>0</v>
      </c>
      <c r="FH22" s="1158">
        <v>0</v>
      </c>
      <c r="FI22" s="1158">
        <v>0</v>
      </c>
      <c r="FJ22" s="1158">
        <v>0.76</v>
      </c>
      <c r="FK22" s="1158">
        <v>0</v>
      </c>
      <c r="FL22" s="1158">
        <v>4.2774007220216603</v>
      </c>
      <c r="FM22" s="1252">
        <v>0</v>
      </c>
      <c r="FN22" s="1236">
        <v>3.0000000000000001E-3</v>
      </c>
      <c r="FO22" s="1236">
        <v>1E-3</v>
      </c>
      <c r="FP22" s="1236">
        <v>3.0000000000000001E-3</v>
      </c>
      <c r="FQ22" s="1236">
        <v>0</v>
      </c>
      <c r="FR22" s="1236">
        <v>0</v>
      </c>
      <c r="FS22" s="1236">
        <v>1E-3</v>
      </c>
      <c r="FT22" s="1233">
        <v>11.07802702702703</v>
      </c>
      <c r="FU22" s="1233">
        <v>0.51941891891891878</v>
      </c>
      <c r="FV22" s="1158">
        <v>0</v>
      </c>
      <c r="FW22" s="1158">
        <v>0</v>
      </c>
      <c r="FX22" s="1158">
        <v>0</v>
      </c>
      <c r="FY22" s="1158">
        <v>0.74099999999999999</v>
      </c>
      <c r="FZ22" s="1158">
        <v>0</v>
      </c>
      <c r="GA22" s="1158">
        <v>12.338445945945949</v>
      </c>
      <c r="GB22" s="1252">
        <v>0</v>
      </c>
      <c r="GC22" s="1253">
        <v>66.581059316901829</v>
      </c>
      <c r="GD22" s="1254">
        <v>0</v>
      </c>
      <c r="GE22" s="1255">
        <v>49.879007602577559</v>
      </c>
      <c r="GF22" s="1256">
        <v>0</v>
      </c>
      <c r="GG22" s="1257">
        <v>116.46006691947939</v>
      </c>
      <c r="GH22" s="1258">
        <v>0</v>
      </c>
      <c r="GI22" s="1246">
        <v>11</v>
      </c>
      <c r="GJ22" s="1259">
        <v>108.56506691947941</v>
      </c>
      <c r="GK22" s="1260">
        <v>0</v>
      </c>
      <c r="GL22" s="1261">
        <v>7.8949999999999818</v>
      </c>
      <c r="GM22" s="1262">
        <v>0</v>
      </c>
    </row>
    <row r="23" spans="1:195" ht="18" customHeight="1" x14ac:dyDescent="0.25">
      <c r="A23" s="1232">
        <v>9</v>
      </c>
      <c r="B23" s="1263" t="s">
        <v>1341</v>
      </c>
      <c r="C23" s="1251" t="s">
        <v>379</v>
      </c>
      <c r="D23" s="1235">
        <v>49.233333333333327</v>
      </c>
      <c r="E23" s="1236">
        <v>6.0000000000000001E-3</v>
      </c>
      <c r="F23" s="1236">
        <v>4.0000000000000001E-3</v>
      </c>
      <c r="G23" s="1236">
        <v>1.26E-2</v>
      </c>
      <c r="H23" s="1236">
        <v>0</v>
      </c>
      <c r="I23" s="1236">
        <v>0</v>
      </c>
      <c r="J23" s="1236">
        <v>0</v>
      </c>
      <c r="K23" s="1233">
        <v>20.054371621621623</v>
      </c>
      <c r="L23" s="1233">
        <v>1.8026891891891883</v>
      </c>
      <c r="M23" s="1237">
        <v>0</v>
      </c>
      <c r="N23" s="1237">
        <v>0</v>
      </c>
      <c r="O23" s="1158">
        <v>1076.0999999999999</v>
      </c>
      <c r="P23" s="1233">
        <v>0</v>
      </c>
      <c r="Q23" s="1158">
        <v>0</v>
      </c>
      <c r="R23" s="1158">
        <v>21.857060810810811</v>
      </c>
      <c r="S23" s="1252">
        <v>1076.0999999999999</v>
      </c>
      <c r="T23" s="1239">
        <v>6.0000000000000001E-3</v>
      </c>
      <c r="U23" s="1236">
        <v>4.0000000000000001E-3</v>
      </c>
      <c r="V23" s="1236">
        <v>1.26E-2</v>
      </c>
      <c r="W23" s="1236">
        <v>0</v>
      </c>
      <c r="X23" s="1236">
        <v>0</v>
      </c>
      <c r="Y23" s="1236">
        <v>0</v>
      </c>
      <c r="Z23" s="1233">
        <v>22.602578073089706</v>
      </c>
      <c r="AA23" s="1233">
        <v>1.8786445182724256</v>
      </c>
      <c r="AB23" s="1158">
        <v>0</v>
      </c>
      <c r="AC23" s="1158">
        <v>0</v>
      </c>
      <c r="AD23" s="1158">
        <v>1205.29</v>
      </c>
      <c r="AE23" s="1233">
        <v>0</v>
      </c>
      <c r="AF23" s="1158">
        <v>0</v>
      </c>
      <c r="AG23" s="1158">
        <v>24.481222591362133</v>
      </c>
      <c r="AH23" s="1252">
        <v>1205.29</v>
      </c>
      <c r="AI23" s="1239">
        <v>6.0000000000000001E-3</v>
      </c>
      <c r="AJ23" s="1236">
        <v>4.0000000000000001E-3</v>
      </c>
      <c r="AK23" s="1236">
        <v>1.26E-2</v>
      </c>
      <c r="AL23" s="1236">
        <v>0</v>
      </c>
      <c r="AM23" s="1236">
        <v>0</v>
      </c>
      <c r="AN23" s="1236">
        <v>0</v>
      </c>
      <c r="AO23" s="1233">
        <v>20.907612040133781</v>
      </c>
      <c r="AP23" s="1233">
        <v>1.700869565217392</v>
      </c>
      <c r="AQ23" s="1158">
        <v>0</v>
      </c>
      <c r="AR23" s="1158">
        <v>0</v>
      </c>
      <c r="AS23" s="1158">
        <v>1113.0899999999999</v>
      </c>
      <c r="AT23" s="1233">
        <v>0</v>
      </c>
      <c r="AU23" s="1158">
        <v>0</v>
      </c>
      <c r="AV23" s="1158">
        <v>22.608481605351173</v>
      </c>
      <c r="AW23" s="1252">
        <v>1113.0899999999999</v>
      </c>
      <c r="AX23" s="1236">
        <v>6.0000000000000001E-3</v>
      </c>
      <c r="AY23" s="1236">
        <v>4.0000000000000001E-3</v>
      </c>
      <c r="AZ23" s="1236">
        <v>1.26E-2</v>
      </c>
      <c r="BA23" s="1236">
        <v>0</v>
      </c>
      <c r="BB23" s="1236">
        <v>0</v>
      </c>
      <c r="BC23" s="1236">
        <v>0</v>
      </c>
      <c r="BD23" s="1233">
        <v>23.283236842105264</v>
      </c>
      <c r="BE23" s="1233">
        <v>1.9685789473684219</v>
      </c>
      <c r="BF23" s="1158">
        <v>0</v>
      </c>
      <c r="BG23" s="1158">
        <v>0</v>
      </c>
      <c r="BH23" s="1158">
        <v>1243.23</v>
      </c>
      <c r="BI23" s="1233">
        <v>0</v>
      </c>
      <c r="BJ23" s="1158">
        <v>0</v>
      </c>
      <c r="BK23" s="1158">
        <v>25.251815789473685</v>
      </c>
      <c r="BL23" s="1252">
        <v>1243.23</v>
      </c>
      <c r="BM23" s="1239">
        <v>6.0000000000000001E-3</v>
      </c>
      <c r="BN23" s="1236">
        <v>4.0000000000000001E-3</v>
      </c>
      <c r="BO23" s="1236">
        <v>1.26E-2</v>
      </c>
      <c r="BP23" s="1236">
        <v>0</v>
      </c>
      <c r="BQ23" s="1236">
        <v>0</v>
      </c>
      <c r="BR23" s="1236">
        <v>0</v>
      </c>
      <c r="BS23" s="1233">
        <v>18.742469387755101</v>
      </c>
      <c r="BT23" s="1233">
        <v>2.1181632653061224</v>
      </c>
      <c r="BU23" s="1158">
        <v>0</v>
      </c>
      <c r="BV23" s="1158">
        <v>0</v>
      </c>
      <c r="BW23" s="1158">
        <v>1027.04</v>
      </c>
      <c r="BX23" s="1233">
        <v>0</v>
      </c>
      <c r="BY23" s="1158">
        <v>0</v>
      </c>
      <c r="BZ23" s="1158">
        <v>20.860632653061224</v>
      </c>
      <c r="CA23" s="1252">
        <v>1027.04</v>
      </c>
      <c r="CB23" s="1236">
        <v>6.0000000000000001E-3</v>
      </c>
      <c r="CC23" s="1236">
        <v>4.0000000000000001E-3</v>
      </c>
      <c r="CD23" s="1236">
        <v>1.26E-2</v>
      </c>
      <c r="CE23" s="1236">
        <v>0</v>
      </c>
      <c r="CF23" s="1236">
        <v>0</v>
      </c>
      <c r="CG23" s="1236">
        <v>0</v>
      </c>
      <c r="CH23" s="1233">
        <v>14.091050167224084</v>
      </c>
      <c r="CI23" s="1233">
        <v>2.0846555183946496</v>
      </c>
      <c r="CJ23" s="1158">
        <v>0</v>
      </c>
      <c r="CK23" s="1158">
        <v>0</v>
      </c>
      <c r="CL23" s="1158">
        <v>796.38</v>
      </c>
      <c r="CM23" s="1233">
        <v>0</v>
      </c>
      <c r="CN23" s="1158">
        <v>0</v>
      </c>
      <c r="CO23" s="1158">
        <v>16.175705685618734</v>
      </c>
      <c r="CP23" s="1252">
        <v>796.38</v>
      </c>
      <c r="CQ23" s="1239">
        <v>6.0000000000000001E-3</v>
      </c>
      <c r="CR23" s="1236">
        <v>4.0000000000000001E-3</v>
      </c>
      <c r="CS23" s="1236">
        <v>1.26E-2</v>
      </c>
      <c r="CT23" s="1236">
        <v>0</v>
      </c>
      <c r="CU23" s="1236">
        <v>0</v>
      </c>
      <c r="CV23" s="1236">
        <v>0</v>
      </c>
      <c r="CW23" s="1233">
        <v>14.921464968152867</v>
      </c>
      <c r="CX23" s="1233">
        <v>2.6498089171974515</v>
      </c>
      <c r="CY23" s="1158">
        <v>0</v>
      </c>
      <c r="CZ23" s="1158">
        <v>0</v>
      </c>
      <c r="DA23" s="1158">
        <v>865.09</v>
      </c>
      <c r="DB23" s="1233">
        <v>0</v>
      </c>
      <c r="DC23" s="1158">
        <v>0</v>
      </c>
      <c r="DD23" s="1158">
        <v>17.571273885350319</v>
      </c>
      <c r="DE23" s="1252">
        <v>865.09</v>
      </c>
      <c r="DF23" s="1239">
        <v>6.0000000000000001E-3</v>
      </c>
      <c r="DG23" s="1236">
        <v>4.0000000000000001E-3</v>
      </c>
      <c r="DH23" s="1236">
        <v>1.26E-2</v>
      </c>
      <c r="DI23" s="1236">
        <v>0</v>
      </c>
      <c r="DJ23" s="1236">
        <v>0</v>
      </c>
      <c r="DK23" s="1236">
        <v>0</v>
      </c>
      <c r="DL23" s="1233">
        <v>15.106909090909092</v>
      </c>
      <c r="DM23" s="1233">
        <v>2.9803636363636361</v>
      </c>
      <c r="DN23" s="1158">
        <v>0</v>
      </c>
      <c r="DO23" s="1158">
        <v>0</v>
      </c>
      <c r="DP23" s="1158">
        <v>890.5</v>
      </c>
      <c r="DQ23" s="1233">
        <v>0</v>
      </c>
      <c r="DR23" s="1158">
        <v>0</v>
      </c>
      <c r="DS23" s="1158">
        <v>18.087272727272726</v>
      </c>
      <c r="DT23" s="1252">
        <v>890.5</v>
      </c>
      <c r="DU23" s="1239">
        <v>6.0000000000000001E-3</v>
      </c>
      <c r="DV23" s="1236">
        <v>4.0000000000000001E-3</v>
      </c>
      <c r="DW23" s="1236">
        <v>1.26E-2</v>
      </c>
      <c r="DX23" s="1236">
        <v>0</v>
      </c>
      <c r="DY23" s="1236">
        <v>0</v>
      </c>
      <c r="DZ23" s="1236">
        <v>0</v>
      </c>
      <c r="EA23" s="1233">
        <v>16.232764044943821</v>
      </c>
      <c r="EB23" s="1233">
        <v>2.5546067415730342</v>
      </c>
      <c r="EC23" s="1158">
        <v>0</v>
      </c>
      <c r="ED23" s="1158">
        <v>0</v>
      </c>
      <c r="EE23" s="1158">
        <v>924.96</v>
      </c>
      <c r="EF23" s="1158">
        <v>0</v>
      </c>
      <c r="EG23" s="1158">
        <v>0</v>
      </c>
      <c r="EH23" s="1158">
        <v>18.787370786516856</v>
      </c>
      <c r="EI23" s="1252">
        <v>924.96</v>
      </c>
      <c r="EJ23" s="1239">
        <v>6.0000000000000001E-3</v>
      </c>
      <c r="EK23" s="1236">
        <v>4.0000000000000001E-3</v>
      </c>
      <c r="EL23" s="1236">
        <v>1.26E-2</v>
      </c>
      <c r="EM23" s="1236">
        <v>0</v>
      </c>
      <c r="EN23" s="1236">
        <v>0</v>
      </c>
      <c r="EO23" s="1236">
        <v>0</v>
      </c>
      <c r="EP23" s="1233">
        <v>10.434397058823532</v>
      </c>
      <c r="EQ23" s="1233">
        <v>1.3087941176470586</v>
      </c>
      <c r="ER23" s="1158">
        <v>0</v>
      </c>
      <c r="ES23" s="1158">
        <v>0</v>
      </c>
      <c r="ET23" s="1158">
        <v>578.16</v>
      </c>
      <c r="EU23" s="1158">
        <v>0</v>
      </c>
      <c r="EV23" s="1158">
        <v>0</v>
      </c>
      <c r="EW23" s="1158">
        <v>11.743191176470591</v>
      </c>
      <c r="EX23" s="1252">
        <v>578.16</v>
      </c>
      <c r="EY23" s="1236">
        <v>6.0000000000000001E-3</v>
      </c>
      <c r="EZ23" s="1236">
        <v>4.0000000000000001E-3</v>
      </c>
      <c r="FA23" s="1236">
        <v>1.26E-2</v>
      </c>
      <c r="FB23" s="1236">
        <v>0</v>
      </c>
      <c r="FC23" s="1236">
        <v>0</v>
      </c>
      <c r="FD23" s="1236">
        <v>0</v>
      </c>
      <c r="FE23" s="1233">
        <v>6.5387436823104697</v>
      </c>
      <c r="FF23" s="1233">
        <v>0.99211552346570353</v>
      </c>
      <c r="FG23" s="1158">
        <v>0</v>
      </c>
      <c r="FH23" s="1158">
        <v>0</v>
      </c>
      <c r="FI23" s="1158">
        <v>370.77</v>
      </c>
      <c r="FJ23" s="1158">
        <v>0</v>
      </c>
      <c r="FK23" s="1158">
        <v>0</v>
      </c>
      <c r="FL23" s="1158">
        <v>7.5308592057761734</v>
      </c>
      <c r="FM23" s="1252">
        <v>370.77</v>
      </c>
      <c r="FN23" s="1236">
        <v>6.0000000000000001E-3</v>
      </c>
      <c r="FO23" s="1236">
        <v>4.0000000000000001E-3</v>
      </c>
      <c r="FP23" s="1236">
        <v>1.26E-2</v>
      </c>
      <c r="FQ23" s="1236">
        <v>0</v>
      </c>
      <c r="FR23" s="1236">
        <v>0</v>
      </c>
      <c r="FS23" s="1236">
        <v>0</v>
      </c>
      <c r="FT23" s="1233">
        <v>22.15605405405406</v>
      </c>
      <c r="FU23" s="1233">
        <v>2.0776756756756751</v>
      </c>
      <c r="FV23" s="1158">
        <v>0</v>
      </c>
      <c r="FW23" s="1158">
        <v>0</v>
      </c>
      <c r="FX23" s="1158">
        <v>1193.1099999999999</v>
      </c>
      <c r="FY23" s="1158">
        <v>0</v>
      </c>
      <c r="FZ23" s="1158">
        <v>0</v>
      </c>
      <c r="GA23" s="1158">
        <v>24.233729729729735</v>
      </c>
      <c r="GB23" s="1252">
        <v>1193.1099999999999</v>
      </c>
      <c r="GC23" s="1253">
        <v>131.23491913567776</v>
      </c>
      <c r="GD23" s="1254">
        <v>6461.1299999999992</v>
      </c>
      <c r="GE23" s="1255">
        <v>97.953697511116388</v>
      </c>
      <c r="GF23" s="1256">
        <v>4822.59</v>
      </c>
      <c r="GG23" s="1257">
        <v>229.18861664679415</v>
      </c>
      <c r="GH23" s="1258">
        <v>11283.72</v>
      </c>
      <c r="GI23" s="1246">
        <v>11</v>
      </c>
      <c r="GJ23" s="1259">
        <v>229.18861664679415</v>
      </c>
      <c r="GK23" s="1260">
        <v>11283.72</v>
      </c>
      <c r="GL23" s="1261">
        <v>0</v>
      </c>
      <c r="GM23" s="1262">
        <v>0</v>
      </c>
    </row>
    <row r="24" spans="1:195" ht="18" customHeight="1" x14ac:dyDescent="0.25">
      <c r="A24" s="1250">
        <v>10</v>
      </c>
      <c r="B24" s="1263" t="s">
        <v>1342</v>
      </c>
      <c r="C24" s="1251" t="s">
        <v>379</v>
      </c>
      <c r="D24" s="1235">
        <v>44.5</v>
      </c>
      <c r="E24" s="1236">
        <v>2E-3</v>
      </c>
      <c r="F24" s="1236">
        <v>1E-3</v>
      </c>
      <c r="G24" s="1236">
        <v>2E-3</v>
      </c>
      <c r="H24" s="1236">
        <v>0</v>
      </c>
      <c r="I24" s="1236">
        <v>0</v>
      </c>
      <c r="J24" s="1236">
        <v>0</v>
      </c>
      <c r="K24" s="1233">
        <v>6.6847905405405408</v>
      </c>
      <c r="L24" s="1233">
        <v>0.45067229729729708</v>
      </c>
      <c r="M24" s="1237">
        <v>0</v>
      </c>
      <c r="N24" s="1237">
        <v>0</v>
      </c>
      <c r="O24" s="1158">
        <v>317.52999999999997</v>
      </c>
      <c r="P24" s="1233">
        <v>0</v>
      </c>
      <c r="Q24" s="1158">
        <v>0</v>
      </c>
      <c r="R24" s="1158">
        <v>7.1354628378378377</v>
      </c>
      <c r="S24" s="1252">
        <v>317.52999999999997</v>
      </c>
      <c r="T24" s="1239">
        <v>2E-3</v>
      </c>
      <c r="U24" s="1236">
        <v>1E-3</v>
      </c>
      <c r="V24" s="1236">
        <v>2E-3</v>
      </c>
      <c r="W24" s="1236">
        <v>0</v>
      </c>
      <c r="X24" s="1236">
        <v>0</v>
      </c>
      <c r="Y24" s="1236">
        <v>0</v>
      </c>
      <c r="Z24" s="1233">
        <v>7.5341926910299017</v>
      </c>
      <c r="AA24" s="1233">
        <v>0.46966112956810641</v>
      </c>
      <c r="AB24" s="1158">
        <v>0</v>
      </c>
      <c r="AC24" s="1158">
        <v>0</v>
      </c>
      <c r="AD24" s="1158">
        <v>356.17</v>
      </c>
      <c r="AE24" s="1233">
        <v>0</v>
      </c>
      <c r="AF24" s="1158">
        <v>0</v>
      </c>
      <c r="AG24" s="1158">
        <v>8.0038538205980085</v>
      </c>
      <c r="AH24" s="1252">
        <v>356.17</v>
      </c>
      <c r="AI24" s="1239">
        <v>2E-3</v>
      </c>
      <c r="AJ24" s="1236">
        <v>1E-3</v>
      </c>
      <c r="AK24" s="1236">
        <v>2E-3</v>
      </c>
      <c r="AL24" s="1236">
        <v>0</v>
      </c>
      <c r="AM24" s="1236">
        <v>0</v>
      </c>
      <c r="AN24" s="1236">
        <v>0</v>
      </c>
      <c r="AO24" s="1233">
        <v>6.9692040133779267</v>
      </c>
      <c r="AP24" s="1233">
        <v>0.42521739130434799</v>
      </c>
      <c r="AQ24" s="1158">
        <v>0</v>
      </c>
      <c r="AR24" s="1158">
        <v>0</v>
      </c>
      <c r="AS24" s="1158">
        <v>329.05</v>
      </c>
      <c r="AT24" s="1233">
        <v>0</v>
      </c>
      <c r="AU24" s="1158">
        <v>0</v>
      </c>
      <c r="AV24" s="1158">
        <v>7.3944214046822747</v>
      </c>
      <c r="AW24" s="1252">
        <v>329.05</v>
      </c>
      <c r="AX24" s="1236">
        <v>2E-3</v>
      </c>
      <c r="AY24" s="1236">
        <v>1E-3</v>
      </c>
      <c r="AZ24" s="1236">
        <v>2E-3</v>
      </c>
      <c r="BA24" s="1236">
        <v>0</v>
      </c>
      <c r="BB24" s="1236">
        <v>0</v>
      </c>
      <c r="BC24" s="1236">
        <v>0</v>
      </c>
      <c r="BD24" s="1233">
        <v>7.7610789473684214</v>
      </c>
      <c r="BE24" s="1233">
        <v>0.49214473684210547</v>
      </c>
      <c r="BF24" s="1158">
        <v>0</v>
      </c>
      <c r="BG24" s="1158">
        <v>0</v>
      </c>
      <c r="BH24" s="1158">
        <v>367.27</v>
      </c>
      <c r="BI24" s="1233">
        <v>0</v>
      </c>
      <c r="BJ24" s="1158">
        <v>0</v>
      </c>
      <c r="BK24" s="1158">
        <v>8.2532236842105267</v>
      </c>
      <c r="BL24" s="1252">
        <v>367.27</v>
      </c>
      <c r="BM24" s="1239">
        <v>2E-3</v>
      </c>
      <c r="BN24" s="1236">
        <v>1E-3</v>
      </c>
      <c r="BO24" s="1236">
        <v>2E-3</v>
      </c>
      <c r="BP24" s="1236">
        <v>0</v>
      </c>
      <c r="BQ24" s="1236">
        <v>0</v>
      </c>
      <c r="BR24" s="1236">
        <v>0</v>
      </c>
      <c r="BS24" s="1233">
        <v>6.2474897959183675</v>
      </c>
      <c r="BT24" s="1233">
        <v>0.52954081632653061</v>
      </c>
      <c r="BU24" s="1158">
        <v>0</v>
      </c>
      <c r="BV24" s="1158">
        <v>0</v>
      </c>
      <c r="BW24" s="1158">
        <v>301.58</v>
      </c>
      <c r="BX24" s="1233">
        <v>0</v>
      </c>
      <c r="BY24" s="1158">
        <v>0</v>
      </c>
      <c r="BZ24" s="1158">
        <v>6.7770306122448982</v>
      </c>
      <c r="CA24" s="1252">
        <v>301.58</v>
      </c>
      <c r="CB24" s="1236">
        <v>2E-3</v>
      </c>
      <c r="CC24" s="1236">
        <v>1E-3</v>
      </c>
      <c r="CD24" s="1236">
        <v>2E-3</v>
      </c>
      <c r="CE24" s="1236">
        <v>0</v>
      </c>
      <c r="CF24" s="1236">
        <v>0</v>
      </c>
      <c r="CG24" s="1236">
        <v>0</v>
      </c>
      <c r="CH24" s="1233">
        <v>4.6970167224080281</v>
      </c>
      <c r="CI24" s="1233">
        <v>0.52116387959866239</v>
      </c>
      <c r="CJ24" s="1158">
        <v>0</v>
      </c>
      <c r="CK24" s="1158">
        <v>0</v>
      </c>
      <c r="CL24" s="1158">
        <v>232.21</v>
      </c>
      <c r="CM24" s="1233">
        <v>0</v>
      </c>
      <c r="CN24" s="1158">
        <v>0</v>
      </c>
      <c r="CO24" s="1158">
        <v>5.2181806020066901</v>
      </c>
      <c r="CP24" s="1252">
        <v>232.21</v>
      </c>
      <c r="CQ24" s="1239">
        <v>2E-3</v>
      </c>
      <c r="CR24" s="1236">
        <v>1E-3</v>
      </c>
      <c r="CS24" s="1236">
        <v>2E-3</v>
      </c>
      <c r="CT24" s="1236">
        <v>0</v>
      </c>
      <c r="CU24" s="1236">
        <v>0</v>
      </c>
      <c r="CV24" s="1236">
        <v>0</v>
      </c>
      <c r="CW24" s="1233">
        <v>4.9738216560509558</v>
      </c>
      <c r="CX24" s="1233">
        <v>0.66245222929936287</v>
      </c>
      <c r="CY24" s="1158">
        <v>0</v>
      </c>
      <c r="CZ24" s="1158">
        <v>0</v>
      </c>
      <c r="DA24" s="1158">
        <v>250.81</v>
      </c>
      <c r="DB24" s="1233">
        <v>0</v>
      </c>
      <c r="DC24" s="1158">
        <v>0</v>
      </c>
      <c r="DD24" s="1158">
        <v>5.6362738853503185</v>
      </c>
      <c r="DE24" s="1252">
        <v>250.81</v>
      </c>
      <c r="DF24" s="1239">
        <v>2E-3</v>
      </c>
      <c r="DG24" s="1236">
        <v>1E-3</v>
      </c>
      <c r="DH24" s="1236">
        <v>2E-3</v>
      </c>
      <c r="DI24" s="1236">
        <v>0</v>
      </c>
      <c r="DJ24" s="1236">
        <v>0</v>
      </c>
      <c r="DK24" s="1236">
        <v>0</v>
      </c>
      <c r="DL24" s="1233">
        <v>5.0356363636363639</v>
      </c>
      <c r="DM24" s="1233">
        <v>0.74509090909090903</v>
      </c>
      <c r="DN24" s="1158">
        <v>0</v>
      </c>
      <c r="DO24" s="1158">
        <v>0</v>
      </c>
      <c r="DP24" s="1158">
        <v>257.24</v>
      </c>
      <c r="DQ24" s="1233">
        <v>0</v>
      </c>
      <c r="DR24" s="1158">
        <v>0</v>
      </c>
      <c r="DS24" s="1158">
        <v>5.7807272727272725</v>
      </c>
      <c r="DT24" s="1252">
        <v>257.24</v>
      </c>
      <c r="DU24" s="1239">
        <v>2E-3</v>
      </c>
      <c r="DV24" s="1236">
        <v>1E-3</v>
      </c>
      <c r="DW24" s="1236">
        <v>2E-3</v>
      </c>
      <c r="DX24" s="1236">
        <v>0</v>
      </c>
      <c r="DY24" s="1236">
        <v>0</v>
      </c>
      <c r="DZ24" s="1236">
        <v>0</v>
      </c>
      <c r="EA24" s="1233">
        <v>5.4109213483146066</v>
      </c>
      <c r="EB24" s="1233">
        <v>0.63865168539325856</v>
      </c>
      <c r="EC24" s="1158">
        <v>0</v>
      </c>
      <c r="ED24" s="1158">
        <v>0</v>
      </c>
      <c r="EE24" s="1158">
        <v>269.20999999999998</v>
      </c>
      <c r="EF24" s="1158">
        <v>0</v>
      </c>
      <c r="EG24" s="1158">
        <v>0</v>
      </c>
      <c r="EH24" s="1158">
        <v>6.0495730337078655</v>
      </c>
      <c r="EI24" s="1252">
        <v>269.20999999999998</v>
      </c>
      <c r="EJ24" s="1239">
        <v>2E-3</v>
      </c>
      <c r="EK24" s="1236">
        <v>1E-3</v>
      </c>
      <c r="EL24" s="1236">
        <v>2E-3</v>
      </c>
      <c r="EM24" s="1236">
        <v>0</v>
      </c>
      <c r="EN24" s="1236">
        <v>0</v>
      </c>
      <c r="EO24" s="1236">
        <v>0</v>
      </c>
      <c r="EP24" s="1233">
        <v>3.4781323529411772</v>
      </c>
      <c r="EQ24" s="1233">
        <v>0.32719852941176464</v>
      </c>
      <c r="ER24" s="1158">
        <v>0</v>
      </c>
      <c r="ES24" s="1158">
        <v>0</v>
      </c>
      <c r="ET24" s="1158">
        <v>169.34</v>
      </c>
      <c r="EU24" s="1158">
        <v>0</v>
      </c>
      <c r="EV24" s="1158">
        <v>0</v>
      </c>
      <c r="EW24" s="1158">
        <v>3.8053308823529419</v>
      </c>
      <c r="EX24" s="1252">
        <v>169.34</v>
      </c>
      <c r="EY24" s="1236">
        <v>2E-3</v>
      </c>
      <c r="EZ24" s="1236">
        <v>1E-3</v>
      </c>
      <c r="FA24" s="1236">
        <v>2E-3</v>
      </c>
      <c r="FB24" s="1236">
        <v>0</v>
      </c>
      <c r="FC24" s="1236">
        <v>0</v>
      </c>
      <c r="FD24" s="1236">
        <v>0</v>
      </c>
      <c r="FE24" s="1233">
        <v>2.1795812274368234</v>
      </c>
      <c r="FF24" s="1233">
        <v>0.24802888086642588</v>
      </c>
      <c r="FG24" s="1158">
        <v>0</v>
      </c>
      <c r="FH24" s="1158">
        <v>0</v>
      </c>
      <c r="FI24" s="1158">
        <v>108.03</v>
      </c>
      <c r="FJ24" s="1158">
        <v>0</v>
      </c>
      <c r="FK24" s="1158">
        <v>0</v>
      </c>
      <c r="FL24" s="1158">
        <v>2.4276101083032491</v>
      </c>
      <c r="FM24" s="1252">
        <v>108.03</v>
      </c>
      <c r="FN24" s="1236">
        <v>2E-3</v>
      </c>
      <c r="FO24" s="1236">
        <v>1E-3</v>
      </c>
      <c r="FP24" s="1236">
        <v>2E-3</v>
      </c>
      <c r="FQ24" s="1236">
        <v>0</v>
      </c>
      <c r="FR24" s="1236">
        <v>0</v>
      </c>
      <c r="FS24" s="1236">
        <v>0</v>
      </c>
      <c r="FT24" s="1233">
        <v>7.3853513513513525</v>
      </c>
      <c r="FU24" s="1233">
        <v>0.51941891891891878</v>
      </c>
      <c r="FV24" s="1158">
        <v>0</v>
      </c>
      <c r="FW24" s="1158">
        <v>0</v>
      </c>
      <c r="FX24" s="1158">
        <v>351.76</v>
      </c>
      <c r="FY24" s="1158">
        <v>0</v>
      </c>
      <c r="FZ24" s="1158">
        <v>0</v>
      </c>
      <c r="GA24" s="1158">
        <v>7.9047702702702711</v>
      </c>
      <c r="GB24" s="1252">
        <v>351.76</v>
      </c>
      <c r="GC24" s="1253">
        <v>42.782172961580237</v>
      </c>
      <c r="GD24" s="1254">
        <v>1903.81</v>
      </c>
      <c r="GE24" s="1255">
        <v>31.604285452711913</v>
      </c>
      <c r="GF24" s="1256">
        <v>1406.39</v>
      </c>
      <c r="GG24" s="1257">
        <v>74.38645841429215</v>
      </c>
      <c r="GH24" s="1258">
        <v>3310.2</v>
      </c>
      <c r="GI24" s="1246">
        <v>11</v>
      </c>
      <c r="GJ24" s="1259">
        <v>74.38645841429215</v>
      </c>
      <c r="GK24" s="1260">
        <v>3310.2</v>
      </c>
      <c r="GL24" s="1261">
        <v>0</v>
      </c>
      <c r="GM24" s="1262">
        <v>0</v>
      </c>
    </row>
    <row r="25" spans="1:195" ht="18" customHeight="1" x14ac:dyDescent="0.25">
      <c r="A25" s="1232">
        <v>11</v>
      </c>
      <c r="B25" s="1263" t="s">
        <v>1343</v>
      </c>
      <c r="C25" s="1251" t="s">
        <v>379</v>
      </c>
      <c r="D25" s="1235">
        <v>53.633333333333333</v>
      </c>
      <c r="E25" s="1236">
        <v>5.0000000000000001E-3</v>
      </c>
      <c r="F25" s="1236">
        <v>4.0000000000000001E-3</v>
      </c>
      <c r="G25" s="1236">
        <v>5.0000000000000001E-3</v>
      </c>
      <c r="H25" s="1236">
        <v>0</v>
      </c>
      <c r="I25" s="1236">
        <v>0</v>
      </c>
      <c r="J25" s="1236">
        <v>0</v>
      </c>
      <c r="K25" s="1233">
        <v>16.711976351351353</v>
      </c>
      <c r="L25" s="1233">
        <v>1.8026891891891883</v>
      </c>
      <c r="M25" s="1237">
        <v>0</v>
      </c>
      <c r="N25" s="1237">
        <v>0</v>
      </c>
      <c r="O25" s="1158">
        <v>993</v>
      </c>
      <c r="P25" s="1233">
        <v>0</v>
      </c>
      <c r="Q25" s="1158">
        <v>0</v>
      </c>
      <c r="R25" s="1158">
        <v>18.514665540540541</v>
      </c>
      <c r="S25" s="1252">
        <v>993</v>
      </c>
      <c r="T25" s="1239">
        <v>5.0000000000000001E-3</v>
      </c>
      <c r="U25" s="1236">
        <v>4.0000000000000001E-3</v>
      </c>
      <c r="V25" s="1236">
        <v>5.0000000000000001E-3</v>
      </c>
      <c r="W25" s="1236">
        <v>0</v>
      </c>
      <c r="X25" s="1236">
        <v>0</v>
      </c>
      <c r="Y25" s="1236">
        <v>0</v>
      </c>
      <c r="Z25" s="1233">
        <v>18.835481727574756</v>
      </c>
      <c r="AA25" s="1233">
        <v>1.8786445182724256</v>
      </c>
      <c r="AB25" s="1158">
        <v>0</v>
      </c>
      <c r="AC25" s="1158">
        <v>0</v>
      </c>
      <c r="AD25" s="1158">
        <v>1110.97</v>
      </c>
      <c r="AE25" s="1233">
        <v>0</v>
      </c>
      <c r="AF25" s="1158">
        <v>0</v>
      </c>
      <c r="AG25" s="1158">
        <v>20.714126245847183</v>
      </c>
      <c r="AH25" s="1252">
        <v>1110.97</v>
      </c>
      <c r="AI25" s="1239">
        <v>5.0000000000000001E-3</v>
      </c>
      <c r="AJ25" s="1236">
        <v>4.0000000000000001E-3</v>
      </c>
      <c r="AK25" s="1236">
        <v>5.0000000000000001E-3</v>
      </c>
      <c r="AL25" s="1236">
        <v>0</v>
      </c>
      <c r="AM25" s="1236">
        <v>0</v>
      </c>
      <c r="AN25" s="1236">
        <v>0</v>
      </c>
      <c r="AO25" s="1233">
        <v>17.423010033444818</v>
      </c>
      <c r="AP25" s="1233">
        <v>1.700869565217392</v>
      </c>
      <c r="AQ25" s="1158">
        <v>0</v>
      </c>
      <c r="AR25" s="1158">
        <v>0</v>
      </c>
      <c r="AS25" s="1158">
        <v>1025.68</v>
      </c>
      <c r="AT25" s="1233">
        <v>0</v>
      </c>
      <c r="AU25" s="1158">
        <v>0</v>
      </c>
      <c r="AV25" s="1158">
        <v>19.12387959866221</v>
      </c>
      <c r="AW25" s="1252">
        <v>1025.68</v>
      </c>
      <c r="AX25" s="1236">
        <v>5.0000000000000001E-3</v>
      </c>
      <c r="AY25" s="1236">
        <v>4.0000000000000001E-3</v>
      </c>
      <c r="AZ25" s="1236">
        <v>5.0000000000000001E-3</v>
      </c>
      <c r="BA25" s="1236">
        <v>0</v>
      </c>
      <c r="BB25" s="1236">
        <v>0</v>
      </c>
      <c r="BC25" s="1236">
        <v>0</v>
      </c>
      <c r="BD25" s="1233">
        <v>19.402697368421052</v>
      </c>
      <c r="BE25" s="1233">
        <v>1.9685789473684219</v>
      </c>
      <c r="BF25" s="1158">
        <v>0</v>
      </c>
      <c r="BG25" s="1158">
        <v>0</v>
      </c>
      <c r="BH25" s="1158">
        <v>1146.21</v>
      </c>
      <c r="BI25" s="1233">
        <v>0</v>
      </c>
      <c r="BJ25" s="1158">
        <v>0</v>
      </c>
      <c r="BK25" s="1158">
        <v>21.371276315789473</v>
      </c>
      <c r="BL25" s="1252">
        <v>1146.21</v>
      </c>
      <c r="BM25" s="1239">
        <v>5.0000000000000001E-3</v>
      </c>
      <c r="BN25" s="1236">
        <v>4.0000000000000001E-3</v>
      </c>
      <c r="BO25" s="1236">
        <v>5.0000000000000001E-3</v>
      </c>
      <c r="BP25" s="1236">
        <v>0</v>
      </c>
      <c r="BQ25" s="1236">
        <v>0</v>
      </c>
      <c r="BR25" s="1236">
        <v>0</v>
      </c>
      <c r="BS25" s="1233">
        <v>15.618724489795918</v>
      </c>
      <c r="BT25" s="1233">
        <v>2.1181632653061224</v>
      </c>
      <c r="BU25" s="1158">
        <v>0</v>
      </c>
      <c r="BV25" s="1158">
        <v>0</v>
      </c>
      <c r="BW25" s="1158">
        <v>951.29</v>
      </c>
      <c r="BX25" s="1233">
        <v>0</v>
      </c>
      <c r="BY25" s="1158">
        <v>0</v>
      </c>
      <c r="BZ25" s="1158">
        <v>17.736887755102039</v>
      </c>
      <c r="CA25" s="1252">
        <v>951.29</v>
      </c>
      <c r="CB25" s="1236">
        <v>5.0000000000000001E-3</v>
      </c>
      <c r="CC25" s="1236">
        <v>4.0000000000000001E-3</v>
      </c>
      <c r="CD25" s="1236">
        <v>5.0000000000000001E-3</v>
      </c>
      <c r="CE25" s="1236">
        <v>0</v>
      </c>
      <c r="CF25" s="1236">
        <v>0</v>
      </c>
      <c r="CG25" s="1236">
        <v>0</v>
      </c>
      <c r="CH25" s="1233">
        <v>11.742541806020069</v>
      </c>
      <c r="CI25" s="1233">
        <v>2.0846555183946496</v>
      </c>
      <c r="CJ25" s="1158">
        <v>0</v>
      </c>
      <c r="CK25" s="1158">
        <v>0</v>
      </c>
      <c r="CL25" s="1158">
        <v>741.6</v>
      </c>
      <c r="CM25" s="1233">
        <v>0</v>
      </c>
      <c r="CN25" s="1158">
        <v>0</v>
      </c>
      <c r="CO25" s="1158">
        <v>13.827197324414719</v>
      </c>
      <c r="CP25" s="1252">
        <v>741.6</v>
      </c>
      <c r="CQ25" s="1239">
        <v>5.0000000000000001E-3</v>
      </c>
      <c r="CR25" s="1236">
        <v>4.0000000000000001E-3</v>
      </c>
      <c r="CS25" s="1236">
        <v>5.0000000000000001E-3</v>
      </c>
      <c r="CT25" s="1236">
        <v>0</v>
      </c>
      <c r="CU25" s="1236">
        <v>0</v>
      </c>
      <c r="CV25" s="1236">
        <v>0</v>
      </c>
      <c r="CW25" s="1233">
        <v>12.434554140127389</v>
      </c>
      <c r="CX25" s="1233">
        <v>2.6498089171974515</v>
      </c>
      <c r="CY25" s="1158">
        <v>0</v>
      </c>
      <c r="CZ25" s="1158">
        <v>0</v>
      </c>
      <c r="DA25" s="1158">
        <v>809.02</v>
      </c>
      <c r="DB25" s="1233">
        <v>0</v>
      </c>
      <c r="DC25" s="1158">
        <v>0</v>
      </c>
      <c r="DD25" s="1158">
        <v>15.08436305732484</v>
      </c>
      <c r="DE25" s="1252">
        <v>809.02</v>
      </c>
      <c r="DF25" s="1239">
        <v>5.0000000000000001E-3</v>
      </c>
      <c r="DG25" s="1236">
        <v>4.0000000000000001E-3</v>
      </c>
      <c r="DH25" s="1236">
        <v>5.0000000000000001E-3</v>
      </c>
      <c r="DI25" s="1236">
        <v>0</v>
      </c>
      <c r="DJ25" s="1236">
        <v>0</v>
      </c>
      <c r="DK25" s="1236">
        <v>0</v>
      </c>
      <c r="DL25" s="1233">
        <v>12.58909090909091</v>
      </c>
      <c r="DM25" s="1233">
        <v>2.9803636363636361</v>
      </c>
      <c r="DN25" s="1158">
        <v>0</v>
      </c>
      <c r="DO25" s="1158">
        <v>0</v>
      </c>
      <c r="DP25" s="1158">
        <v>835.04</v>
      </c>
      <c r="DQ25" s="1233">
        <v>0</v>
      </c>
      <c r="DR25" s="1158">
        <v>0</v>
      </c>
      <c r="DS25" s="1158">
        <v>15.569454545454546</v>
      </c>
      <c r="DT25" s="1252">
        <v>835.04</v>
      </c>
      <c r="DU25" s="1239">
        <v>5.0000000000000001E-3</v>
      </c>
      <c r="DV25" s="1236">
        <v>4.0000000000000001E-3</v>
      </c>
      <c r="DW25" s="1236">
        <v>5.0000000000000001E-3</v>
      </c>
      <c r="DX25" s="1236">
        <v>0</v>
      </c>
      <c r="DY25" s="1236">
        <v>0</v>
      </c>
      <c r="DZ25" s="1236">
        <v>0</v>
      </c>
      <c r="EA25" s="1233">
        <v>13.527303370786518</v>
      </c>
      <c r="EB25" s="1233">
        <v>2.5546067415730342</v>
      </c>
      <c r="EC25" s="1158">
        <v>0</v>
      </c>
      <c r="ED25" s="1158">
        <v>0</v>
      </c>
      <c r="EE25" s="1158">
        <v>862.53</v>
      </c>
      <c r="EF25" s="1158">
        <v>0</v>
      </c>
      <c r="EG25" s="1158">
        <v>0</v>
      </c>
      <c r="EH25" s="1158">
        <v>16.081910112359552</v>
      </c>
      <c r="EI25" s="1252">
        <v>862.53</v>
      </c>
      <c r="EJ25" s="1239">
        <v>5.0000000000000001E-3</v>
      </c>
      <c r="EK25" s="1236">
        <v>4.0000000000000001E-3</v>
      </c>
      <c r="EL25" s="1236">
        <v>5.0000000000000001E-3</v>
      </c>
      <c r="EM25" s="1236">
        <v>0</v>
      </c>
      <c r="EN25" s="1236">
        <v>0</v>
      </c>
      <c r="EO25" s="1236">
        <v>0</v>
      </c>
      <c r="EP25" s="1233">
        <v>8.6953308823529429</v>
      </c>
      <c r="EQ25" s="1233">
        <v>1.3087941176470586</v>
      </c>
      <c r="ER25" s="1158">
        <v>0</v>
      </c>
      <c r="ES25" s="1158">
        <v>0</v>
      </c>
      <c r="ET25" s="1158">
        <v>536.54999999999995</v>
      </c>
      <c r="EU25" s="1158">
        <v>0</v>
      </c>
      <c r="EV25" s="1158">
        <v>0</v>
      </c>
      <c r="EW25" s="1158">
        <v>10.004125000000002</v>
      </c>
      <c r="EX25" s="1252">
        <v>536.54999999999995</v>
      </c>
      <c r="EY25" s="1236">
        <v>5.0000000000000001E-3</v>
      </c>
      <c r="EZ25" s="1236">
        <v>4.0000000000000001E-3</v>
      </c>
      <c r="FA25" s="1236">
        <v>5.0000000000000001E-3</v>
      </c>
      <c r="FB25" s="1236">
        <v>0</v>
      </c>
      <c r="FC25" s="1236">
        <v>0</v>
      </c>
      <c r="FD25" s="1236">
        <v>0</v>
      </c>
      <c r="FE25" s="1233">
        <v>5.4489530685920577</v>
      </c>
      <c r="FF25" s="1233">
        <v>0.99211552346570353</v>
      </c>
      <c r="FG25" s="1158">
        <v>0</v>
      </c>
      <c r="FH25" s="1158">
        <v>0</v>
      </c>
      <c r="FI25" s="1158">
        <v>345.46</v>
      </c>
      <c r="FJ25" s="1158">
        <v>0</v>
      </c>
      <c r="FK25" s="1158">
        <v>0</v>
      </c>
      <c r="FL25" s="1158">
        <v>6.4410685920577615</v>
      </c>
      <c r="FM25" s="1252">
        <v>345.46</v>
      </c>
      <c r="FN25" s="1236">
        <v>5.0000000000000001E-3</v>
      </c>
      <c r="FO25" s="1236">
        <v>4.0000000000000001E-3</v>
      </c>
      <c r="FP25" s="1236">
        <v>5.0000000000000001E-3</v>
      </c>
      <c r="FQ25" s="1236">
        <v>0</v>
      </c>
      <c r="FR25" s="1236">
        <v>0</v>
      </c>
      <c r="FS25" s="1236">
        <v>0</v>
      </c>
      <c r="FT25" s="1233">
        <v>18.463378378378383</v>
      </c>
      <c r="FU25" s="1233">
        <v>2.0776756756756751</v>
      </c>
      <c r="FV25" s="1158">
        <v>0</v>
      </c>
      <c r="FW25" s="1158">
        <v>0</v>
      </c>
      <c r="FX25" s="1158">
        <v>1101.69</v>
      </c>
      <c r="FY25" s="1158">
        <v>0</v>
      </c>
      <c r="FZ25" s="1158">
        <v>0</v>
      </c>
      <c r="GA25" s="1158">
        <v>20.541054054054058</v>
      </c>
      <c r="GB25" s="1252">
        <v>1101.69</v>
      </c>
      <c r="GC25" s="1253">
        <v>111.28803278035616</v>
      </c>
      <c r="GD25" s="1254">
        <v>5968.7500000000009</v>
      </c>
      <c r="GE25" s="1255">
        <v>83.721975361250756</v>
      </c>
      <c r="GF25" s="1256">
        <v>4490.2900000000009</v>
      </c>
      <c r="GG25" s="1257">
        <v>195.01000814160693</v>
      </c>
      <c r="GH25" s="1258">
        <v>10459.040000000001</v>
      </c>
      <c r="GI25" s="1246">
        <v>11</v>
      </c>
      <c r="GJ25" s="1259">
        <v>195.01000814160693</v>
      </c>
      <c r="GK25" s="1260">
        <v>10459.040000000001</v>
      </c>
      <c r="GL25" s="1261">
        <v>0</v>
      </c>
      <c r="GM25" s="1262">
        <v>0</v>
      </c>
    </row>
    <row r="26" spans="1:195" ht="18" customHeight="1" x14ac:dyDescent="0.25">
      <c r="A26" s="1250">
        <v>12</v>
      </c>
      <c r="B26" s="1263" t="s">
        <v>1344</v>
      </c>
      <c r="C26" s="1251" t="s">
        <v>379</v>
      </c>
      <c r="D26" s="1235">
        <v>46.699999999999996</v>
      </c>
      <c r="E26" s="1236">
        <v>2E-3</v>
      </c>
      <c r="F26" s="1236">
        <v>3.0000000000000001E-3</v>
      </c>
      <c r="G26" s="1236">
        <v>2E-3</v>
      </c>
      <c r="H26" s="1236">
        <v>0</v>
      </c>
      <c r="I26" s="1236">
        <v>0</v>
      </c>
      <c r="J26" s="1236">
        <v>0.01</v>
      </c>
      <c r="K26" s="1233">
        <v>6.6847905405405408</v>
      </c>
      <c r="L26" s="1233">
        <v>1.3520168918918911</v>
      </c>
      <c r="M26" s="1237">
        <v>0</v>
      </c>
      <c r="N26" s="1237">
        <v>0</v>
      </c>
      <c r="O26" s="1158">
        <v>375.32</v>
      </c>
      <c r="P26" s="1233">
        <v>6</v>
      </c>
      <c r="Q26" s="1158">
        <v>280.2</v>
      </c>
      <c r="R26" s="1158">
        <v>14.036807432432433</v>
      </c>
      <c r="S26" s="1252">
        <v>655.52</v>
      </c>
      <c r="T26" s="1239">
        <v>2E-3</v>
      </c>
      <c r="U26" s="1236">
        <v>3.0000000000000001E-3</v>
      </c>
      <c r="V26" s="1236">
        <v>2E-3</v>
      </c>
      <c r="W26" s="1236">
        <v>0</v>
      </c>
      <c r="X26" s="1236">
        <v>0</v>
      </c>
      <c r="Y26" s="1236">
        <v>0.01</v>
      </c>
      <c r="Z26" s="1233">
        <v>7.5341926910299017</v>
      </c>
      <c r="AA26" s="1233">
        <v>1.4089833887043193</v>
      </c>
      <c r="AB26" s="1158">
        <v>0</v>
      </c>
      <c r="AC26" s="1158">
        <v>0</v>
      </c>
      <c r="AD26" s="1158">
        <v>417.65</v>
      </c>
      <c r="AE26" s="1233">
        <v>7.1400000000000006</v>
      </c>
      <c r="AF26" s="1158">
        <v>333.44</v>
      </c>
      <c r="AG26" s="1158">
        <v>16.083176079734223</v>
      </c>
      <c r="AH26" s="1252">
        <v>751.08999999999992</v>
      </c>
      <c r="AI26" s="1239">
        <v>2E-3</v>
      </c>
      <c r="AJ26" s="1236">
        <v>3.0000000000000001E-3</v>
      </c>
      <c r="AK26" s="1236">
        <v>2E-3</v>
      </c>
      <c r="AL26" s="1236">
        <v>0</v>
      </c>
      <c r="AM26" s="1236">
        <v>0</v>
      </c>
      <c r="AN26" s="1236">
        <v>0.01</v>
      </c>
      <c r="AO26" s="1233">
        <v>6.9692040133779267</v>
      </c>
      <c r="AP26" s="1233">
        <v>1.275652173913044</v>
      </c>
      <c r="AQ26" s="1158">
        <v>0</v>
      </c>
      <c r="AR26" s="1158">
        <v>0</v>
      </c>
      <c r="AS26" s="1158">
        <v>385.03</v>
      </c>
      <c r="AT26" s="1233">
        <v>7.2</v>
      </c>
      <c r="AU26" s="1158">
        <v>336.24</v>
      </c>
      <c r="AV26" s="1158">
        <v>15.44485618729097</v>
      </c>
      <c r="AW26" s="1252">
        <v>721.27</v>
      </c>
      <c r="AX26" s="1236">
        <v>2E-3</v>
      </c>
      <c r="AY26" s="1236">
        <v>3.0000000000000001E-3</v>
      </c>
      <c r="AZ26" s="1236">
        <v>2E-3</v>
      </c>
      <c r="BA26" s="1236">
        <v>0</v>
      </c>
      <c r="BB26" s="1236">
        <v>0</v>
      </c>
      <c r="BC26" s="1236">
        <v>0.01</v>
      </c>
      <c r="BD26" s="1233">
        <v>7.7610789473684214</v>
      </c>
      <c r="BE26" s="1233">
        <v>1.4764342105263164</v>
      </c>
      <c r="BF26" s="1158">
        <v>0</v>
      </c>
      <c r="BG26" s="1158">
        <v>0</v>
      </c>
      <c r="BH26" s="1158">
        <v>431.39</v>
      </c>
      <c r="BI26" s="1233">
        <v>6.84</v>
      </c>
      <c r="BJ26" s="1158">
        <v>319.43</v>
      </c>
      <c r="BK26" s="1158">
        <v>16.077513157894735</v>
      </c>
      <c r="BL26" s="1252">
        <v>750.81999999999994</v>
      </c>
      <c r="BM26" s="1239">
        <v>2E-3</v>
      </c>
      <c r="BN26" s="1236">
        <v>3.0000000000000001E-3</v>
      </c>
      <c r="BO26" s="1236">
        <v>2E-3</v>
      </c>
      <c r="BP26" s="1236">
        <v>0</v>
      </c>
      <c r="BQ26" s="1236">
        <v>0</v>
      </c>
      <c r="BR26" s="1236">
        <v>0.01</v>
      </c>
      <c r="BS26" s="1233">
        <v>6.2474897959183675</v>
      </c>
      <c r="BT26" s="1233">
        <v>1.5886224489795919</v>
      </c>
      <c r="BU26" s="1158">
        <v>0</v>
      </c>
      <c r="BV26" s="1158">
        <v>0</v>
      </c>
      <c r="BW26" s="1158">
        <v>365.95</v>
      </c>
      <c r="BX26" s="1233">
        <v>6.12</v>
      </c>
      <c r="BY26" s="1158">
        <v>285.8</v>
      </c>
      <c r="BZ26" s="1158">
        <v>13.956112244897959</v>
      </c>
      <c r="CA26" s="1252">
        <v>651.75</v>
      </c>
      <c r="CB26" s="1236">
        <v>2E-3</v>
      </c>
      <c r="CC26" s="1236">
        <v>3.0000000000000001E-3</v>
      </c>
      <c r="CD26" s="1236">
        <v>2E-3</v>
      </c>
      <c r="CE26" s="1236">
        <v>0</v>
      </c>
      <c r="CF26" s="1236">
        <v>0</v>
      </c>
      <c r="CG26" s="1236">
        <v>0.01</v>
      </c>
      <c r="CH26" s="1233">
        <v>4.6970167224080281</v>
      </c>
      <c r="CI26" s="1233">
        <v>1.563491638795987</v>
      </c>
      <c r="CJ26" s="1158">
        <v>0</v>
      </c>
      <c r="CK26" s="1158">
        <v>0</v>
      </c>
      <c r="CL26" s="1158">
        <v>292.37</v>
      </c>
      <c r="CM26" s="1233">
        <v>5.22</v>
      </c>
      <c r="CN26" s="1158">
        <v>243.77</v>
      </c>
      <c r="CO26" s="1158">
        <v>11.480508361204015</v>
      </c>
      <c r="CP26" s="1252">
        <v>536.14</v>
      </c>
      <c r="CQ26" s="1239">
        <v>2E-3</v>
      </c>
      <c r="CR26" s="1236">
        <v>3.0000000000000001E-3</v>
      </c>
      <c r="CS26" s="1236">
        <v>2E-3</v>
      </c>
      <c r="CT26" s="1236">
        <v>0</v>
      </c>
      <c r="CU26" s="1236">
        <v>0</v>
      </c>
      <c r="CV26" s="1236">
        <v>0.01</v>
      </c>
      <c r="CW26" s="1233">
        <v>4.9738216560509558</v>
      </c>
      <c r="CX26" s="1233">
        <v>1.9873566878980888</v>
      </c>
      <c r="CY26" s="1158">
        <v>0</v>
      </c>
      <c r="CZ26" s="1158">
        <v>0</v>
      </c>
      <c r="DA26" s="1158">
        <v>325.08999999999997</v>
      </c>
      <c r="DB26" s="1233">
        <v>5.2</v>
      </c>
      <c r="DC26" s="1158">
        <v>242.84</v>
      </c>
      <c r="DD26" s="1158">
        <v>12.161178343949045</v>
      </c>
      <c r="DE26" s="1252">
        <v>567.92999999999995</v>
      </c>
      <c r="DF26" s="1239">
        <v>2E-3</v>
      </c>
      <c r="DG26" s="1236">
        <v>3.0000000000000001E-3</v>
      </c>
      <c r="DH26" s="1236">
        <v>2E-3</v>
      </c>
      <c r="DI26" s="1236">
        <v>0</v>
      </c>
      <c r="DJ26" s="1236">
        <v>0</v>
      </c>
      <c r="DK26" s="1236">
        <v>0.01</v>
      </c>
      <c r="DL26" s="1233">
        <v>5.0356363636363639</v>
      </c>
      <c r="DM26" s="1233">
        <v>2.2352727272727271</v>
      </c>
      <c r="DN26" s="1158">
        <v>0</v>
      </c>
      <c r="DO26" s="1158">
        <v>0</v>
      </c>
      <c r="DP26" s="1158">
        <v>339.55</v>
      </c>
      <c r="DQ26" s="1233">
        <v>5.88</v>
      </c>
      <c r="DR26" s="1158">
        <v>274.60000000000002</v>
      </c>
      <c r="DS26" s="1158">
        <v>13.150909090909092</v>
      </c>
      <c r="DT26" s="1252">
        <v>614.15000000000009</v>
      </c>
      <c r="DU26" s="1239">
        <v>2E-3</v>
      </c>
      <c r="DV26" s="1236">
        <v>3.0000000000000001E-3</v>
      </c>
      <c r="DW26" s="1236">
        <v>2E-3</v>
      </c>
      <c r="DX26" s="1236">
        <v>0</v>
      </c>
      <c r="DY26" s="1236">
        <v>0</v>
      </c>
      <c r="DZ26" s="1236">
        <v>0.01</v>
      </c>
      <c r="EA26" s="1233">
        <v>5.4109213483146066</v>
      </c>
      <c r="EB26" s="1233">
        <v>1.9159550561797756</v>
      </c>
      <c r="EC26" s="1158">
        <v>0</v>
      </c>
      <c r="ED26" s="1158">
        <v>0</v>
      </c>
      <c r="EE26" s="1158">
        <v>342.17</v>
      </c>
      <c r="EF26" s="1158">
        <v>5.94</v>
      </c>
      <c r="EG26" s="1158">
        <v>277.39999999999998</v>
      </c>
      <c r="EH26" s="1158">
        <v>13.266876404494383</v>
      </c>
      <c r="EI26" s="1252">
        <v>619.56999999999994</v>
      </c>
      <c r="EJ26" s="1239">
        <v>2E-3</v>
      </c>
      <c r="EK26" s="1236">
        <v>3.0000000000000001E-3</v>
      </c>
      <c r="EL26" s="1236">
        <v>2E-3</v>
      </c>
      <c r="EM26" s="1236">
        <v>0</v>
      </c>
      <c r="EN26" s="1236">
        <v>0</v>
      </c>
      <c r="EO26" s="1236">
        <v>0.01</v>
      </c>
      <c r="EP26" s="1233">
        <v>3.4781323529411772</v>
      </c>
      <c r="EQ26" s="1233">
        <v>0.98159558823529391</v>
      </c>
      <c r="ER26" s="1158">
        <v>0</v>
      </c>
      <c r="ES26" s="1158">
        <v>0</v>
      </c>
      <c r="ET26" s="1158">
        <v>208.27</v>
      </c>
      <c r="EU26" s="1158">
        <v>8.4</v>
      </c>
      <c r="EV26" s="1158">
        <v>392.28</v>
      </c>
      <c r="EW26" s="1158">
        <v>12.859727941176471</v>
      </c>
      <c r="EX26" s="1252">
        <v>600.54999999999995</v>
      </c>
      <c r="EY26" s="1236">
        <v>2E-3</v>
      </c>
      <c r="EZ26" s="1236">
        <v>3.0000000000000001E-3</v>
      </c>
      <c r="FA26" s="1236">
        <v>2E-3</v>
      </c>
      <c r="FB26" s="1236">
        <v>0</v>
      </c>
      <c r="FC26" s="1236">
        <v>0</v>
      </c>
      <c r="FD26" s="1236">
        <v>0.01</v>
      </c>
      <c r="FE26" s="1233">
        <v>2.1795812274368234</v>
      </c>
      <c r="FF26" s="1233">
        <v>0.7440866425992777</v>
      </c>
      <c r="FG26" s="1158">
        <v>0</v>
      </c>
      <c r="FH26" s="1158">
        <v>0</v>
      </c>
      <c r="FI26" s="1158">
        <v>136.54</v>
      </c>
      <c r="FJ26" s="1158">
        <v>7.6000000000000005</v>
      </c>
      <c r="FK26" s="1158">
        <v>354.92</v>
      </c>
      <c r="FL26" s="1158">
        <v>10.523667870036101</v>
      </c>
      <c r="FM26" s="1252">
        <v>491.46000000000004</v>
      </c>
      <c r="FN26" s="1236">
        <v>2E-3</v>
      </c>
      <c r="FO26" s="1236">
        <v>3.0000000000000001E-3</v>
      </c>
      <c r="FP26" s="1236">
        <v>2E-3</v>
      </c>
      <c r="FQ26" s="1236">
        <v>0</v>
      </c>
      <c r="FR26" s="1236">
        <v>0</v>
      </c>
      <c r="FS26" s="1236">
        <v>0.01</v>
      </c>
      <c r="FT26" s="1233">
        <v>7.3853513513513525</v>
      </c>
      <c r="FU26" s="1233">
        <v>1.5582567567567562</v>
      </c>
      <c r="FV26" s="1158">
        <v>0</v>
      </c>
      <c r="FW26" s="1158">
        <v>0</v>
      </c>
      <c r="FX26" s="1158">
        <v>417.67</v>
      </c>
      <c r="FY26" s="1158">
        <v>7.41</v>
      </c>
      <c r="FZ26" s="1158">
        <v>346.05</v>
      </c>
      <c r="GA26" s="1158">
        <v>16.353608108108109</v>
      </c>
      <c r="GB26" s="1252">
        <v>763.72</v>
      </c>
      <c r="GC26" s="1253">
        <v>87.078973463454332</v>
      </c>
      <c r="GD26" s="1254">
        <v>4066.5899999999997</v>
      </c>
      <c r="GE26" s="1255">
        <v>78.315967758673196</v>
      </c>
      <c r="GF26" s="1256">
        <v>3657.38</v>
      </c>
      <c r="GG26" s="1257">
        <v>165.39494122212753</v>
      </c>
      <c r="GH26" s="1258">
        <v>7723.9699999999993</v>
      </c>
      <c r="GI26" s="1246">
        <v>11</v>
      </c>
      <c r="GJ26" s="1259">
        <v>86.444941222127525</v>
      </c>
      <c r="GK26" s="1260">
        <v>4036.9999999999991</v>
      </c>
      <c r="GL26" s="1261">
        <v>78.95</v>
      </c>
      <c r="GM26" s="1262">
        <v>3686.9700000000003</v>
      </c>
    </row>
    <row r="27" spans="1:195" ht="18" customHeight="1" x14ac:dyDescent="0.25">
      <c r="A27" s="1232">
        <v>13</v>
      </c>
      <c r="B27" s="1263" t="s">
        <v>1345</v>
      </c>
      <c r="C27" s="1251" t="s">
        <v>379</v>
      </c>
      <c r="D27" s="1235">
        <v>48.666666666666664</v>
      </c>
      <c r="E27" s="1236">
        <v>5.0000000000000001E-3</v>
      </c>
      <c r="F27" s="1236">
        <v>2E-3</v>
      </c>
      <c r="G27" s="1236">
        <v>5.0000000000000001E-3</v>
      </c>
      <c r="H27" s="1236">
        <v>0</v>
      </c>
      <c r="I27" s="1236">
        <v>0</v>
      </c>
      <c r="J27" s="1236">
        <v>0</v>
      </c>
      <c r="K27" s="1233">
        <v>16.711976351351353</v>
      </c>
      <c r="L27" s="1233">
        <v>0.90134459459459415</v>
      </c>
      <c r="M27" s="1237">
        <v>0</v>
      </c>
      <c r="N27" s="1237">
        <v>0</v>
      </c>
      <c r="O27" s="1158">
        <v>857.18</v>
      </c>
      <c r="P27" s="1233">
        <v>0</v>
      </c>
      <c r="Q27" s="1158">
        <v>0</v>
      </c>
      <c r="R27" s="1158">
        <v>17.613320945945947</v>
      </c>
      <c r="S27" s="1252">
        <v>857.18</v>
      </c>
      <c r="T27" s="1239">
        <v>5.0000000000000001E-3</v>
      </c>
      <c r="U27" s="1236">
        <v>2E-3</v>
      </c>
      <c r="V27" s="1236">
        <v>5.0000000000000001E-3</v>
      </c>
      <c r="W27" s="1236">
        <v>0</v>
      </c>
      <c r="X27" s="1236">
        <v>0</v>
      </c>
      <c r="Y27" s="1236">
        <v>0</v>
      </c>
      <c r="Z27" s="1233">
        <v>18.835481727574756</v>
      </c>
      <c r="AA27" s="1233">
        <v>0.93932225913621281</v>
      </c>
      <c r="AB27" s="1158">
        <v>0</v>
      </c>
      <c r="AC27" s="1158">
        <v>0</v>
      </c>
      <c r="AD27" s="1158">
        <v>962.37</v>
      </c>
      <c r="AE27" s="1233">
        <v>0</v>
      </c>
      <c r="AF27" s="1158">
        <v>0</v>
      </c>
      <c r="AG27" s="1158">
        <v>19.774803986710968</v>
      </c>
      <c r="AH27" s="1252">
        <v>962.37</v>
      </c>
      <c r="AI27" s="1239">
        <v>5.0000000000000001E-3</v>
      </c>
      <c r="AJ27" s="1236">
        <v>2E-3</v>
      </c>
      <c r="AK27" s="1236">
        <v>5.0000000000000001E-3</v>
      </c>
      <c r="AL27" s="1236">
        <v>0</v>
      </c>
      <c r="AM27" s="1236">
        <v>0</v>
      </c>
      <c r="AN27" s="1236">
        <v>0</v>
      </c>
      <c r="AO27" s="1233">
        <v>17.423010033444818</v>
      </c>
      <c r="AP27" s="1233">
        <v>0.85043478260869598</v>
      </c>
      <c r="AQ27" s="1158">
        <v>0</v>
      </c>
      <c r="AR27" s="1158">
        <v>0</v>
      </c>
      <c r="AS27" s="1158">
        <v>889.31</v>
      </c>
      <c r="AT27" s="1233">
        <v>0</v>
      </c>
      <c r="AU27" s="1158">
        <v>0</v>
      </c>
      <c r="AV27" s="1158">
        <v>18.273444816053512</v>
      </c>
      <c r="AW27" s="1252">
        <v>889.31</v>
      </c>
      <c r="AX27" s="1236">
        <v>5.0000000000000001E-3</v>
      </c>
      <c r="AY27" s="1236">
        <v>2E-3</v>
      </c>
      <c r="AZ27" s="1236">
        <v>5.0000000000000001E-3</v>
      </c>
      <c r="BA27" s="1236">
        <v>0</v>
      </c>
      <c r="BB27" s="1236">
        <v>0</v>
      </c>
      <c r="BC27" s="1236">
        <v>0</v>
      </c>
      <c r="BD27" s="1233">
        <v>19.402697368421052</v>
      </c>
      <c r="BE27" s="1233">
        <v>0.98428947368421094</v>
      </c>
      <c r="BF27" s="1158">
        <v>0</v>
      </c>
      <c r="BG27" s="1158">
        <v>0</v>
      </c>
      <c r="BH27" s="1158">
        <v>992.17</v>
      </c>
      <c r="BI27" s="1233">
        <v>0</v>
      </c>
      <c r="BJ27" s="1158">
        <v>0</v>
      </c>
      <c r="BK27" s="1158">
        <v>20.386986842105262</v>
      </c>
      <c r="BL27" s="1252">
        <v>992.17</v>
      </c>
      <c r="BM27" s="1239">
        <v>5.0000000000000001E-3</v>
      </c>
      <c r="BN27" s="1236">
        <v>2E-3</v>
      </c>
      <c r="BO27" s="1236">
        <v>5.0000000000000001E-3</v>
      </c>
      <c r="BP27" s="1236">
        <v>0</v>
      </c>
      <c r="BQ27" s="1236">
        <v>0</v>
      </c>
      <c r="BR27" s="1236">
        <v>0</v>
      </c>
      <c r="BS27" s="1233">
        <v>15.618724489795918</v>
      </c>
      <c r="BT27" s="1233">
        <v>1.0590816326530612</v>
      </c>
      <c r="BU27" s="1158">
        <v>0</v>
      </c>
      <c r="BV27" s="1158">
        <v>0</v>
      </c>
      <c r="BW27" s="1158">
        <v>811.65</v>
      </c>
      <c r="BX27" s="1233">
        <v>0</v>
      </c>
      <c r="BY27" s="1158">
        <v>0</v>
      </c>
      <c r="BZ27" s="1158">
        <v>16.677806122448978</v>
      </c>
      <c r="CA27" s="1252">
        <v>811.65</v>
      </c>
      <c r="CB27" s="1236">
        <v>5.0000000000000001E-3</v>
      </c>
      <c r="CC27" s="1236">
        <v>2E-3</v>
      </c>
      <c r="CD27" s="1236">
        <v>5.0000000000000001E-3</v>
      </c>
      <c r="CE27" s="1236">
        <v>0</v>
      </c>
      <c r="CF27" s="1236">
        <v>0</v>
      </c>
      <c r="CG27" s="1236">
        <v>0</v>
      </c>
      <c r="CH27" s="1233">
        <v>11.742541806020069</v>
      </c>
      <c r="CI27" s="1233">
        <v>1.0423277591973248</v>
      </c>
      <c r="CJ27" s="1158">
        <v>0</v>
      </c>
      <c r="CK27" s="1158">
        <v>0</v>
      </c>
      <c r="CL27" s="1158">
        <v>622.20000000000005</v>
      </c>
      <c r="CM27" s="1233">
        <v>0</v>
      </c>
      <c r="CN27" s="1158">
        <v>0</v>
      </c>
      <c r="CO27" s="1158">
        <v>12.784869565217395</v>
      </c>
      <c r="CP27" s="1252">
        <v>622.20000000000005</v>
      </c>
      <c r="CQ27" s="1239">
        <v>5.0000000000000001E-3</v>
      </c>
      <c r="CR27" s="1236">
        <v>2E-3</v>
      </c>
      <c r="CS27" s="1236">
        <v>5.0000000000000001E-3</v>
      </c>
      <c r="CT27" s="1236">
        <v>0</v>
      </c>
      <c r="CU27" s="1236">
        <v>0</v>
      </c>
      <c r="CV27" s="1236">
        <v>0</v>
      </c>
      <c r="CW27" s="1233">
        <v>12.434554140127389</v>
      </c>
      <c r="CX27" s="1233">
        <v>1.3249044585987257</v>
      </c>
      <c r="CY27" s="1158">
        <v>0</v>
      </c>
      <c r="CZ27" s="1158">
        <v>0</v>
      </c>
      <c r="DA27" s="1158">
        <v>669.63</v>
      </c>
      <c r="DB27" s="1233">
        <v>0</v>
      </c>
      <c r="DC27" s="1158">
        <v>0</v>
      </c>
      <c r="DD27" s="1158">
        <v>13.759458598726114</v>
      </c>
      <c r="DE27" s="1252">
        <v>669.63</v>
      </c>
      <c r="DF27" s="1239">
        <v>5.0000000000000001E-3</v>
      </c>
      <c r="DG27" s="1236">
        <v>2E-3</v>
      </c>
      <c r="DH27" s="1236">
        <v>5.0000000000000001E-3</v>
      </c>
      <c r="DI27" s="1236">
        <v>0</v>
      </c>
      <c r="DJ27" s="1236">
        <v>0</v>
      </c>
      <c r="DK27" s="1236">
        <v>0</v>
      </c>
      <c r="DL27" s="1233">
        <v>12.58909090909091</v>
      </c>
      <c r="DM27" s="1233">
        <v>1.4901818181818181</v>
      </c>
      <c r="DN27" s="1158">
        <v>0</v>
      </c>
      <c r="DO27" s="1158">
        <v>0</v>
      </c>
      <c r="DP27" s="1158">
        <v>685.19</v>
      </c>
      <c r="DQ27" s="1233">
        <v>0</v>
      </c>
      <c r="DR27" s="1158">
        <v>0</v>
      </c>
      <c r="DS27" s="1158">
        <v>14.079272727272727</v>
      </c>
      <c r="DT27" s="1252">
        <v>685.19</v>
      </c>
      <c r="DU27" s="1239">
        <v>5.0000000000000001E-3</v>
      </c>
      <c r="DV27" s="1236">
        <v>2E-3</v>
      </c>
      <c r="DW27" s="1236">
        <v>5.0000000000000001E-3</v>
      </c>
      <c r="DX27" s="1236">
        <v>0</v>
      </c>
      <c r="DY27" s="1236">
        <v>0</v>
      </c>
      <c r="DZ27" s="1236">
        <v>0</v>
      </c>
      <c r="EA27" s="1233">
        <v>13.527303370786518</v>
      </c>
      <c r="EB27" s="1233">
        <v>1.2773033707865171</v>
      </c>
      <c r="EC27" s="1158">
        <v>0</v>
      </c>
      <c r="ED27" s="1158">
        <v>0</v>
      </c>
      <c r="EE27" s="1158">
        <v>720.49</v>
      </c>
      <c r="EF27" s="1158">
        <v>0</v>
      </c>
      <c r="EG27" s="1158">
        <v>0</v>
      </c>
      <c r="EH27" s="1158">
        <v>14.804606741573036</v>
      </c>
      <c r="EI27" s="1252">
        <v>720.49</v>
      </c>
      <c r="EJ27" s="1239">
        <v>5.0000000000000001E-3</v>
      </c>
      <c r="EK27" s="1236">
        <v>2E-3</v>
      </c>
      <c r="EL27" s="1236">
        <v>5.0000000000000001E-3</v>
      </c>
      <c r="EM27" s="1236">
        <v>0</v>
      </c>
      <c r="EN27" s="1236">
        <v>0</v>
      </c>
      <c r="EO27" s="1236">
        <v>0</v>
      </c>
      <c r="EP27" s="1233">
        <v>8.6953308823529429</v>
      </c>
      <c r="EQ27" s="1233">
        <v>0.65439705882352928</v>
      </c>
      <c r="ER27" s="1158">
        <v>0</v>
      </c>
      <c r="ES27" s="1158">
        <v>0</v>
      </c>
      <c r="ET27" s="1158">
        <v>455.02</v>
      </c>
      <c r="EU27" s="1158">
        <v>0</v>
      </c>
      <c r="EV27" s="1158">
        <v>0</v>
      </c>
      <c r="EW27" s="1158">
        <v>9.3497279411764715</v>
      </c>
      <c r="EX27" s="1252">
        <v>455.02</v>
      </c>
      <c r="EY27" s="1236">
        <v>5.0000000000000001E-3</v>
      </c>
      <c r="EZ27" s="1236">
        <v>2E-3</v>
      </c>
      <c r="FA27" s="1236">
        <v>5.0000000000000001E-3</v>
      </c>
      <c r="FB27" s="1236">
        <v>0</v>
      </c>
      <c r="FC27" s="1236">
        <v>0</v>
      </c>
      <c r="FD27" s="1236">
        <v>0</v>
      </c>
      <c r="FE27" s="1233">
        <v>5.4489530685920577</v>
      </c>
      <c r="FF27" s="1233">
        <v>0.49605776173285177</v>
      </c>
      <c r="FG27" s="1158">
        <v>0</v>
      </c>
      <c r="FH27" s="1158">
        <v>0</v>
      </c>
      <c r="FI27" s="1158">
        <v>289.32</v>
      </c>
      <c r="FJ27" s="1158">
        <v>0</v>
      </c>
      <c r="FK27" s="1158">
        <v>0</v>
      </c>
      <c r="FL27" s="1158">
        <v>5.9450108303249092</v>
      </c>
      <c r="FM27" s="1252">
        <v>289.32</v>
      </c>
      <c r="FN27" s="1236">
        <v>5.0000000000000001E-3</v>
      </c>
      <c r="FO27" s="1236">
        <v>2E-3</v>
      </c>
      <c r="FP27" s="1236">
        <v>5.0000000000000001E-3</v>
      </c>
      <c r="FQ27" s="1236">
        <v>0</v>
      </c>
      <c r="FR27" s="1236">
        <v>0</v>
      </c>
      <c r="FS27" s="1236">
        <v>0</v>
      </c>
      <c r="FT27" s="1233">
        <v>18.463378378378383</v>
      </c>
      <c r="FU27" s="1233">
        <v>1.0388378378378376</v>
      </c>
      <c r="FV27" s="1158">
        <v>0</v>
      </c>
      <c r="FW27" s="1158">
        <v>0</v>
      </c>
      <c r="FX27" s="1158">
        <v>949.11</v>
      </c>
      <c r="FY27" s="1158">
        <v>0</v>
      </c>
      <c r="FZ27" s="1158">
        <v>0</v>
      </c>
      <c r="GA27" s="1158">
        <v>19.502216216216222</v>
      </c>
      <c r="GB27" s="1252">
        <v>949.11</v>
      </c>
      <c r="GC27" s="1253">
        <v>105.51123227848207</v>
      </c>
      <c r="GD27" s="1254">
        <v>5134.8799999999992</v>
      </c>
      <c r="GE27" s="1255">
        <v>77.440293055289473</v>
      </c>
      <c r="GF27" s="1256">
        <v>3768.7600000000007</v>
      </c>
      <c r="GG27" s="1257">
        <v>182.95152533377154</v>
      </c>
      <c r="GH27" s="1258">
        <v>8903.64</v>
      </c>
      <c r="GI27" s="1246">
        <v>11</v>
      </c>
      <c r="GJ27" s="1259">
        <v>182.95152533377154</v>
      </c>
      <c r="GK27" s="1260">
        <v>8903.64</v>
      </c>
      <c r="GL27" s="1261">
        <v>0</v>
      </c>
      <c r="GM27" s="1262">
        <v>0</v>
      </c>
    </row>
    <row r="28" spans="1:195" ht="18" customHeight="1" x14ac:dyDescent="0.25">
      <c r="A28" s="1250">
        <v>14</v>
      </c>
      <c r="B28" s="1263" t="s">
        <v>1346</v>
      </c>
      <c r="C28" s="1251" t="s">
        <v>379</v>
      </c>
      <c r="D28" s="1235">
        <v>85.5</v>
      </c>
      <c r="E28" s="1236">
        <v>1.2E-2</v>
      </c>
      <c r="F28" s="1236">
        <v>8.0000000000000002E-3</v>
      </c>
      <c r="G28" s="1236">
        <v>2.52E-2</v>
      </c>
      <c r="H28" s="1236">
        <v>0</v>
      </c>
      <c r="I28" s="1236">
        <v>0</v>
      </c>
      <c r="J28" s="1236">
        <v>0.01</v>
      </c>
      <c r="K28" s="1233">
        <v>40.108743243243246</v>
      </c>
      <c r="L28" s="1233">
        <v>3.6053783783783766</v>
      </c>
      <c r="M28" s="1237">
        <v>0</v>
      </c>
      <c r="N28" s="1237">
        <v>0</v>
      </c>
      <c r="O28" s="1158">
        <v>3737.56</v>
      </c>
      <c r="P28" s="1233">
        <v>6</v>
      </c>
      <c r="Q28" s="1158">
        <v>513</v>
      </c>
      <c r="R28" s="1158">
        <v>49.714121621621622</v>
      </c>
      <c r="S28" s="1252">
        <v>4250.5599999999995</v>
      </c>
      <c r="T28" s="1239">
        <v>1.2E-2</v>
      </c>
      <c r="U28" s="1236">
        <v>8.0000000000000002E-3</v>
      </c>
      <c r="V28" s="1236">
        <v>2.52E-2</v>
      </c>
      <c r="W28" s="1236">
        <v>0</v>
      </c>
      <c r="X28" s="1236">
        <v>0</v>
      </c>
      <c r="Y28" s="1236">
        <v>0.01</v>
      </c>
      <c r="Z28" s="1233">
        <v>45.205156146179412</v>
      </c>
      <c r="AA28" s="1233">
        <v>3.7572890365448512</v>
      </c>
      <c r="AB28" s="1158">
        <v>0</v>
      </c>
      <c r="AC28" s="1158">
        <v>0</v>
      </c>
      <c r="AD28" s="1158">
        <v>4186.29</v>
      </c>
      <c r="AE28" s="1233">
        <v>7.1400000000000006</v>
      </c>
      <c r="AF28" s="1158">
        <v>610.47</v>
      </c>
      <c r="AG28" s="1158">
        <v>56.102445182724267</v>
      </c>
      <c r="AH28" s="1252">
        <v>4796.76</v>
      </c>
      <c r="AI28" s="1239">
        <v>1.2E-2</v>
      </c>
      <c r="AJ28" s="1236">
        <v>8.0000000000000002E-3</v>
      </c>
      <c r="AK28" s="1236">
        <v>2.52E-2</v>
      </c>
      <c r="AL28" s="1236">
        <v>0</v>
      </c>
      <c r="AM28" s="1236">
        <v>0</v>
      </c>
      <c r="AN28" s="1236">
        <v>0.01</v>
      </c>
      <c r="AO28" s="1233">
        <v>41.815224080267562</v>
      </c>
      <c r="AP28" s="1233">
        <v>3.4017391304347839</v>
      </c>
      <c r="AQ28" s="1158">
        <v>0</v>
      </c>
      <c r="AR28" s="1158">
        <v>0</v>
      </c>
      <c r="AS28" s="1158">
        <v>3866.05</v>
      </c>
      <c r="AT28" s="1233">
        <v>7.2</v>
      </c>
      <c r="AU28" s="1158">
        <v>615.6</v>
      </c>
      <c r="AV28" s="1158">
        <v>52.416963210702349</v>
      </c>
      <c r="AW28" s="1252">
        <v>4481.6500000000005</v>
      </c>
      <c r="AX28" s="1236">
        <v>1.2E-2</v>
      </c>
      <c r="AY28" s="1236">
        <v>8.0000000000000002E-3</v>
      </c>
      <c r="AZ28" s="1236">
        <v>2.52E-2</v>
      </c>
      <c r="BA28" s="1236">
        <v>0</v>
      </c>
      <c r="BB28" s="1236">
        <v>0</v>
      </c>
      <c r="BC28" s="1236">
        <v>0.01</v>
      </c>
      <c r="BD28" s="1233">
        <v>46.566473684210528</v>
      </c>
      <c r="BE28" s="1233">
        <v>3.9371578947368437</v>
      </c>
      <c r="BF28" s="1158">
        <v>0</v>
      </c>
      <c r="BG28" s="1158">
        <v>0</v>
      </c>
      <c r="BH28" s="1158">
        <v>4318.0600000000004</v>
      </c>
      <c r="BI28" s="1233">
        <v>6.84</v>
      </c>
      <c r="BJ28" s="1158">
        <v>584.82000000000005</v>
      </c>
      <c r="BK28" s="1158">
        <v>57.343631578947367</v>
      </c>
      <c r="BL28" s="1252">
        <v>4902.88</v>
      </c>
      <c r="BM28" s="1239">
        <v>1.2E-2</v>
      </c>
      <c r="BN28" s="1236">
        <v>8.0000000000000002E-3</v>
      </c>
      <c r="BO28" s="1236">
        <v>2.52E-2</v>
      </c>
      <c r="BP28" s="1236">
        <v>0</v>
      </c>
      <c r="BQ28" s="1236">
        <v>0</v>
      </c>
      <c r="BR28" s="1236">
        <v>0.01</v>
      </c>
      <c r="BS28" s="1233">
        <v>37.484938775510201</v>
      </c>
      <c r="BT28" s="1233">
        <v>4.2363265306122448</v>
      </c>
      <c r="BU28" s="1158">
        <v>0</v>
      </c>
      <c r="BV28" s="1158">
        <v>0</v>
      </c>
      <c r="BW28" s="1158">
        <v>3567.17</v>
      </c>
      <c r="BX28" s="1233">
        <v>6.12</v>
      </c>
      <c r="BY28" s="1158">
        <v>523.26</v>
      </c>
      <c r="BZ28" s="1158">
        <v>47.841265306122445</v>
      </c>
      <c r="CA28" s="1252">
        <v>4090.4300000000003</v>
      </c>
      <c r="CB28" s="1236">
        <v>1.2E-2</v>
      </c>
      <c r="CC28" s="1236">
        <v>8.0000000000000002E-3</v>
      </c>
      <c r="CD28" s="1236">
        <v>2.52E-2</v>
      </c>
      <c r="CE28" s="1236">
        <v>0</v>
      </c>
      <c r="CF28" s="1236">
        <v>0</v>
      </c>
      <c r="CG28" s="1236">
        <v>0.01</v>
      </c>
      <c r="CH28" s="1233">
        <v>28.182100334448169</v>
      </c>
      <c r="CI28" s="1233">
        <v>4.1693110367892992</v>
      </c>
      <c r="CJ28" s="1158">
        <v>0</v>
      </c>
      <c r="CK28" s="1158">
        <v>0</v>
      </c>
      <c r="CL28" s="1158">
        <v>2766.05</v>
      </c>
      <c r="CM28" s="1233">
        <v>5.22</v>
      </c>
      <c r="CN28" s="1158">
        <v>446.31</v>
      </c>
      <c r="CO28" s="1158">
        <v>37.571411371237467</v>
      </c>
      <c r="CP28" s="1252">
        <v>3212.36</v>
      </c>
      <c r="CQ28" s="1239">
        <v>1.2E-2</v>
      </c>
      <c r="CR28" s="1236">
        <v>8.0000000000000002E-3</v>
      </c>
      <c r="CS28" s="1236">
        <v>2.52E-2</v>
      </c>
      <c r="CT28" s="1236">
        <v>0</v>
      </c>
      <c r="CU28" s="1236">
        <v>0</v>
      </c>
      <c r="CV28" s="1236">
        <v>0.01</v>
      </c>
      <c r="CW28" s="1233">
        <v>29.842929936305733</v>
      </c>
      <c r="CX28" s="1233">
        <v>5.299617834394903</v>
      </c>
      <c r="CY28" s="1158">
        <v>0</v>
      </c>
      <c r="CZ28" s="1158">
        <v>0</v>
      </c>
      <c r="DA28" s="1158">
        <v>3004.69</v>
      </c>
      <c r="DB28" s="1233">
        <v>5.2</v>
      </c>
      <c r="DC28" s="1158">
        <v>444.6</v>
      </c>
      <c r="DD28" s="1158">
        <v>40.342547770700641</v>
      </c>
      <c r="DE28" s="1252">
        <v>3449.29</v>
      </c>
      <c r="DF28" s="1239">
        <v>1.2E-2</v>
      </c>
      <c r="DG28" s="1236">
        <v>8.0000000000000002E-3</v>
      </c>
      <c r="DH28" s="1236">
        <v>2.52E-2</v>
      </c>
      <c r="DI28" s="1236">
        <v>0</v>
      </c>
      <c r="DJ28" s="1236">
        <v>0</v>
      </c>
      <c r="DK28" s="1236">
        <v>0.01</v>
      </c>
      <c r="DL28" s="1233">
        <v>30.213818181818183</v>
      </c>
      <c r="DM28" s="1233">
        <v>5.9607272727272722</v>
      </c>
      <c r="DN28" s="1158">
        <v>0</v>
      </c>
      <c r="DO28" s="1158">
        <v>0</v>
      </c>
      <c r="DP28" s="1158">
        <v>3092.92</v>
      </c>
      <c r="DQ28" s="1233">
        <v>5.88</v>
      </c>
      <c r="DR28" s="1158">
        <v>502.74</v>
      </c>
      <c r="DS28" s="1158">
        <v>42.054545454545455</v>
      </c>
      <c r="DT28" s="1252">
        <v>3595.66</v>
      </c>
      <c r="DU28" s="1239">
        <v>1.2E-2</v>
      </c>
      <c r="DV28" s="1236">
        <v>8.0000000000000002E-3</v>
      </c>
      <c r="DW28" s="1236">
        <v>2.52E-2</v>
      </c>
      <c r="DX28" s="1236">
        <v>0</v>
      </c>
      <c r="DY28" s="1236">
        <v>0</v>
      </c>
      <c r="DZ28" s="1236">
        <v>0.01</v>
      </c>
      <c r="EA28" s="1233">
        <v>32.465528089887641</v>
      </c>
      <c r="EB28" s="1233">
        <v>5.1092134831460685</v>
      </c>
      <c r="EC28" s="1158">
        <v>0</v>
      </c>
      <c r="ED28" s="1158">
        <v>0</v>
      </c>
      <c r="EE28" s="1158">
        <v>3212.64</v>
      </c>
      <c r="EF28" s="1158">
        <v>5.94</v>
      </c>
      <c r="EG28" s="1158">
        <v>507.87</v>
      </c>
      <c r="EH28" s="1158">
        <v>43.51474157303371</v>
      </c>
      <c r="EI28" s="1252">
        <v>3720.5099999999998</v>
      </c>
      <c r="EJ28" s="1239">
        <v>1.2E-2</v>
      </c>
      <c r="EK28" s="1236">
        <v>8.0000000000000002E-3</v>
      </c>
      <c r="EL28" s="1236">
        <v>2.52E-2</v>
      </c>
      <c r="EM28" s="1236">
        <v>0</v>
      </c>
      <c r="EN28" s="1236">
        <v>0</v>
      </c>
      <c r="EO28" s="1236">
        <v>0.01</v>
      </c>
      <c r="EP28" s="1233">
        <v>20.868794117647063</v>
      </c>
      <c r="EQ28" s="1233">
        <v>2.6175882352941171</v>
      </c>
      <c r="ER28" s="1158">
        <v>0</v>
      </c>
      <c r="ES28" s="1158">
        <v>0</v>
      </c>
      <c r="ET28" s="1158">
        <v>2008.09</v>
      </c>
      <c r="EU28" s="1158">
        <v>8.4</v>
      </c>
      <c r="EV28" s="1158">
        <v>718.2</v>
      </c>
      <c r="EW28" s="1158">
        <v>31.886382352941183</v>
      </c>
      <c r="EX28" s="1252">
        <v>2726.29</v>
      </c>
      <c r="EY28" s="1236">
        <v>1.2E-2</v>
      </c>
      <c r="EZ28" s="1236">
        <v>8.0000000000000002E-3</v>
      </c>
      <c r="FA28" s="1236">
        <v>2.52E-2</v>
      </c>
      <c r="FB28" s="1236">
        <v>0</v>
      </c>
      <c r="FC28" s="1236">
        <v>0</v>
      </c>
      <c r="FD28" s="1236">
        <v>0.01</v>
      </c>
      <c r="FE28" s="1233">
        <v>13.077487364620939</v>
      </c>
      <c r="FF28" s="1233">
        <v>1.9842310469314071</v>
      </c>
      <c r="FG28" s="1158">
        <v>0</v>
      </c>
      <c r="FH28" s="1158">
        <v>0</v>
      </c>
      <c r="FI28" s="1158">
        <v>1287.78</v>
      </c>
      <c r="FJ28" s="1158">
        <v>7.6000000000000005</v>
      </c>
      <c r="FK28" s="1158">
        <v>649.79999999999995</v>
      </c>
      <c r="FL28" s="1158">
        <v>22.661718411552346</v>
      </c>
      <c r="FM28" s="1252">
        <v>1937.58</v>
      </c>
      <c r="FN28" s="1236">
        <v>1.2E-2</v>
      </c>
      <c r="FO28" s="1236">
        <v>8.0000000000000002E-3</v>
      </c>
      <c r="FP28" s="1236">
        <v>2.52E-2</v>
      </c>
      <c r="FQ28" s="1236">
        <v>0</v>
      </c>
      <c r="FR28" s="1236">
        <v>0</v>
      </c>
      <c r="FS28" s="1236">
        <v>0.01</v>
      </c>
      <c r="FT28" s="1233">
        <v>44.31210810810812</v>
      </c>
      <c r="FU28" s="1233">
        <v>4.1553513513513503</v>
      </c>
      <c r="FV28" s="1158">
        <v>0</v>
      </c>
      <c r="FW28" s="1158">
        <v>0</v>
      </c>
      <c r="FX28" s="1158">
        <v>4143.97</v>
      </c>
      <c r="FY28" s="1158">
        <v>7.41</v>
      </c>
      <c r="FZ28" s="1158">
        <v>633.55999999999995</v>
      </c>
      <c r="GA28" s="1158">
        <v>55.877459459459473</v>
      </c>
      <c r="GB28" s="1252">
        <v>4777.5300000000007</v>
      </c>
      <c r="GC28" s="1253">
        <v>300.9898382713555</v>
      </c>
      <c r="GD28" s="1254">
        <v>25734.640000000003</v>
      </c>
      <c r="GE28" s="1255">
        <v>236.33739502223284</v>
      </c>
      <c r="GF28" s="1256">
        <v>20206.86</v>
      </c>
      <c r="GG28" s="1257">
        <v>537.32723329358828</v>
      </c>
      <c r="GH28" s="1258">
        <v>45941.5</v>
      </c>
      <c r="GI28" s="1246">
        <v>9</v>
      </c>
      <c r="GJ28" s="1259">
        <v>458.37723329358823</v>
      </c>
      <c r="GK28" s="1260">
        <v>39191.270000000004</v>
      </c>
      <c r="GL28" s="1261">
        <v>78.950000000000045</v>
      </c>
      <c r="GM28" s="1262">
        <v>6750.2299999999959</v>
      </c>
    </row>
    <row r="29" spans="1:195" ht="18" customHeight="1" x14ac:dyDescent="0.25">
      <c r="A29" s="1232">
        <v>15</v>
      </c>
      <c r="B29" s="1263" t="s">
        <v>1347</v>
      </c>
      <c r="C29" s="1251" t="s">
        <v>379</v>
      </c>
      <c r="D29" s="1235">
        <v>39.9</v>
      </c>
      <c r="E29" s="1236">
        <v>0.215</v>
      </c>
      <c r="F29" s="1236">
        <v>0.185</v>
      </c>
      <c r="G29" s="1236">
        <v>0.23865</v>
      </c>
      <c r="H29" s="1236">
        <v>0</v>
      </c>
      <c r="I29" s="1236">
        <v>0</v>
      </c>
      <c r="J29" s="1236">
        <v>0.15</v>
      </c>
      <c r="K29" s="1233">
        <v>718.61498310810816</v>
      </c>
      <c r="L29" s="1233">
        <v>83.374374999999958</v>
      </c>
      <c r="M29" s="1237">
        <v>0</v>
      </c>
      <c r="N29" s="1237">
        <v>0</v>
      </c>
      <c r="O29" s="1158">
        <v>31999.38</v>
      </c>
      <c r="P29" s="1233">
        <v>90</v>
      </c>
      <c r="Q29" s="1158">
        <v>3591</v>
      </c>
      <c r="R29" s="1158">
        <v>891.98935810810815</v>
      </c>
      <c r="S29" s="1252">
        <v>35590.380000000005</v>
      </c>
      <c r="T29" s="1239">
        <v>0.215</v>
      </c>
      <c r="U29" s="1236">
        <v>0.185</v>
      </c>
      <c r="V29" s="1236">
        <v>0.23865</v>
      </c>
      <c r="W29" s="1236">
        <v>0</v>
      </c>
      <c r="X29" s="1236">
        <v>0</v>
      </c>
      <c r="Y29" s="1236">
        <v>0.15</v>
      </c>
      <c r="Z29" s="1233">
        <v>809.92571428571443</v>
      </c>
      <c r="AA29" s="1233">
        <v>86.887308970099681</v>
      </c>
      <c r="AB29" s="1158">
        <v>0</v>
      </c>
      <c r="AC29" s="1158">
        <v>0</v>
      </c>
      <c r="AD29" s="1158">
        <v>35782.839999999997</v>
      </c>
      <c r="AE29" s="1233">
        <v>107.1</v>
      </c>
      <c r="AF29" s="1158">
        <v>4273.29</v>
      </c>
      <c r="AG29" s="1158">
        <v>1003.9130232558141</v>
      </c>
      <c r="AH29" s="1252">
        <v>40056.129999999997</v>
      </c>
      <c r="AI29" s="1239">
        <v>0.215</v>
      </c>
      <c r="AJ29" s="1236">
        <v>0.185</v>
      </c>
      <c r="AK29" s="1236">
        <v>0.23865</v>
      </c>
      <c r="AL29" s="1236">
        <v>0</v>
      </c>
      <c r="AM29" s="1236">
        <v>0</v>
      </c>
      <c r="AN29" s="1236">
        <v>0.15</v>
      </c>
      <c r="AO29" s="1233">
        <v>749.18943143812703</v>
      </c>
      <c r="AP29" s="1233">
        <v>78.665217391304381</v>
      </c>
      <c r="AQ29" s="1158">
        <v>0</v>
      </c>
      <c r="AR29" s="1158">
        <v>0</v>
      </c>
      <c r="AS29" s="1158">
        <v>33031.4</v>
      </c>
      <c r="AT29" s="1233">
        <v>108</v>
      </c>
      <c r="AU29" s="1158">
        <v>4309.2</v>
      </c>
      <c r="AV29" s="1158">
        <v>935.85464882943143</v>
      </c>
      <c r="AW29" s="1252">
        <v>37340.6</v>
      </c>
      <c r="AX29" s="1236">
        <v>0.215</v>
      </c>
      <c r="AY29" s="1236">
        <v>0.185</v>
      </c>
      <c r="AZ29" s="1236">
        <v>0.23865</v>
      </c>
      <c r="BA29" s="1236">
        <v>0</v>
      </c>
      <c r="BB29" s="1236">
        <v>0</v>
      </c>
      <c r="BC29" s="1236">
        <v>0.15</v>
      </c>
      <c r="BD29" s="1233">
        <v>834.31598684210519</v>
      </c>
      <c r="BE29" s="1233">
        <v>91.046776315789501</v>
      </c>
      <c r="BF29" s="1158">
        <v>0</v>
      </c>
      <c r="BG29" s="1158">
        <v>0</v>
      </c>
      <c r="BH29" s="1158">
        <v>36921.97</v>
      </c>
      <c r="BI29" s="1233">
        <v>102.6</v>
      </c>
      <c r="BJ29" s="1158">
        <v>4093.74</v>
      </c>
      <c r="BK29" s="1158">
        <v>1027.9627631578946</v>
      </c>
      <c r="BL29" s="1252">
        <v>41015.71</v>
      </c>
      <c r="BM29" s="1239">
        <v>0.215</v>
      </c>
      <c r="BN29" s="1236">
        <v>0.185</v>
      </c>
      <c r="BO29" s="1236">
        <v>0.23865</v>
      </c>
      <c r="BP29" s="1236">
        <v>0</v>
      </c>
      <c r="BQ29" s="1236">
        <v>0</v>
      </c>
      <c r="BR29" s="1236">
        <v>0.15</v>
      </c>
      <c r="BS29" s="1233">
        <v>671.60515306122443</v>
      </c>
      <c r="BT29" s="1233">
        <v>97.965051020408154</v>
      </c>
      <c r="BU29" s="1158">
        <v>0</v>
      </c>
      <c r="BV29" s="1158">
        <v>0</v>
      </c>
      <c r="BW29" s="1158">
        <v>30705.85</v>
      </c>
      <c r="BX29" s="1233">
        <v>91.8</v>
      </c>
      <c r="BY29" s="1158">
        <v>3662.82</v>
      </c>
      <c r="BZ29" s="1158">
        <v>861.37020408163255</v>
      </c>
      <c r="CA29" s="1252">
        <v>34368.67</v>
      </c>
      <c r="CB29" s="1236">
        <v>0.215</v>
      </c>
      <c r="CC29" s="1236">
        <v>0.185</v>
      </c>
      <c r="CD29" s="1236">
        <v>0.23865</v>
      </c>
      <c r="CE29" s="1236">
        <v>0</v>
      </c>
      <c r="CF29" s="1236">
        <v>0</v>
      </c>
      <c r="CG29" s="1236">
        <v>0.15</v>
      </c>
      <c r="CH29" s="1233">
        <v>504.92929765886299</v>
      </c>
      <c r="CI29" s="1233">
        <v>96.41531772575253</v>
      </c>
      <c r="CJ29" s="1158">
        <v>0</v>
      </c>
      <c r="CK29" s="1158">
        <v>0</v>
      </c>
      <c r="CL29" s="1158">
        <v>23993.65</v>
      </c>
      <c r="CM29" s="1233">
        <v>78.3</v>
      </c>
      <c r="CN29" s="1158">
        <v>3124.17</v>
      </c>
      <c r="CO29" s="1158">
        <v>679.64461538461546</v>
      </c>
      <c r="CP29" s="1252">
        <v>27117.82</v>
      </c>
      <c r="CQ29" s="1239">
        <v>0.215</v>
      </c>
      <c r="CR29" s="1236">
        <v>0.185</v>
      </c>
      <c r="CS29" s="1236">
        <v>0.23865</v>
      </c>
      <c r="CT29" s="1236">
        <v>0</v>
      </c>
      <c r="CU29" s="1236">
        <v>0</v>
      </c>
      <c r="CV29" s="1236">
        <v>0.15</v>
      </c>
      <c r="CW29" s="1233">
        <v>534.68582802547769</v>
      </c>
      <c r="CX29" s="1233">
        <v>122.55366242038214</v>
      </c>
      <c r="CY29" s="1158">
        <v>0</v>
      </c>
      <c r="CZ29" s="1158">
        <v>0</v>
      </c>
      <c r="DA29" s="1158">
        <v>26223.86</v>
      </c>
      <c r="DB29" s="1233">
        <v>78</v>
      </c>
      <c r="DC29" s="1158">
        <v>3112.2</v>
      </c>
      <c r="DD29" s="1158">
        <v>735.23949044585981</v>
      </c>
      <c r="DE29" s="1252">
        <v>29336.06</v>
      </c>
      <c r="DF29" s="1239">
        <v>0.215</v>
      </c>
      <c r="DG29" s="1236">
        <v>0.185</v>
      </c>
      <c r="DH29" s="1236">
        <v>0.23865</v>
      </c>
      <c r="DI29" s="1236">
        <v>0</v>
      </c>
      <c r="DJ29" s="1236">
        <v>0</v>
      </c>
      <c r="DK29" s="1236">
        <v>0.15</v>
      </c>
      <c r="DL29" s="1233">
        <v>541.33090909090913</v>
      </c>
      <c r="DM29" s="1233">
        <v>137.84181818181816</v>
      </c>
      <c r="DN29" s="1158">
        <v>0</v>
      </c>
      <c r="DO29" s="1158">
        <v>0</v>
      </c>
      <c r="DP29" s="1158">
        <v>27098.99</v>
      </c>
      <c r="DQ29" s="1233">
        <v>88.2</v>
      </c>
      <c r="DR29" s="1158">
        <v>3519.18</v>
      </c>
      <c r="DS29" s="1158">
        <v>767.37272727272739</v>
      </c>
      <c r="DT29" s="1252">
        <v>30618.170000000002</v>
      </c>
      <c r="DU29" s="1239">
        <v>0.215</v>
      </c>
      <c r="DV29" s="1236">
        <v>0.185</v>
      </c>
      <c r="DW29" s="1236">
        <v>0.23865</v>
      </c>
      <c r="DX29" s="1236">
        <v>0</v>
      </c>
      <c r="DY29" s="1236">
        <v>0</v>
      </c>
      <c r="DZ29" s="1236">
        <v>0.15</v>
      </c>
      <c r="EA29" s="1233">
        <v>581.67404494382026</v>
      </c>
      <c r="EB29" s="1233">
        <v>118.15056179775283</v>
      </c>
      <c r="EC29" s="1158">
        <v>0</v>
      </c>
      <c r="ED29" s="1158">
        <v>0</v>
      </c>
      <c r="EE29" s="1158">
        <v>27923</v>
      </c>
      <c r="EF29" s="1158">
        <v>89.1</v>
      </c>
      <c r="EG29" s="1158">
        <v>3555.09</v>
      </c>
      <c r="EH29" s="1158">
        <v>788.92460674157314</v>
      </c>
      <c r="EI29" s="1252">
        <v>31478.09</v>
      </c>
      <c r="EJ29" s="1239">
        <v>0.215</v>
      </c>
      <c r="EK29" s="1236">
        <v>0.185</v>
      </c>
      <c r="EL29" s="1236">
        <v>0.23865</v>
      </c>
      <c r="EM29" s="1236">
        <v>0</v>
      </c>
      <c r="EN29" s="1236">
        <v>0</v>
      </c>
      <c r="EO29" s="1236">
        <v>0.15</v>
      </c>
      <c r="EP29" s="1233">
        <v>373.89922794117655</v>
      </c>
      <c r="EQ29" s="1233">
        <v>60.531727941176456</v>
      </c>
      <c r="ER29" s="1158">
        <v>0</v>
      </c>
      <c r="ES29" s="1158">
        <v>0</v>
      </c>
      <c r="ET29" s="1158">
        <v>17333.8</v>
      </c>
      <c r="EU29" s="1158">
        <v>126</v>
      </c>
      <c r="EV29" s="1158">
        <v>5027.3999999999996</v>
      </c>
      <c r="EW29" s="1158">
        <v>560.43095588235303</v>
      </c>
      <c r="EX29" s="1252">
        <v>22361.199999999997</v>
      </c>
      <c r="EY29" s="1236">
        <v>0.215</v>
      </c>
      <c r="EZ29" s="1236">
        <v>0.185</v>
      </c>
      <c r="FA29" s="1236">
        <v>0.23865</v>
      </c>
      <c r="FB29" s="1236">
        <v>0</v>
      </c>
      <c r="FC29" s="1236">
        <v>0</v>
      </c>
      <c r="FD29" s="1236">
        <v>0.15</v>
      </c>
      <c r="FE29" s="1233">
        <v>234.30498194945849</v>
      </c>
      <c r="FF29" s="1233">
        <v>45.885342960288789</v>
      </c>
      <c r="FG29" s="1158">
        <v>0</v>
      </c>
      <c r="FH29" s="1158">
        <v>0</v>
      </c>
      <c r="FI29" s="1158">
        <v>11179.59</v>
      </c>
      <c r="FJ29" s="1158">
        <v>114</v>
      </c>
      <c r="FK29" s="1158">
        <v>4548.6000000000004</v>
      </c>
      <c r="FL29" s="1158">
        <v>394.19032490974729</v>
      </c>
      <c r="FM29" s="1252">
        <v>15728.19</v>
      </c>
      <c r="FN29" s="1236">
        <v>0.215</v>
      </c>
      <c r="FO29" s="1236">
        <v>0.185</v>
      </c>
      <c r="FP29" s="1236">
        <v>0.23865</v>
      </c>
      <c r="FQ29" s="1236">
        <v>0</v>
      </c>
      <c r="FR29" s="1236">
        <v>0</v>
      </c>
      <c r="FS29" s="1236">
        <v>0.15</v>
      </c>
      <c r="FT29" s="1233">
        <v>793.9252702702704</v>
      </c>
      <c r="FU29" s="1233">
        <v>96.092499999999959</v>
      </c>
      <c r="FV29" s="1158">
        <v>0</v>
      </c>
      <c r="FW29" s="1158">
        <v>0</v>
      </c>
      <c r="FX29" s="1158">
        <v>35511.71</v>
      </c>
      <c r="FY29" s="1158">
        <v>111.14999999999999</v>
      </c>
      <c r="FZ29" s="1158">
        <v>4434.8900000000003</v>
      </c>
      <c r="GA29" s="1158">
        <v>1001.1677702702704</v>
      </c>
      <c r="GB29" s="1252">
        <v>39946.6</v>
      </c>
      <c r="GC29" s="1253">
        <v>5400.7346128174968</v>
      </c>
      <c r="GD29" s="1254">
        <v>215489.31</v>
      </c>
      <c r="GE29" s="1255">
        <v>4247.3258755225306</v>
      </c>
      <c r="GF29" s="1256">
        <v>169468.31</v>
      </c>
      <c r="GG29" s="1257">
        <v>9648.0604883400265</v>
      </c>
      <c r="GH29" s="1258">
        <v>384957.62</v>
      </c>
      <c r="GI29" s="1246">
        <v>4</v>
      </c>
      <c r="GJ29" s="1259">
        <v>8463.8104883400265</v>
      </c>
      <c r="GK29" s="1260">
        <v>337706.04</v>
      </c>
      <c r="GL29" s="1261">
        <v>1184.25</v>
      </c>
      <c r="GM29" s="1262">
        <v>47251.580000000016</v>
      </c>
    </row>
    <row r="30" spans="1:195" ht="18" customHeight="1" x14ac:dyDescent="0.25">
      <c r="A30" s="1250">
        <v>16</v>
      </c>
      <c r="B30" s="1263" t="s">
        <v>1348</v>
      </c>
      <c r="C30" s="1251" t="s">
        <v>379</v>
      </c>
      <c r="D30" s="1235">
        <v>107</v>
      </c>
      <c r="E30" s="1236">
        <v>0.03</v>
      </c>
      <c r="F30" s="1236">
        <v>0.02</v>
      </c>
      <c r="G30" s="1236">
        <v>0.03</v>
      </c>
      <c r="H30" s="1236">
        <v>0</v>
      </c>
      <c r="I30" s="1236">
        <v>0</v>
      </c>
      <c r="J30" s="1236">
        <v>1E-3</v>
      </c>
      <c r="K30" s="1233">
        <v>100.27185810810811</v>
      </c>
      <c r="L30" s="1233">
        <v>9.0134459459459411</v>
      </c>
      <c r="M30" s="1237">
        <v>0</v>
      </c>
      <c r="N30" s="1237">
        <v>0</v>
      </c>
      <c r="O30" s="1158">
        <v>11693.53</v>
      </c>
      <c r="P30" s="1233">
        <v>0.6</v>
      </c>
      <c r="Q30" s="1158">
        <v>64.2</v>
      </c>
      <c r="R30" s="1158">
        <v>109.88530405405405</v>
      </c>
      <c r="S30" s="1252">
        <v>11757.730000000001</v>
      </c>
      <c r="T30" s="1239">
        <v>0.03</v>
      </c>
      <c r="U30" s="1236">
        <v>0.02</v>
      </c>
      <c r="V30" s="1236">
        <v>0.03</v>
      </c>
      <c r="W30" s="1236">
        <v>0</v>
      </c>
      <c r="X30" s="1236">
        <v>0</v>
      </c>
      <c r="Y30" s="1236">
        <v>1E-3</v>
      </c>
      <c r="Z30" s="1233">
        <v>113.01289036544853</v>
      </c>
      <c r="AA30" s="1233">
        <v>9.3932225913621288</v>
      </c>
      <c r="AB30" s="1158">
        <v>0</v>
      </c>
      <c r="AC30" s="1158">
        <v>0</v>
      </c>
      <c r="AD30" s="1158">
        <v>13097.45</v>
      </c>
      <c r="AE30" s="1233">
        <v>0.71399999999999997</v>
      </c>
      <c r="AF30" s="1158">
        <v>76.400000000000006</v>
      </c>
      <c r="AG30" s="1158">
        <v>123.12011295681066</v>
      </c>
      <c r="AH30" s="1252">
        <v>13173.85</v>
      </c>
      <c r="AI30" s="1239">
        <v>0.03</v>
      </c>
      <c r="AJ30" s="1236">
        <v>0.02</v>
      </c>
      <c r="AK30" s="1236">
        <v>0.03</v>
      </c>
      <c r="AL30" s="1236">
        <v>0</v>
      </c>
      <c r="AM30" s="1236">
        <v>0</v>
      </c>
      <c r="AN30" s="1236">
        <v>1E-3</v>
      </c>
      <c r="AO30" s="1233">
        <v>104.53806020066889</v>
      </c>
      <c r="AP30" s="1233">
        <v>8.5043478260869598</v>
      </c>
      <c r="AQ30" s="1158">
        <v>0</v>
      </c>
      <c r="AR30" s="1158">
        <v>0</v>
      </c>
      <c r="AS30" s="1158">
        <v>12095.54</v>
      </c>
      <c r="AT30" s="1233">
        <v>0.72</v>
      </c>
      <c r="AU30" s="1158">
        <v>77.040000000000006</v>
      </c>
      <c r="AV30" s="1158">
        <v>113.76240802675585</v>
      </c>
      <c r="AW30" s="1252">
        <v>12172.580000000002</v>
      </c>
      <c r="AX30" s="1236">
        <v>0.03</v>
      </c>
      <c r="AY30" s="1236">
        <v>0.02</v>
      </c>
      <c r="AZ30" s="1236">
        <v>0.03</v>
      </c>
      <c r="BA30" s="1236">
        <v>0</v>
      </c>
      <c r="BB30" s="1236">
        <v>0</v>
      </c>
      <c r="BC30" s="1236">
        <v>1E-3</v>
      </c>
      <c r="BD30" s="1233">
        <v>116.41618421052631</v>
      </c>
      <c r="BE30" s="1233">
        <v>9.8428947368421085</v>
      </c>
      <c r="BF30" s="1158">
        <v>0</v>
      </c>
      <c r="BG30" s="1158">
        <v>0</v>
      </c>
      <c r="BH30" s="1158">
        <v>13509.72</v>
      </c>
      <c r="BI30" s="1233">
        <v>0.68400000000000005</v>
      </c>
      <c r="BJ30" s="1158">
        <v>73.19</v>
      </c>
      <c r="BK30" s="1158">
        <v>126.94307894736842</v>
      </c>
      <c r="BL30" s="1252">
        <v>13582.91</v>
      </c>
      <c r="BM30" s="1239">
        <v>0.03</v>
      </c>
      <c r="BN30" s="1236">
        <v>0.02</v>
      </c>
      <c r="BO30" s="1236">
        <v>0.03</v>
      </c>
      <c r="BP30" s="1236">
        <v>0</v>
      </c>
      <c r="BQ30" s="1236">
        <v>0</v>
      </c>
      <c r="BR30" s="1236">
        <v>0</v>
      </c>
      <c r="BS30" s="1233">
        <v>93.712346938775511</v>
      </c>
      <c r="BT30" s="1233">
        <v>10.590816326530613</v>
      </c>
      <c r="BU30" s="1158">
        <v>0</v>
      </c>
      <c r="BV30" s="1158">
        <v>0</v>
      </c>
      <c r="BW30" s="1158">
        <v>11160.44</v>
      </c>
      <c r="BX30" s="1233">
        <v>0</v>
      </c>
      <c r="BY30" s="1158">
        <v>0</v>
      </c>
      <c r="BZ30" s="1158">
        <v>104.30316326530613</v>
      </c>
      <c r="CA30" s="1252">
        <v>11160.44</v>
      </c>
      <c r="CB30" s="1236">
        <v>0.03</v>
      </c>
      <c r="CC30" s="1236">
        <v>0.02</v>
      </c>
      <c r="CD30" s="1236">
        <v>0.03</v>
      </c>
      <c r="CE30" s="1236">
        <v>0</v>
      </c>
      <c r="CF30" s="1236">
        <v>0</v>
      </c>
      <c r="CG30" s="1236">
        <v>0</v>
      </c>
      <c r="CH30" s="1233">
        <v>70.455250836120413</v>
      </c>
      <c r="CI30" s="1233">
        <v>10.423277591973246</v>
      </c>
      <c r="CJ30" s="1158">
        <v>0</v>
      </c>
      <c r="CK30" s="1158">
        <v>0</v>
      </c>
      <c r="CL30" s="1158">
        <v>8654</v>
      </c>
      <c r="CM30" s="1233">
        <v>0</v>
      </c>
      <c r="CN30" s="1158">
        <v>0</v>
      </c>
      <c r="CO30" s="1158">
        <v>80.878528428093659</v>
      </c>
      <c r="CP30" s="1252">
        <v>8654</v>
      </c>
      <c r="CQ30" s="1239">
        <v>0.03</v>
      </c>
      <c r="CR30" s="1236">
        <v>0.02</v>
      </c>
      <c r="CS30" s="1236">
        <v>0.03</v>
      </c>
      <c r="CT30" s="1236">
        <v>0</v>
      </c>
      <c r="CU30" s="1236">
        <v>0</v>
      </c>
      <c r="CV30" s="1236">
        <v>0</v>
      </c>
      <c r="CW30" s="1233">
        <v>74.607324840764335</v>
      </c>
      <c r="CX30" s="1233">
        <v>13.249044585987258</v>
      </c>
      <c r="CY30" s="1158">
        <v>0</v>
      </c>
      <c r="CZ30" s="1158">
        <v>0</v>
      </c>
      <c r="DA30" s="1158">
        <v>9400.6299999999992</v>
      </c>
      <c r="DB30" s="1233">
        <v>0</v>
      </c>
      <c r="DC30" s="1158">
        <v>0</v>
      </c>
      <c r="DD30" s="1158">
        <v>87.856369426751598</v>
      </c>
      <c r="DE30" s="1252">
        <v>9400.6299999999992</v>
      </c>
      <c r="DF30" s="1239">
        <v>0.03</v>
      </c>
      <c r="DG30" s="1236">
        <v>0.02</v>
      </c>
      <c r="DH30" s="1236">
        <v>0.03</v>
      </c>
      <c r="DI30" s="1236">
        <v>0</v>
      </c>
      <c r="DJ30" s="1236">
        <v>0</v>
      </c>
      <c r="DK30" s="1236">
        <v>0</v>
      </c>
      <c r="DL30" s="1233">
        <v>75.534545454545452</v>
      </c>
      <c r="DM30" s="1233">
        <v>14.901818181818181</v>
      </c>
      <c r="DN30" s="1158">
        <v>0</v>
      </c>
      <c r="DO30" s="1158">
        <v>0</v>
      </c>
      <c r="DP30" s="1158">
        <v>9676.69</v>
      </c>
      <c r="DQ30" s="1233">
        <v>0</v>
      </c>
      <c r="DR30" s="1158">
        <v>0</v>
      </c>
      <c r="DS30" s="1158">
        <v>90.436363636363637</v>
      </c>
      <c r="DT30" s="1252">
        <v>9676.69</v>
      </c>
      <c r="DU30" s="1239">
        <v>0.03</v>
      </c>
      <c r="DV30" s="1236">
        <v>0.02</v>
      </c>
      <c r="DW30" s="1236">
        <v>0.03</v>
      </c>
      <c r="DX30" s="1236">
        <v>0</v>
      </c>
      <c r="DY30" s="1236">
        <v>0</v>
      </c>
      <c r="DZ30" s="1236">
        <v>0</v>
      </c>
      <c r="EA30" s="1233">
        <v>81.163820224719103</v>
      </c>
      <c r="EB30" s="1233">
        <v>12.773033707865171</v>
      </c>
      <c r="EC30" s="1158">
        <v>0</v>
      </c>
      <c r="ED30" s="1158">
        <v>0</v>
      </c>
      <c r="EE30" s="1158">
        <v>10051.24</v>
      </c>
      <c r="EF30" s="1158">
        <v>0</v>
      </c>
      <c r="EG30" s="1158">
        <v>0</v>
      </c>
      <c r="EH30" s="1158">
        <v>93.93685393258427</v>
      </c>
      <c r="EI30" s="1252">
        <v>10051.24</v>
      </c>
      <c r="EJ30" s="1239">
        <v>0.03</v>
      </c>
      <c r="EK30" s="1236">
        <v>0.02</v>
      </c>
      <c r="EL30" s="1236">
        <v>0.03</v>
      </c>
      <c r="EM30" s="1236">
        <v>0</v>
      </c>
      <c r="EN30" s="1236">
        <v>0</v>
      </c>
      <c r="EO30" s="1236">
        <v>1E-3</v>
      </c>
      <c r="EP30" s="1233">
        <v>52.171985294117654</v>
      </c>
      <c r="EQ30" s="1233">
        <v>6.5439705882352932</v>
      </c>
      <c r="ER30" s="1158">
        <v>0</v>
      </c>
      <c r="ES30" s="1158">
        <v>0</v>
      </c>
      <c r="ET30" s="1158">
        <v>6282.61</v>
      </c>
      <c r="EU30" s="1158">
        <v>0.84</v>
      </c>
      <c r="EV30" s="1158">
        <v>89.88</v>
      </c>
      <c r="EW30" s="1158">
        <v>59.555955882352947</v>
      </c>
      <c r="EX30" s="1252">
        <v>6372.49</v>
      </c>
      <c r="EY30" s="1236">
        <v>0.03</v>
      </c>
      <c r="EZ30" s="1236">
        <v>0.02</v>
      </c>
      <c r="FA30" s="1236">
        <v>0.03</v>
      </c>
      <c r="FB30" s="1236">
        <v>0</v>
      </c>
      <c r="FC30" s="1236">
        <v>0</v>
      </c>
      <c r="FD30" s="1236">
        <v>1E-3</v>
      </c>
      <c r="FE30" s="1233">
        <v>32.693718411552346</v>
      </c>
      <c r="FF30" s="1233">
        <v>4.9605776173285179</v>
      </c>
      <c r="FG30" s="1158">
        <v>0</v>
      </c>
      <c r="FH30" s="1158">
        <v>0</v>
      </c>
      <c r="FI30" s="1158">
        <v>4029.01</v>
      </c>
      <c r="FJ30" s="1158">
        <v>0.76</v>
      </c>
      <c r="FK30" s="1158">
        <v>81.319999999999993</v>
      </c>
      <c r="FL30" s="1158">
        <v>38.414296028880862</v>
      </c>
      <c r="FM30" s="1252">
        <v>4110.33</v>
      </c>
      <c r="FN30" s="1236">
        <v>0.03</v>
      </c>
      <c r="FO30" s="1236">
        <v>0.02</v>
      </c>
      <c r="FP30" s="1236">
        <v>0.03</v>
      </c>
      <c r="FQ30" s="1236">
        <v>0</v>
      </c>
      <c r="FR30" s="1236">
        <v>0</v>
      </c>
      <c r="FS30" s="1236">
        <v>1E-3</v>
      </c>
      <c r="FT30" s="1233">
        <v>110.78027027027028</v>
      </c>
      <c r="FU30" s="1233">
        <v>10.388378378378375</v>
      </c>
      <c r="FV30" s="1158">
        <v>0</v>
      </c>
      <c r="FW30" s="1158">
        <v>0</v>
      </c>
      <c r="FX30" s="1158">
        <v>12965.05</v>
      </c>
      <c r="FY30" s="1158">
        <v>0.74099999999999999</v>
      </c>
      <c r="FZ30" s="1158">
        <v>79.290000000000006</v>
      </c>
      <c r="GA30" s="1158">
        <v>121.90964864864866</v>
      </c>
      <c r="GB30" s="1252">
        <v>13044.34</v>
      </c>
      <c r="GC30" s="1253">
        <v>658.89259567838872</v>
      </c>
      <c r="GD30" s="1254">
        <v>70501.510000000009</v>
      </c>
      <c r="GE30" s="1255">
        <v>492.10948755558195</v>
      </c>
      <c r="GF30" s="1256">
        <v>52655.72</v>
      </c>
      <c r="GG30" s="1257">
        <v>1151.0020832339706</v>
      </c>
      <c r="GH30" s="1258">
        <v>123157.23000000001</v>
      </c>
      <c r="GI30" s="1246">
        <v>12</v>
      </c>
      <c r="GJ30" s="1259">
        <v>1145.9430832339708</v>
      </c>
      <c r="GK30" s="1260">
        <v>122615.91000000002</v>
      </c>
      <c r="GL30" s="1261">
        <v>5.0589999999997417</v>
      </c>
      <c r="GM30" s="1262">
        <v>541.31999999999243</v>
      </c>
    </row>
    <row r="31" spans="1:195" ht="18" customHeight="1" x14ac:dyDescent="0.25">
      <c r="A31" s="1232">
        <v>17</v>
      </c>
      <c r="B31" s="1263" t="s">
        <v>1349</v>
      </c>
      <c r="C31" s="1251" t="s">
        <v>379</v>
      </c>
      <c r="D31" s="1235">
        <v>44.333333333333336</v>
      </c>
      <c r="E31" s="1236">
        <v>5.0999999999999997E-2</v>
      </c>
      <c r="F31" s="1236">
        <v>3.9E-2</v>
      </c>
      <c r="G31" s="1236">
        <v>5.0999999999999997E-2</v>
      </c>
      <c r="H31" s="1236">
        <v>0</v>
      </c>
      <c r="I31" s="1236">
        <v>0</v>
      </c>
      <c r="J31" s="1236">
        <v>0.01</v>
      </c>
      <c r="K31" s="1233">
        <v>170.46215878378379</v>
      </c>
      <c r="L31" s="1233">
        <v>17.576219594594587</v>
      </c>
      <c r="M31" s="1237">
        <v>0</v>
      </c>
      <c r="N31" s="1237">
        <v>0</v>
      </c>
      <c r="O31" s="1158">
        <v>8336.3700000000008</v>
      </c>
      <c r="P31" s="1233">
        <v>6</v>
      </c>
      <c r="Q31" s="1158">
        <v>266</v>
      </c>
      <c r="R31" s="1158">
        <v>194.03837837837838</v>
      </c>
      <c r="S31" s="1252">
        <v>8602.3700000000008</v>
      </c>
      <c r="T31" s="1239">
        <v>5.0999999999999997E-2</v>
      </c>
      <c r="U31" s="1236">
        <v>3.9E-2</v>
      </c>
      <c r="V31" s="1236">
        <v>5.0999999999999997E-2</v>
      </c>
      <c r="W31" s="1236">
        <v>0</v>
      </c>
      <c r="X31" s="1236">
        <v>0</v>
      </c>
      <c r="Y31" s="1236">
        <v>0.01</v>
      </c>
      <c r="Z31" s="1233">
        <v>192.12191362126248</v>
      </c>
      <c r="AA31" s="1233">
        <v>18.316784053156148</v>
      </c>
      <c r="AB31" s="1158">
        <v>0</v>
      </c>
      <c r="AC31" s="1158">
        <v>0</v>
      </c>
      <c r="AD31" s="1158">
        <v>9329.4500000000007</v>
      </c>
      <c r="AE31" s="1233">
        <v>7.1400000000000006</v>
      </c>
      <c r="AF31" s="1158">
        <v>316.54000000000002</v>
      </c>
      <c r="AG31" s="1158">
        <v>217.57869767441861</v>
      </c>
      <c r="AH31" s="1252">
        <v>9645.9900000000016</v>
      </c>
      <c r="AI31" s="1239">
        <v>5.0999999999999997E-2</v>
      </c>
      <c r="AJ31" s="1236">
        <v>3.9E-2</v>
      </c>
      <c r="AK31" s="1236">
        <v>5.0999999999999997E-2</v>
      </c>
      <c r="AL31" s="1236">
        <v>0</v>
      </c>
      <c r="AM31" s="1236">
        <v>0</v>
      </c>
      <c r="AN31" s="1236">
        <v>0.01</v>
      </c>
      <c r="AO31" s="1233">
        <v>177.71470234113713</v>
      </c>
      <c r="AP31" s="1233">
        <v>16.583478260869573</v>
      </c>
      <c r="AQ31" s="1158">
        <v>0</v>
      </c>
      <c r="AR31" s="1158">
        <v>0</v>
      </c>
      <c r="AS31" s="1158">
        <v>8613.89</v>
      </c>
      <c r="AT31" s="1233">
        <v>7.2</v>
      </c>
      <c r="AU31" s="1158">
        <v>319.2</v>
      </c>
      <c r="AV31" s="1158">
        <v>201.4981806020067</v>
      </c>
      <c r="AW31" s="1252">
        <v>8933.09</v>
      </c>
      <c r="AX31" s="1236">
        <v>5.0999999999999997E-2</v>
      </c>
      <c r="AY31" s="1236">
        <v>3.9E-2</v>
      </c>
      <c r="AZ31" s="1236">
        <v>5.0999999999999997E-2</v>
      </c>
      <c r="BA31" s="1236">
        <v>0</v>
      </c>
      <c r="BB31" s="1236">
        <v>0</v>
      </c>
      <c r="BC31" s="1236">
        <v>0.01</v>
      </c>
      <c r="BD31" s="1233">
        <v>197.90751315789473</v>
      </c>
      <c r="BE31" s="1233">
        <v>19.193644736842113</v>
      </c>
      <c r="BF31" s="1158">
        <v>0</v>
      </c>
      <c r="BG31" s="1158">
        <v>0</v>
      </c>
      <c r="BH31" s="1158">
        <v>9624.82</v>
      </c>
      <c r="BI31" s="1233">
        <v>6.84</v>
      </c>
      <c r="BJ31" s="1158">
        <v>303.24</v>
      </c>
      <c r="BK31" s="1158">
        <v>223.94115789473685</v>
      </c>
      <c r="BL31" s="1252">
        <v>9928.06</v>
      </c>
      <c r="BM31" s="1239">
        <v>5.0999999999999997E-2</v>
      </c>
      <c r="BN31" s="1236">
        <v>3.9E-2</v>
      </c>
      <c r="BO31" s="1236">
        <v>5.0999999999999997E-2</v>
      </c>
      <c r="BP31" s="1236">
        <v>0</v>
      </c>
      <c r="BQ31" s="1236">
        <v>0</v>
      </c>
      <c r="BR31" s="1236">
        <v>0.01</v>
      </c>
      <c r="BS31" s="1233">
        <v>159.31098979591835</v>
      </c>
      <c r="BT31" s="1233">
        <v>20.652091836734694</v>
      </c>
      <c r="BU31" s="1158">
        <v>0</v>
      </c>
      <c r="BV31" s="1158">
        <v>0</v>
      </c>
      <c r="BW31" s="1158">
        <v>7978.36</v>
      </c>
      <c r="BX31" s="1233">
        <v>6.12</v>
      </c>
      <c r="BY31" s="1158">
        <v>271.32</v>
      </c>
      <c r="BZ31" s="1158">
        <v>186.08308163265303</v>
      </c>
      <c r="CA31" s="1252">
        <v>8249.68</v>
      </c>
      <c r="CB31" s="1236">
        <v>5.0999999999999997E-2</v>
      </c>
      <c r="CC31" s="1236">
        <v>3.9E-2</v>
      </c>
      <c r="CD31" s="1236">
        <v>5.0999999999999997E-2</v>
      </c>
      <c r="CE31" s="1236">
        <v>0</v>
      </c>
      <c r="CF31" s="1236">
        <v>0</v>
      </c>
      <c r="CG31" s="1236">
        <v>0.01</v>
      </c>
      <c r="CH31" s="1233">
        <v>119.7739264214047</v>
      </c>
      <c r="CI31" s="1233">
        <v>20.325391304347832</v>
      </c>
      <c r="CJ31" s="1158">
        <v>0</v>
      </c>
      <c r="CK31" s="1158">
        <v>0</v>
      </c>
      <c r="CL31" s="1158">
        <v>6211.07</v>
      </c>
      <c r="CM31" s="1233">
        <v>5.22</v>
      </c>
      <c r="CN31" s="1158">
        <v>231.42</v>
      </c>
      <c r="CO31" s="1158">
        <v>145.31931772575254</v>
      </c>
      <c r="CP31" s="1252">
        <v>6442.49</v>
      </c>
      <c r="CQ31" s="1239">
        <v>5.0999999999999997E-2</v>
      </c>
      <c r="CR31" s="1236">
        <v>3.9E-2</v>
      </c>
      <c r="CS31" s="1236">
        <v>5.0999999999999997E-2</v>
      </c>
      <c r="CT31" s="1236">
        <v>0</v>
      </c>
      <c r="CU31" s="1236">
        <v>0</v>
      </c>
      <c r="CV31" s="1236">
        <v>0.01</v>
      </c>
      <c r="CW31" s="1233">
        <v>126.83245222929935</v>
      </c>
      <c r="CX31" s="1233">
        <v>25.835636942675151</v>
      </c>
      <c r="CY31" s="1158">
        <v>0</v>
      </c>
      <c r="CZ31" s="1158">
        <v>0</v>
      </c>
      <c r="DA31" s="1158">
        <v>6768.29</v>
      </c>
      <c r="DB31" s="1233">
        <v>5.2</v>
      </c>
      <c r="DC31" s="1158">
        <v>230.53</v>
      </c>
      <c r="DD31" s="1158">
        <v>157.86808917197447</v>
      </c>
      <c r="DE31" s="1252">
        <v>6998.82</v>
      </c>
      <c r="DF31" s="1239">
        <v>5.0999999999999997E-2</v>
      </c>
      <c r="DG31" s="1236">
        <v>3.9E-2</v>
      </c>
      <c r="DH31" s="1236">
        <v>5.0999999999999997E-2</v>
      </c>
      <c r="DI31" s="1236">
        <v>0</v>
      </c>
      <c r="DJ31" s="1236">
        <v>0</v>
      </c>
      <c r="DK31" s="1236">
        <v>0.01</v>
      </c>
      <c r="DL31" s="1233">
        <v>128.40872727272728</v>
      </c>
      <c r="DM31" s="1233">
        <v>29.058545454545452</v>
      </c>
      <c r="DN31" s="1158">
        <v>0</v>
      </c>
      <c r="DO31" s="1158">
        <v>0</v>
      </c>
      <c r="DP31" s="1158">
        <v>6981.05</v>
      </c>
      <c r="DQ31" s="1233">
        <v>5.88</v>
      </c>
      <c r="DR31" s="1158">
        <v>260.68</v>
      </c>
      <c r="DS31" s="1158">
        <v>163.34727272727272</v>
      </c>
      <c r="DT31" s="1252">
        <v>7241.7300000000005</v>
      </c>
      <c r="DU31" s="1239">
        <v>5.0999999999999997E-2</v>
      </c>
      <c r="DV31" s="1236">
        <v>3.9E-2</v>
      </c>
      <c r="DW31" s="1236">
        <v>5.0999999999999997E-2</v>
      </c>
      <c r="DX31" s="1236">
        <v>0</v>
      </c>
      <c r="DY31" s="1236">
        <v>0</v>
      </c>
      <c r="DZ31" s="1236">
        <v>0.01</v>
      </c>
      <c r="EA31" s="1233">
        <v>137.97849438202246</v>
      </c>
      <c r="EB31" s="1233">
        <v>24.907415730337082</v>
      </c>
      <c r="EC31" s="1158">
        <v>0</v>
      </c>
      <c r="ED31" s="1158">
        <v>0</v>
      </c>
      <c r="EE31" s="1158">
        <v>7221.28</v>
      </c>
      <c r="EF31" s="1158">
        <v>5.94</v>
      </c>
      <c r="EG31" s="1158">
        <v>263.33999999999997</v>
      </c>
      <c r="EH31" s="1158">
        <v>168.82591011235954</v>
      </c>
      <c r="EI31" s="1252">
        <v>7484.62</v>
      </c>
      <c r="EJ31" s="1239">
        <v>5.0999999999999997E-2</v>
      </c>
      <c r="EK31" s="1236">
        <v>3.9E-2</v>
      </c>
      <c r="EL31" s="1236">
        <v>5.0999999999999997E-2</v>
      </c>
      <c r="EM31" s="1236">
        <v>0</v>
      </c>
      <c r="EN31" s="1236">
        <v>0</v>
      </c>
      <c r="EO31" s="1236">
        <v>0.01</v>
      </c>
      <c r="EP31" s="1233">
        <v>88.692375000000013</v>
      </c>
      <c r="EQ31" s="1233">
        <v>12.760742647058821</v>
      </c>
      <c r="ER31" s="1158">
        <v>0</v>
      </c>
      <c r="ES31" s="1158">
        <v>0</v>
      </c>
      <c r="ET31" s="1158">
        <v>4497.75</v>
      </c>
      <c r="EU31" s="1158">
        <v>8.4</v>
      </c>
      <c r="EV31" s="1158">
        <v>372.4</v>
      </c>
      <c r="EW31" s="1158">
        <v>109.85311764705884</v>
      </c>
      <c r="EX31" s="1252">
        <v>4870.1499999999996</v>
      </c>
      <c r="EY31" s="1236">
        <v>5.0999999999999997E-2</v>
      </c>
      <c r="EZ31" s="1236">
        <v>3.9E-2</v>
      </c>
      <c r="FA31" s="1236">
        <v>5.0999999999999997E-2</v>
      </c>
      <c r="FB31" s="1236">
        <v>0</v>
      </c>
      <c r="FC31" s="1236">
        <v>0</v>
      </c>
      <c r="FD31" s="1236">
        <v>0.01</v>
      </c>
      <c r="FE31" s="1233">
        <v>55.579321299638984</v>
      </c>
      <c r="FF31" s="1233">
        <v>9.6731263537906091</v>
      </c>
      <c r="FG31" s="1158">
        <v>0</v>
      </c>
      <c r="FH31" s="1158">
        <v>0</v>
      </c>
      <c r="FI31" s="1158">
        <v>2892.86</v>
      </c>
      <c r="FJ31" s="1158">
        <v>7.6000000000000005</v>
      </c>
      <c r="FK31" s="1158">
        <v>336.93</v>
      </c>
      <c r="FL31" s="1158">
        <v>72.852447653429593</v>
      </c>
      <c r="FM31" s="1252">
        <v>3229.79</v>
      </c>
      <c r="FN31" s="1236">
        <v>5.0999999999999997E-2</v>
      </c>
      <c r="FO31" s="1236">
        <v>3.9E-2</v>
      </c>
      <c r="FP31" s="1236">
        <v>5.0999999999999997E-2</v>
      </c>
      <c r="FQ31" s="1236">
        <v>0</v>
      </c>
      <c r="FR31" s="1236">
        <v>0</v>
      </c>
      <c r="FS31" s="1236">
        <v>0.01</v>
      </c>
      <c r="FT31" s="1233">
        <v>188.32645945945947</v>
      </c>
      <c r="FU31" s="1233">
        <v>20.257337837837831</v>
      </c>
      <c r="FV31" s="1158">
        <v>0</v>
      </c>
      <c r="FW31" s="1158">
        <v>0</v>
      </c>
      <c r="FX31" s="1158">
        <v>9247.2199999999993</v>
      </c>
      <c r="FY31" s="1158">
        <v>7.41</v>
      </c>
      <c r="FZ31" s="1158">
        <v>328.51</v>
      </c>
      <c r="GA31" s="1158">
        <v>215.99379729729731</v>
      </c>
      <c r="GB31" s="1252">
        <v>9575.73</v>
      </c>
      <c r="GC31" s="1253">
        <v>1168.4588139079463</v>
      </c>
      <c r="GD31" s="1254">
        <v>51801.68</v>
      </c>
      <c r="GE31" s="1255">
        <v>888.7406346093926</v>
      </c>
      <c r="GF31" s="1256">
        <v>39400.839999999997</v>
      </c>
      <c r="GG31" s="1257">
        <v>2057.1994485173391</v>
      </c>
      <c r="GH31" s="1258">
        <v>91202.51999999999</v>
      </c>
      <c r="GI31" s="1246">
        <v>4</v>
      </c>
      <c r="GJ31" s="1259">
        <v>1978.2494485173388</v>
      </c>
      <c r="GK31" s="1260">
        <v>87702.410000000018</v>
      </c>
      <c r="GL31" s="1261">
        <v>78.950000000000273</v>
      </c>
      <c r="GM31" s="1262">
        <v>3500.1099999999715</v>
      </c>
    </row>
    <row r="32" spans="1:195" ht="18" customHeight="1" x14ac:dyDescent="0.25">
      <c r="A32" s="1250">
        <v>18</v>
      </c>
      <c r="B32" s="1263" t="s">
        <v>1350</v>
      </c>
      <c r="C32" s="1251" t="s">
        <v>379</v>
      </c>
      <c r="D32" s="1235">
        <v>53.5</v>
      </c>
      <c r="E32" s="1236">
        <v>0.05</v>
      </c>
      <c r="F32" s="1236">
        <v>0.04</v>
      </c>
      <c r="G32" s="1236">
        <v>0.10500000000000001</v>
      </c>
      <c r="H32" s="1236">
        <v>0</v>
      </c>
      <c r="I32" s="1236">
        <v>0</v>
      </c>
      <c r="J32" s="1236">
        <v>1.4999999999999999E-2</v>
      </c>
      <c r="K32" s="1233">
        <v>167.11976351351353</v>
      </c>
      <c r="L32" s="1233">
        <v>18.026891891891882</v>
      </c>
      <c r="M32" s="1237">
        <v>0</v>
      </c>
      <c r="N32" s="1237">
        <v>0</v>
      </c>
      <c r="O32" s="1158">
        <v>9905.35</v>
      </c>
      <c r="P32" s="1233">
        <v>9</v>
      </c>
      <c r="Q32" s="1158">
        <v>481.5</v>
      </c>
      <c r="R32" s="1158">
        <v>194.14665540540543</v>
      </c>
      <c r="S32" s="1252">
        <v>10386.85</v>
      </c>
      <c r="T32" s="1239">
        <v>0.05</v>
      </c>
      <c r="U32" s="1236">
        <v>0.04</v>
      </c>
      <c r="V32" s="1236">
        <v>0.10500000000000001</v>
      </c>
      <c r="W32" s="1236">
        <v>0</v>
      </c>
      <c r="X32" s="1236">
        <v>0</v>
      </c>
      <c r="Y32" s="1236">
        <v>1.4999999999999999E-2</v>
      </c>
      <c r="Z32" s="1233">
        <v>188.35481727574756</v>
      </c>
      <c r="AA32" s="1233">
        <v>18.786445182724258</v>
      </c>
      <c r="AB32" s="1158">
        <v>0</v>
      </c>
      <c r="AC32" s="1158">
        <v>0</v>
      </c>
      <c r="AD32" s="1158">
        <v>11082.06</v>
      </c>
      <c r="AE32" s="1233">
        <v>10.709999999999999</v>
      </c>
      <c r="AF32" s="1158">
        <v>572.99</v>
      </c>
      <c r="AG32" s="1158">
        <v>217.85126245847184</v>
      </c>
      <c r="AH32" s="1252">
        <v>11655.05</v>
      </c>
      <c r="AI32" s="1239">
        <v>0.05</v>
      </c>
      <c r="AJ32" s="1236">
        <v>0.04</v>
      </c>
      <c r="AK32" s="1236">
        <v>0.10500000000000001</v>
      </c>
      <c r="AL32" s="1236">
        <v>0</v>
      </c>
      <c r="AM32" s="1236">
        <v>0</v>
      </c>
      <c r="AN32" s="1236">
        <v>1.4999999999999999E-2</v>
      </c>
      <c r="AO32" s="1233">
        <v>174.23010033444817</v>
      </c>
      <c r="AP32" s="1233">
        <v>17.00869565217392</v>
      </c>
      <c r="AQ32" s="1158">
        <v>0</v>
      </c>
      <c r="AR32" s="1158">
        <v>0</v>
      </c>
      <c r="AS32" s="1158">
        <v>10231.280000000001</v>
      </c>
      <c r="AT32" s="1233">
        <v>10.799999999999999</v>
      </c>
      <c r="AU32" s="1158">
        <v>577.79999999999995</v>
      </c>
      <c r="AV32" s="1158">
        <v>202.03879598662209</v>
      </c>
      <c r="AW32" s="1252">
        <v>10809.08</v>
      </c>
      <c r="AX32" s="1236">
        <v>0.05</v>
      </c>
      <c r="AY32" s="1236">
        <v>0.04</v>
      </c>
      <c r="AZ32" s="1236">
        <v>0.10500000000000001</v>
      </c>
      <c r="BA32" s="1236">
        <v>0</v>
      </c>
      <c r="BB32" s="1236">
        <v>0</v>
      </c>
      <c r="BC32" s="1236">
        <v>1.4999999999999999E-2</v>
      </c>
      <c r="BD32" s="1233">
        <v>194.02697368421053</v>
      </c>
      <c r="BE32" s="1233">
        <v>19.685789473684217</v>
      </c>
      <c r="BF32" s="1158">
        <v>0</v>
      </c>
      <c r="BG32" s="1158">
        <v>0</v>
      </c>
      <c r="BH32" s="1158">
        <v>11433.63</v>
      </c>
      <c r="BI32" s="1233">
        <v>10.26</v>
      </c>
      <c r="BJ32" s="1158">
        <v>548.91</v>
      </c>
      <c r="BK32" s="1158">
        <v>223.97276315789475</v>
      </c>
      <c r="BL32" s="1252">
        <v>11982.539999999999</v>
      </c>
      <c r="BM32" s="1239">
        <v>0.05</v>
      </c>
      <c r="BN32" s="1236">
        <v>0.04</v>
      </c>
      <c r="BO32" s="1236">
        <v>0.10500000000000001</v>
      </c>
      <c r="BP32" s="1236">
        <v>0</v>
      </c>
      <c r="BQ32" s="1236">
        <v>0</v>
      </c>
      <c r="BR32" s="1236">
        <v>1.4999999999999999E-2</v>
      </c>
      <c r="BS32" s="1233">
        <v>156.1872448979592</v>
      </c>
      <c r="BT32" s="1233">
        <v>21.181632653061225</v>
      </c>
      <c r="BU32" s="1158">
        <v>0</v>
      </c>
      <c r="BV32" s="1158">
        <v>0</v>
      </c>
      <c r="BW32" s="1158">
        <v>9489.23</v>
      </c>
      <c r="BX32" s="1233">
        <v>9.18</v>
      </c>
      <c r="BY32" s="1158">
        <v>491.13</v>
      </c>
      <c r="BZ32" s="1158">
        <v>186.54887755102044</v>
      </c>
      <c r="CA32" s="1252">
        <v>9980.3599999999988</v>
      </c>
      <c r="CB32" s="1236">
        <v>0.05</v>
      </c>
      <c r="CC32" s="1236">
        <v>0.04</v>
      </c>
      <c r="CD32" s="1236">
        <v>0.10500000000000001</v>
      </c>
      <c r="CE32" s="1236">
        <v>0</v>
      </c>
      <c r="CF32" s="1236">
        <v>0</v>
      </c>
      <c r="CG32" s="1236">
        <v>1.4999999999999999E-2</v>
      </c>
      <c r="CH32" s="1233">
        <v>117.4254180602007</v>
      </c>
      <c r="CI32" s="1233">
        <v>20.846555183946492</v>
      </c>
      <c r="CJ32" s="1158">
        <v>0</v>
      </c>
      <c r="CK32" s="1158">
        <v>0</v>
      </c>
      <c r="CL32" s="1158">
        <v>7397.55</v>
      </c>
      <c r="CM32" s="1233">
        <v>7.83</v>
      </c>
      <c r="CN32" s="1158">
        <v>418.91</v>
      </c>
      <c r="CO32" s="1158">
        <v>146.10197324414722</v>
      </c>
      <c r="CP32" s="1252">
        <v>7816.46</v>
      </c>
      <c r="CQ32" s="1239">
        <v>0.05</v>
      </c>
      <c r="CR32" s="1236">
        <v>0.04</v>
      </c>
      <c r="CS32" s="1236">
        <v>0.10500000000000001</v>
      </c>
      <c r="CT32" s="1236">
        <v>0</v>
      </c>
      <c r="CU32" s="1236">
        <v>0</v>
      </c>
      <c r="CV32" s="1236">
        <v>1.4999999999999999E-2</v>
      </c>
      <c r="CW32" s="1233">
        <v>124.34554140127389</v>
      </c>
      <c r="CX32" s="1233">
        <v>26.498089171974517</v>
      </c>
      <c r="CY32" s="1158">
        <v>0</v>
      </c>
      <c r="CZ32" s="1158">
        <v>0</v>
      </c>
      <c r="DA32" s="1158">
        <v>8070.13</v>
      </c>
      <c r="DB32" s="1233">
        <v>7.8</v>
      </c>
      <c r="DC32" s="1158">
        <v>417.3</v>
      </c>
      <c r="DD32" s="1158">
        <v>158.64363057324843</v>
      </c>
      <c r="DE32" s="1252">
        <v>8487.43</v>
      </c>
      <c r="DF32" s="1239">
        <v>0.05</v>
      </c>
      <c r="DG32" s="1236">
        <v>0.04</v>
      </c>
      <c r="DH32" s="1236">
        <v>0.10500000000000001</v>
      </c>
      <c r="DI32" s="1236">
        <v>0</v>
      </c>
      <c r="DJ32" s="1236">
        <v>0</v>
      </c>
      <c r="DK32" s="1236">
        <v>1.4999999999999999E-2</v>
      </c>
      <c r="DL32" s="1233">
        <v>125.8909090909091</v>
      </c>
      <c r="DM32" s="1233">
        <v>29.803636363636361</v>
      </c>
      <c r="DN32" s="1158">
        <v>0</v>
      </c>
      <c r="DO32" s="1158">
        <v>0</v>
      </c>
      <c r="DP32" s="1158">
        <v>8329.66</v>
      </c>
      <c r="DQ32" s="1233">
        <v>8.82</v>
      </c>
      <c r="DR32" s="1158">
        <v>471.87</v>
      </c>
      <c r="DS32" s="1158">
        <v>164.51454545454547</v>
      </c>
      <c r="DT32" s="1252">
        <v>8801.5300000000007</v>
      </c>
      <c r="DU32" s="1239">
        <v>0.05</v>
      </c>
      <c r="DV32" s="1236">
        <v>0.04</v>
      </c>
      <c r="DW32" s="1236">
        <v>0.10500000000000001</v>
      </c>
      <c r="DX32" s="1236">
        <v>0</v>
      </c>
      <c r="DY32" s="1236">
        <v>0</v>
      </c>
      <c r="DZ32" s="1236">
        <v>1.4999999999999999E-2</v>
      </c>
      <c r="EA32" s="1233">
        <v>135.27303370786518</v>
      </c>
      <c r="EB32" s="1233">
        <v>25.546067415730342</v>
      </c>
      <c r="EC32" s="1158">
        <v>0</v>
      </c>
      <c r="ED32" s="1158">
        <v>0</v>
      </c>
      <c r="EE32" s="1158">
        <v>8603.82</v>
      </c>
      <c r="EF32" s="1158">
        <v>8.91</v>
      </c>
      <c r="EG32" s="1158">
        <v>476.69</v>
      </c>
      <c r="EH32" s="1158">
        <v>169.72910112359551</v>
      </c>
      <c r="EI32" s="1252">
        <v>9080.51</v>
      </c>
      <c r="EJ32" s="1239">
        <v>0.05</v>
      </c>
      <c r="EK32" s="1236">
        <v>0.04</v>
      </c>
      <c r="EL32" s="1236">
        <v>0.10500000000000001</v>
      </c>
      <c r="EM32" s="1236">
        <v>0</v>
      </c>
      <c r="EN32" s="1236">
        <v>0</v>
      </c>
      <c r="EO32" s="1236">
        <v>1.4999999999999999E-2</v>
      </c>
      <c r="EP32" s="1233">
        <v>86.953308823529426</v>
      </c>
      <c r="EQ32" s="1233">
        <v>13.087941176470586</v>
      </c>
      <c r="ER32" s="1158">
        <v>0</v>
      </c>
      <c r="ES32" s="1158">
        <v>0</v>
      </c>
      <c r="ET32" s="1158">
        <v>5352.21</v>
      </c>
      <c r="EU32" s="1158">
        <v>12.6</v>
      </c>
      <c r="EV32" s="1158">
        <v>674.1</v>
      </c>
      <c r="EW32" s="1158">
        <v>112.64125000000001</v>
      </c>
      <c r="EX32" s="1252">
        <v>6026.31</v>
      </c>
      <c r="EY32" s="1236">
        <v>0.05</v>
      </c>
      <c r="EZ32" s="1236">
        <v>0.04</v>
      </c>
      <c r="FA32" s="1236">
        <v>0.10500000000000001</v>
      </c>
      <c r="FB32" s="1236">
        <v>0</v>
      </c>
      <c r="FC32" s="1236">
        <v>0</v>
      </c>
      <c r="FD32" s="1236">
        <v>1.4999999999999999E-2</v>
      </c>
      <c r="FE32" s="1233">
        <v>54.489530685920585</v>
      </c>
      <c r="FF32" s="1233">
        <v>9.9211552346570357</v>
      </c>
      <c r="FG32" s="1158">
        <v>0</v>
      </c>
      <c r="FH32" s="1158">
        <v>0</v>
      </c>
      <c r="FI32" s="1158">
        <v>3445.97</v>
      </c>
      <c r="FJ32" s="1158">
        <v>11.4</v>
      </c>
      <c r="FK32" s="1158">
        <v>609.9</v>
      </c>
      <c r="FL32" s="1158">
        <v>75.810685920577626</v>
      </c>
      <c r="FM32" s="1252">
        <v>4055.87</v>
      </c>
      <c r="FN32" s="1236">
        <v>0.05</v>
      </c>
      <c r="FO32" s="1236">
        <v>0.04</v>
      </c>
      <c r="FP32" s="1236">
        <v>0.10500000000000001</v>
      </c>
      <c r="FQ32" s="1236">
        <v>0</v>
      </c>
      <c r="FR32" s="1236">
        <v>0</v>
      </c>
      <c r="FS32" s="1236">
        <v>1.4999999999999999E-2</v>
      </c>
      <c r="FT32" s="1233">
        <v>184.63378378378383</v>
      </c>
      <c r="FU32" s="1233">
        <v>20.77675675675675</v>
      </c>
      <c r="FV32" s="1158">
        <v>0</v>
      </c>
      <c r="FW32" s="1158">
        <v>0</v>
      </c>
      <c r="FX32" s="1158">
        <v>10989.46</v>
      </c>
      <c r="FY32" s="1158">
        <v>11.115</v>
      </c>
      <c r="FZ32" s="1158">
        <v>594.65</v>
      </c>
      <c r="GA32" s="1158">
        <v>216.52554054054059</v>
      </c>
      <c r="GB32" s="1252">
        <v>11584.109999999999</v>
      </c>
      <c r="GC32" s="1253">
        <v>1170.6603278035618</v>
      </c>
      <c r="GD32" s="1254">
        <v>62630.340000000004</v>
      </c>
      <c r="GE32" s="1255">
        <v>897.86475361250768</v>
      </c>
      <c r="GF32" s="1256">
        <v>48035.76</v>
      </c>
      <c r="GG32" s="1257">
        <v>2068.5250814160695</v>
      </c>
      <c r="GH32" s="1258">
        <v>110666.1</v>
      </c>
      <c r="GI32" s="1246">
        <v>4</v>
      </c>
      <c r="GJ32" s="1259">
        <v>1950.1000814160695</v>
      </c>
      <c r="GK32" s="1260">
        <v>104330.34999999999</v>
      </c>
      <c r="GL32" s="1261">
        <v>118.42499999999995</v>
      </c>
      <c r="GM32" s="1262">
        <v>6335.7500000000146</v>
      </c>
    </row>
    <row r="33" spans="1:195" ht="18" customHeight="1" x14ac:dyDescent="0.25">
      <c r="A33" s="1232">
        <v>19</v>
      </c>
      <c r="B33" s="1263" t="s">
        <v>1351</v>
      </c>
      <c r="C33" s="1251" t="s">
        <v>379</v>
      </c>
      <c r="D33" s="1235">
        <v>43.5</v>
      </c>
      <c r="E33" s="1236">
        <v>7.0000000000000007E-2</v>
      </c>
      <c r="F33" s="1236">
        <v>0.06</v>
      </c>
      <c r="G33" s="1236">
        <v>0.14700000000000002</v>
      </c>
      <c r="H33" s="1236">
        <v>0</v>
      </c>
      <c r="I33" s="1236">
        <v>0</v>
      </c>
      <c r="J33" s="1236">
        <v>7.0000000000000007E-2</v>
      </c>
      <c r="K33" s="1233">
        <v>233.96766891891895</v>
      </c>
      <c r="L33" s="1233">
        <v>27.040337837837821</v>
      </c>
      <c r="M33" s="1237">
        <v>0</v>
      </c>
      <c r="N33" s="1237">
        <v>0</v>
      </c>
      <c r="O33" s="1158">
        <v>11353.85</v>
      </c>
      <c r="P33" s="1233">
        <v>42.000000000000007</v>
      </c>
      <c r="Q33" s="1158">
        <v>1827</v>
      </c>
      <c r="R33" s="1158">
        <v>303.00800675675674</v>
      </c>
      <c r="S33" s="1252">
        <v>13180.85</v>
      </c>
      <c r="T33" s="1239">
        <v>7.0000000000000007E-2</v>
      </c>
      <c r="U33" s="1236">
        <v>0.06</v>
      </c>
      <c r="V33" s="1236">
        <v>0.14700000000000002</v>
      </c>
      <c r="W33" s="1236">
        <v>0</v>
      </c>
      <c r="X33" s="1236">
        <v>0</v>
      </c>
      <c r="Y33" s="1236">
        <v>7.0000000000000007E-2</v>
      </c>
      <c r="Z33" s="1233">
        <v>263.6967441860466</v>
      </c>
      <c r="AA33" s="1233">
        <v>28.179667774086383</v>
      </c>
      <c r="AB33" s="1158">
        <v>0</v>
      </c>
      <c r="AC33" s="1158">
        <v>0</v>
      </c>
      <c r="AD33" s="1158">
        <v>12696.62</v>
      </c>
      <c r="AE33" s="1233">
        <v>49.980000000000004</v>
      </c>
      <c r="AF33" s="1158">
        <v>2174.13</v>
      </c>
      <c r="AG33" s="1158">
        <v>341.85641196013302</v>
      </c>
      <c r="AH33" s="1252">
        <v>14870.75</v>
      </c>
      <c r="AI33" s="1239">
        <v>7.0000000000000007E-2</v>
      </c>
      <c r="AJ33" s="1236">
        <v>0.06</v>
      </c>
      <c r="AK33" s="1236">
        <v>0.14700000000000002</v>
      </c>
      <c r="AL33" s="1236">
        <v>0</v>
      </c>
      <c r="AM33" s="1236">
        <v>0</v>
      </c>
      <c r="AN33" s="1236">
        <v>7.0000000000000007E-2</v>
      </c>
      <c r="AO33" s="1233">
        <v>243.92214046822744</v>
      </c>
      <c r="AP33" s="1233">
        <v>25.513043478260879</v>
      </c>
      <c r="AQ33" s="1158">
        <v>0</v>
      </c>
      <c r="AR33" s="1158">
        <v>0</v>
      </c>
      <c r="AS33" s="1158">
        <v>11720.43</v>
      </c>
      <c r="AT33" s="1233">
        <v>50.400000000000006</v>
      </c>
      <c r="AU33" s="1158">
        <v>2192.4</v>
      </c>
      <c r="AV33" s="1158">
        <v>319.83518394648831</v>
      </c>
      <c r="AW33" s="1252">
        <v>13912.83</v>
      </c>
      <c r="AX33" s="1236">
        <v>7.0000000000000007E-2</v>
      </c>
      <c r="AY33" s="1236">
        <v>0.06</v>
      </c>
      <c r="AZ33" s="1236">
        <v>0.14700000000000002</v>
      </c>
      <c r="BA33" s="1236">
        <v>0</v>
      </c>
      <c r="BB33" s="1236">
        <v>0</v>
      </c>
      <c r="BC33" s="1236">
        <v>7.0000000000000007E-2</v>
      </c>
      <c r="BD33" s="1233">
        <v>271.63776315789477</v>
      </c>
      <c r="BE33" s="1233">
        <v>29.528684210526325</v>
      </c>
      <c r="BF33" s="1158">
        <v>0</v>
      </c>
      <c r="BG33" s="1158">
        <v>0</v>
      </c>
      <c r="BH33" s="1158">
        <v>13100.74</v>
      </c>
      <c r="BI33" s="1233">
        <v>47.88</v>
      </c>
      <c r="BJ33" s="1158">
        <v>2082.7800000000002</v>
      </c>
      <c r="BK33" s="1158">
        <v>349.04644736842107</v>
      </c>
      <c r="BL33" s="1252">
        <v>15183.52</v>
      </c>
      <c r="BM33" s="1239">
        <v>7.0000000000000007E-2</v>
      </c>
      <c r="BN33" s="1236">
        <v>0.06</v>
      </c>
      <c r="BO33" s="1236">
        <v>0.14700000000000002</v>
      </c>
      <c r="BP33" s="1236">
        <v>0</v>
      </c>
      <c r="BQ33" s="1236">
        <v>0</v>
      </c>
      <c r="BR33" s="1236">
        <v>0.06</v>
      </c>
      <c r="BS33" s="1233">
        <v>218.66214285714287</v>
      </c>
      <c r="BT33" s="1233">
        <v>31.772448979591836</v>
      </c>
      <c r="BU33" s="1158">
        <v>0</v>
      </c>
      <c r="BV33" s="1158">
        <v>0</v>
      </c>
      <c r="BW33" s="1158">
        <v>10893.9</v>
      </c>
      <c r="BX33" s="1233">
        <v>36.72</v>
      </c>
      <c r="BY33" s="1158">
        <v>1597.32</v>
      </c>
      <c r="BZ33" s="1158">
        <v>287.15459183673471</v>
      </c>
      <c r="CA33" s="1252">
        <v>12491.22</v>
      </c>
      <c r="CB33" s="1236">
        <v>7.0000000000000007E-2</v>
      </c>
      <c r="CC33" s="1236">
        <v>0.06</v>
      </c>
      <c r="CD33" s="1236">
        <v>0.14700000000000002</v>
      </c>
      <c r="CE33" s="1236">
        <v>0</v>
      </c>
      <c r="CF33" s="1236">
        <v>0</v>
      </c>
      <c r="CG33" s="1236">
        <v>0.06</v>
      </c>
      <c r="CH33" s="1233">
        <v>164.395585284281</v>
      </c>
      <c r="CI33" s="1233">
        <v>31.269832775919738</v>
      </c>
      <c r="CJ33" s="1158">
        <v>0</v>
      </c>
      <c r="CK33" s="1158">
        <v>0</v>
      </c>
      <c r="CL33" s="1158">
        <v>8511.4500000000007</v>
      </c>
      <c r="CM33" s="1233">
        <v>31.32</v>
      </c>
      <c r="CN33" s="1158">
        <v>1362.42</v>
      </c>
      <c r="CO33" s="1158">
        <v>226.98541806020074</v>
      </c>
      <c r="CP33" s="1252">
        <v>9873.8700000000008</v>
      </c>
      <c r="CQ33" s="1239">
        <v>7.0000000000000007E-2</v>
      </c>
      <c r="CR33" s="1236">
        <v>0.06</v>
      </c>
      <c r="CS33" s="1236">
        <v>0.14700000000000002</v>
      </c>
      <c r="CT33" s="1236">
        <v>0</v>
      </c>
      <c r="CU33" s="1236">
        <v>0</v>
      </c>
      <c r="CV33" s="1236">
        <v>7.0000000000000007E-2</v>
      </c>
      <c r="CW33" s="1233">
        <v>174.08375796178345</v>
      </c>
      <c r="CX33" s="1233">
        <v>39.74713375796177</v>
      </c>
      <c r="CY33" s="1158">
        <v>0</v>
      </c>
      <c r="CZ33" s="1158">
        <v>0</v>
      </c>
      <c r="DA33" s="1158">
        <v>9301.64</v>
      </c>
      <c r="DB33" s="1233">
        <v>36.400000000000006</v>
      </c>
      <c r="DC33" s="1158">
        <v>1583.4</v>
      </c>
      <c r="DD33" s="1158">
        <v>250.23089171974522</v>
      </c>
      <c r="DE33" s="1252">
        <v>10885.039999999999</v>
      </c>
      <c r="DF33" s="1239">
        <v>7.0000000000000007E-2</v>
      </c>
      <c r="DG33" s="1236">
        <v>0.06</v>
      </c>
      <c r="DH33" s="1236">
        <v>0.14700000000000002</v>
      </c>
      <c r="DI33" s="1236">
        <v>0</v>
      </c>
      <c r="DJ33" s="1236">
        <v>0</v>
      </c>
      <c r="DK33" s="1236">
        <v>7.0000000000000007E-2</v>
      </c>
      <c r="DL33" s="1233">
        <v>176.24727272727276</v>
      </c>
      <c r="DM33" s="1233">
        <v>44.705454545454536</v>
      </c>
      <c r="DN33" s="1158">
        <v>0</v>
      </c>
      <c r="DO33" s="1158">
        <v>0</v>
      </c>
      <c r="DP33" s="1158">
        <v>9611.44</v>
      </c>
      <c r="DQ33" s="1233">
        <v>41.160000000000004</v>
      </c>
      <c r="DR33" s="1158">
        <v>1790.46</v>
      </c>
      <c r="DS33" s="1158">
        <v>262.11272727272728</v>
      </c>
      <c r="DT33" s="1252">
        <v>11401.900000000001</v>
      </c>
      <c r="DU33" s="1239">
        <v>7.0000000000000007E-2</v>
      </c>
      <c r="DV33" s="1236">
        <v>0.06</v>
      </c>
      <c r="DW33" s="1236">
        <v>0.14700000000000002</v>
      </c>
      <c r="DX33" s="1236">
        <v>0</v>
      </c>
      <c r="DY33" s="1236">
        <v>0</v>
      </c>
      <c r="DZ33" s="1236">
        <v>7.0000000000000007E-2</v>
      </c>
      <c r="EA33" s="1233">
        <v>189.38224719101126</v>
      </c>
      <c r="EB33" s="1233">
        <v>38.319101123595509</v>
      </c>
      <c r="EC33" s="1158">
        <v>0</v>
      </c>
      <c r="ED33" s="1158">
        <v>0</v>
      </c>
      <c r="EE33" s="1158">
        <v>9905.01</v>
      </c>
      <c r="EF33" s="1158">
        <v>41.580000000000005</v>
      </c>
      <c r="EG33" s="1158">
        <v>1808.73</v>
      </c>
      <c r="EH33" s="1158">
        <v>269.28134831460676</v>
      </c>
      <c r="EI33" s="1252">
        <v>11713.74</v>
      </c>
      <c r="EJ33" s="1239">
        <v>7.0000000000000007E-2</v>
      </c>
      <c r="EK33" s="1236">
        <v>0.06</v>
      </c>
      <c r="EL33" s="1236">
        <v>0.14700000000000002</v>
      </c>
      <c r="EM33" s="1236">
        <v>0</v>
      </c>
      <c r="EN33" s="1236">
        <v>0</v>
      </c>
      <c r="EO33" s="1236">
        <v>7.0000000000000007E-2</v>
      </c>
      <c r="EP33" s="1233">
        <v>121.7346323529412</v>
      </c>
      <c r="EQ33" s="1233">
        <v>19.631911764705876</v>
      </c>
      <c r="ER33" s="1158">
        <v>0</v>
      </c>
      <c r="ES33" s="1158">
        <v>0</v>
      </c>
      <c r="ET33" s="1158">
        <v>6149.44</v>
      </c>
      <c r="EU33" s="1158">
        <v>58.800000000000004</v>
      </c>
      <c r="EV33" s="1158">
        <v>2557.8000000000002</v>
      </c>
      <c r="EW33" s="1158">
        <v>200.16654411764711</v>
      </c>
      <c r="EX33" s="1252">
        <v>8707.24</v>
      </c>
      <c r="EY33" s="1236">
        <v>7.0000000000000007E-2</v>
      </c>
      <c r="EZ33" s="1236">
        <v>0.06</v>
      </c>
      <c r="FA33" s="1236">
        <v>0.14700000000000002</v>
      </c>
      <c r="FB33" s="1236">
        <v>0</v>
      </c>
      <c r="FC33" s="1236">
        <v>0</v>
      </c>
      <c r="FD33" s="1236">
        <v>7.0000000000000007E-2</v>
      </c>
      <c r="FE33" s="1233">
        <v>76.285342960288816</v>
      </c>
      <c r="FF33" s="1233">
        <v>14.881732851985552</v>
      </c>
      <c r="FG33" s="1158">
        <v>0</v>
      </c>
      <c r="FH33" s="1158">
        <v>0</v>
      </c>
      <c r="FI33" s="1158">
        <v>3965.77</v>
      </c>
      <c r="FJ33" s="1158">
        <v>53.2</v>
      </c>
      <c r="FK33" s="1158">
        <v>2314.1999999999998</v>
      </c>
      <c r="FL33" s="1158">
        <v>144.36707581227438</v>
      </c>
      <c r="FM33" s="1252">
        <v>6279.9699999999993</v>
      </c>
      <c r="FN33" s="1236">
        <v>7.0000000000000007E-2</v>
      </c>
      <c r="FO33" s="1236">
        <v>0.06</v>
      </c>
      <c r="FP33" s="1236">
        <v>0.14700000000000002</v>
      </c>
      <c r="FQ33" s="1236">
        <v>0</v>
      </c>
      <c r="FR33" s="1236">
        <v>0</v>
      </c>
      <c r="FS33" s="1236">
        <v>7.0000000000000007E-2</v>
      </c>
      <c r="FT33" s="1233">
        <v>258.48729729729735</v>
      </c>
      <c r="FU33" s="1233">
        <v>31.165135135135124</v>
      </c>
      <c r="FV33" s="1158">
        <v>0</v>
      </c>
      <c r="FW33" s="1158">
        <v>0</v>
      </c>
      <c r="FX33" s="1158">
        <v>12599.88</v>
      </c>
      <c r="FY33" s="1158">
        <v>51.870000000000005</v>
      </c>
      <c r="FZ33" s="1158">
        <v>2256.35</v>
      </c>
      <c r="GA33" s="1158">
        <v>341.52243243243248</v>
      </c>
      <c r="GB33" s="1252">
        <v>14856.23</v>
      </c>
      <c r="GC33" s="1253">
        <v>1827.8860599287345</v>
      </c>
      <c r="GD33" s="1254">
        <v>79513.039999999994</v>
      </c>
      <c r="GE33" s="1255">
        <v>1467.6810196694332</v>
      </c>
      <c r="GF33" s="1256">
        <v>63844.119999999995</v>
      </c>
      <c r="GG33" s="1257">
        <v>3295.5670795981678</v>
      </c>
      <c r="GH33" s="1258">
        <v>143357.15999999997</v>
      </c>
      <c r="GI33" s="1246">
        <v>4</v>
      </c>
      <c r="GJ33" s="1259">
        <v>2754.2570795981678</v>
      </c>
      <c r="GK33" s="1260">
        <v>119810.16999999997</v>
      </c>
      <c r="GL33" s="1261">
        <v>541.30999999999995</v>
      </c>
      <c r="GM33" s="1262">
        <v>23546.990000000005</v>
      </c>
    </row>
    <row r="34" spans="1:195" ht="18" customHeight="1" x14ac:dyDescent="0.25">
      <c r="A34" s="1250">
        <v>20</v>
      </c>
      <c r="B34" s="1263" t="s">
        <v>1352</v>
      </c>
      <c r="C34" s="1251" t="s">
        <v>379</v>
      </c>
      <c r="D34" s="1235">
        <v>0</v>
      </c>
      <c r="E34" s="1236">
        <v>0</v>
      </c>
      <c r="F34" s="1236">
        <v>0</v>
      </c>
      <c r="G34" s="1236">
        <v>0</v>
      </c>
      <c r="H34" s="1236">
        <v>0</v>
      </c>
      <c r="I34" s="1236">
        <v>0</v>
      </c>
      <c r="J34" s="1236">
        <v>0</v>
      </c>
      <c r="K34" s="1233">
        <v>0</v>
      </c>
      <c r="L34" s="1233">
        <v>0</v>
      </c>
      <c r="M34" s="1237">
        <v>0</v>
      </c>
      <c r="N34" s="1237">
        <v>0</v>
      </c>
      <c r="O34" s="1158">
        <v>0</v>
      </c>
      <c r="P34" s="1233">
        <v>0</v>
      </c>
      <c r="Q34" s="1158">
        <v>0</v>
      </c>
      <c r="R34" s="1158">
        <v>0</v>
      </c>
      <c r="S34" s="1252">
        <v>0</v>
      </c>
      <c r="T34" s="1239">
        <v>0</v>
      </c>
      <c r="U34" s="1236">
        <v>0</v>
      </c>
      <c r="V34" s="1236">
        <v>0</v>
      </c>
      <c r="W34" s="1236">
        <v>0</v>
      </c>
      <c r="X34" s="1236">
        <v>0</v>
      </c>
      <c r="Y34" s="1236">
        <v>0</v>
      </c>
      <c r="Z34" s="1233">
        <v>0</v>
      </c>
      <c r="AA34" s="1233">
        <v>0</v>
      </c>
      <c r="AB34" s="1158">
        <v>0</v>
      </c>
      <c r="AC34" s="1158">
        <v>0</v>
      </c>
      <c r="AD34" s="1158">
        <v>0</v>
      </c>
      <c r="AE34" s="1233">
        <v>0</v>
      </c>
      <c r="AF34" s="1158">
        <v>0</v>
      </c>
      <c r="AG34" s="1158">
        <v>0</v>
      </c>
      <c r="AH34" s="1252">
        <v>0</v>
      </c>
      <c r="AI34" s="1239">
        <v>0</v>
      </c>
      <c r="AJ34" s="1236">
        <v>0</v>
      </c>
      <c r="AK34" s="1236">
        <v>0</v>
      </c>
      <c r="AL34" s="1236">
        <v>0</v>
      </c>
      <c r="AM34" s="1236">
        <v>0</v>
      </c>
      <c r="AN34" s="1236">
        <v>0</v>
      </c>
      <c r="AO34" s="1233">
        <v>0</v>
      </c>
      <c r="AP34" s="1233">
        <v>0</v>
      </c>
      <c r="AQ34" s="1158">
        <v>0</v>
      </c>
      <c r="AR34" s="1158">
        <v>0</v>
      </c>
      <c r="AS34" s="1158">
        <v>0</v>
      </c>
      <c r="AT34" s="1233">
        <v>0</v>
      </c>
      <c r="AU34" s="1158">
        <v>0</v>
      </c>
      <c r="AV34" s="1158">
        <v>0</v>
      </c>
      <c r="AW34" s="1252">
        <v>0</v>
      </c>
      <c r="AX34" s="1236">
        <v>0</v>
      </c>
      <c r="AY34" s="1236">
        <v>0</v>
      </c>
      <c r="AZ34" s="1236">
        <v>0</v>
      </c>
      <c r="BA34" s="1236">
        <v>0</v>
      </c>
      <c r="BB34" s="1236">
        <v>0</v>
      </c>
      <c r="BC34" s="1236">
        <v>0</v>
      </c>
      <c r="BD34" s="1233">
        <v>0</v>
      </c>
      <c r="BE34" s="1233">
        <v>0</v>
      </c>
      <c r="BF34" s="1158">
        <v>0</v>
      </c>
      <c r="BG34" s="1158">
        <v>0</v>
      </c>
      <c r="BH34" s="1158">
        <v>0</v>
      </c>
      <c r="BI34" s="1233">
        <v>0</v>
      </c>
      <c r="BJ34" s="1158">
        <v>0</v>
      </c>
      <c r="BK34" s="1158">
        <v>0</v>
      </c>
      <c r="BL34" s="1252">
        <v>0</v>
      </c>
      <c r="BM34" s="1239">
        <v>0</v>
      </c>
      <c r="BN34" s="1236">
        <v>0</v>
      </c>
      <c r="BO34" s="1236">
        <v>0</v>
      </c>
      <c r="BP34" s="1236">
        <v>0</v>
      </c>
      <c r="BQ34" s="1236">
        <v>0</v>
      </c>
      <c r="BR34" s="1236">
        <v>0</v>
      </c>
      <c r="BS34" s="1233">
        <v>0</v>
      </c>
      <c r="BT34" s="1233">
        <v>0</v>
      </c>
      <c r="BU34" s="1158">
        <v>0</v>
      </c>
      <c r="BV34" s="1158">
        <v>0</v>
      </c>
      <c r="BW34" s="1158">
        <v>0</v>
      </c>
      <c r="BX34" s="1233">
        <v>0</v>
      </c>
      <c r="BY34" s="1158">
        <v>0</v>
      </c>
      <c r="BZ34" s="1158">
        <v>0</v>
      </c>
      <c r="CA34" s="1252">
        <v>0</v>
      </c>
      <c r="CB34" s="1236">
        <v>0</v>
      </c>
      <c r="CC34" s="1236">
        <v>0</v>
      </c>
      <c r="CD34" s="1236">
        <v>0</v>
      </c>
      <c r="CE34" s="1236">
        <v>0</v>
      </c>
      <c r="CF34" s="1236">
        <v>0</v>
      </c>
      <c r="CG34" s="1236">
        <v>0</v>
      </c>
      <c r="CH34" s="1233">
        <v>0</v>
      </c>
      <c r="CI34" s="1233">
        <v>0</v>
      </c>
      <c r="CJ34" s="1158">
        <v>0</v>
      </c>
      <c r="CK34" s="1158">
        <v>0</v>
      </c>
      <c r="CL34" s="1158">
        <v>0</v>
      </c>
      <c r="CM34" s="1233">
        <v>0</v>
      </c>
      <c r="CN34" s="1158">
        <v>0</v>
      </c>
      <c r="CO34" s="1158">
        <v>0</v>
      </c>
      <c r="CP34" s="1252">
        <v>0</v>
      </c>
      <c r="CQ34" s="1239">
        <v>0</v>
      </c>
      <c r="CR34" s="1236">
        <v>0</v>
      </c>
      <c r="CS34" s="1236">
        <v>0</v>
      </c>
      <c r="CT34" s="1236">
        <v>0</v>
      </c>
      <c r="CU34" s="1236">
        <v>0</v>
      </c>
      <c r="CV34" s="1236">
        <v>0</v>
      </c>
      <c r="CW34" s="1233">
        <v>0</v>
      </c>
      <c r="CX34" s="1233">
        <v>0</v>
      </c>
      <c r="CY34" s="1158">
        <v>0</v>
      </c>
      <c r="CZ34" s="1158">
        <v>0</v>
      </c>
      <c r="DA34" s="1158">
        <v>0</v>
      </c>
      <c r="DB34" s="1233">
        <v>0</v>
      </c>
      <c r="DC34" s="1158">
        <v>0</v>
      </c>
      <c r="DD34" s="1158">
        <v>0</v>
      </c>
      <c r="DE34" s="1252">
        <v>0</v>
      </c>
      <c r="DF34" s="1239">
        <v>0</v>
      </c>
      <c r="DG34" s="1236">
        <v>0</v>
      </c>
      <c r="DH34" s="1236">
        <v>0</v>
      </c>
      <c r="DI34" s="1236">
        <v>0</v>
      </c>
      <c r="DJ34" s="1236">
        <v>0</v>
      </c>
      <c r="DK34" s="1236">
        <v>0</v>
      </c>
      <c r="DL34" s="1233">
        <v>0</v>
      </c>
      <c r="DM34" s="1233">
        <v>0</v>
      </c>
      <c r="DN34" s="1158">
        <v>0</v>
      </c>
      <c r="DO34" s="1158">
        <v>0</v>
      </c>
      <c r="DP34" s="1158">
        <v>0</v>
      </c>
      <c r="DQ34" s="1233">
        <v>0</v>
      </c>
      <c r="DR34" s="1158">
        <v>0</v>
      </c>
      <c r="DS34" s="1158">
        <v>0</v>
      </c>
      <c r="DT34" s="1252">
        <v>0</v>
      </c>
      <c r="DU34" s="1239">
        <v>0</v>
      </c>
      <c r="DV34" s="1236">
        <v>0</v>
      </c>
      <c r="DW34" s="1236">
        <v>0</v>
      </c>
      <c r="DX34" s="1236">
        <v>0</v>
      </c>
      <c r="DY34" s="1236">
        <v>0</v>
      </c>
      <c r="DZ34" s="1236">
        <v>0</v>
      </c>
      <c r="EA34" s="1233">
        <v>0</v>
      </c>
      <c r="EB34" s="1233">
        <v>0</v>
      </c>
      <c r="EC34" s="1158">
        <v>0</v>
      </c>
      <c r="ED34" s="1158">
        <v>0</v>
      </c>
      <c r="EE34" s="1158">
        <v>0</v>
      </c>
      <c r="EF34" s="1158">
        <v>0</v>
      </c>
      <c r="EG34" s="1158">
        <v>0</v>
      </c>
      <c r="EH34" s="1158">
        <v>0</v>
      </c>
      <c r="EI34" s="1252">
        <v>0</v>
      </c>
      <c r="EJ34" s="1239">
        <v>0</v>
      </c>
      <c r="EK34" s="1236">
        <v>0</v>
      </c>
      <c r="EL34" s="1236">
        <v>0</v>
      </c>
      <c r="EM34" s="1236">
        <v>0</v>
      </c>
      <c r="EN34" s="1236">
        <v>0</v>
      </c>
      <c r="EO34" s="1236">
        <v>0</v>
      </c>
      <c r="EP34" s="1233">
        <v>0</v>
      </c>
      <c r="EQ34" s="1233">
        <v>0</v>
      </c>
      <c r="ER34" s="1158">
        <v>0</v>
      </c>
      <c r="ES34" s="1158">
        <v>0</v>
      </c>
      <c r="ET34" s="1158">
        <v>0</v>
      </c>
      <c r="EU34" s="1158">
        <v>0</v>
      </c>
      <c r="EV34" s="1158">
        <v>0</v>
      </c>
      <c r="EW34" s="1158">
        <v>0</v>
      </c>
      <c r="EX34" s="1252">
        <v>0</v>
      </c>
      <c r="EY34" s="1236">
        <v>0</v>
      </c>
      <c r="EZ34" s="1236">
        <v>0</v>
      </c>
      <c r="FA34" s="1236">
        <v>0</v>
      </c>
      <c r="FB34" s="1236">
        <v>0</v>
      </c>
      <c r="FC34" s="1236">
        <v>0</v>
      </c>
      <c r="FD34" s="1236">
        <v>0</v>
      </c>
      <c r="FE34" s="1233">
        <v>0</v>
      </c>
      <c r="FF34" s="1233">
        <v>0</v>
      </c>
      <c r="FG34" s="1158">
        <v>0</v>
      </c>
      <c r="FH34" s="1158">
        <v>0</v>
      </c>
      <c r="FI34" s="1158">
        <v>0</v>
      </c>
      <c r="FJ34" s="1158">
        <v>0</v>
      </c>
      <c r="FK34" s="1158">
        <v>0</v>
      </c>
      <c r="FL34" s="1158">
        <v>0</v>
      </c>
      <c r="FM34" s="1252">
        <v>0</v>
      </c>
      <c r="FN34" s="1236">
        <v>0</v>
      </c>
      <c r="FO34" s="1236">
        <v>0</v>
      </c>
      <c r="FP34" s="1236">
        <v>0</v>
      </c>
      <c r="FQ34" s="1236">
        <v>0</v>
      </c>
      <c r="FR34" s="1236">
        <v>0</v>
      </c>
      <c r="FS34" s="1236">
        <v>0</v>
      </c>
      <c r="FT34" s="1233">
        <v>0</v>
      </c>
      <c r="FU34" s="1233">
        <v>0</v>
      </c>
      <c r="FV34" s="1158">
        <v>0</v>
      </c>
      <c r="FW34" s="1158">
        <v>0</v>
      </c>
      <c r="FX34" s="1158">
        <v>0</v>
      </c>
      <c r="FY34" s="1158">
        <v>0</v>
      </c>
      <c r="FZ34" s="1158">
        <v>0</v>
      </c>
      <c r="GA34" s="1158">
        <v>0</v>
      </c>
      <c r="GB34" s="1252">
        <v>0</v>
      </c>
      <c r="GC34" s="1253">
        <v>0</v>
      </c>
      <c r="GD34" s="1254">
        <v>0</v>
      </c>
      <c r="GE34" s="1255">
        <v>0</v>
      </c>
      <c r="GF34" s="1256">
        <v>0</v>
      </c>
      <c r="GG34" s="1257">
        <v>0</v>
      </c>
      <c r="GH34" s="1258">
        <v>0</v>
      </c>
      <c r="GI34" s="1246">
        <v>2</v>
      </c>
      <c r="GJ34" s="1259">
        <v>0</v>
      </c>
      <c r="GK34" s="1260">
        <v>0</v>
      </c>
      <c r="GL34" s="1261">
        <v>0</v>
      </c>
      <c r="GM34" s="1262">
        <v>0</v>
      </c>
    </row>
    <row r="35" spans="1:195" ht="18" customHeight="1" x14ac:dyDescent="0.25">
      <c r="A35" s="1232">
        <v>21</v>
      </c>
      <c r="B35" s="1263" t="s">
        <v>1353</v>
      </c>
      <c r="C35" s="1251" t="s">
        <v>379</v>
      </c>
      <c r="D35" s="1235">
        <v>254.55499999999998</v>
      </c>
      <c r="E35" s="1236">
        <v>0.01</v>
      </c>
      <c r="F35" s="1236">
        <v>0.01</v>
      </c>
      <c r="G35" s="1236">
        <v>0.01</v>
      </c>
      <c r="H35" s="1236">
        <v>0</v>
      </c>
      <c r="I35" s="1236">
        <v>0</v>
      </c>
      <c r="J35" s="1236">
        <v>0</v>
      </c>
      <c r="K35" s="1233">
        <v>33.423952702702707</v>
      </c>
      <c r="L35" s="1233">
        <v>4.5067229729729705</v>
      </c>
      <c r="M35" s="1237">
        <v>0</v>
      </c>
      <c r="N35" s="1237">
        <v>0</v>
      </c>
      <c r="O35" s="1158">
        <v>9655.44</v>
      </c>
      <c r="P35" s="1233">
        <v>0</v>
      </c>
      <c r="Q35" s="1158">
        <v>0</v>
      </c>
      <c r="R35" s="1158">
        <v>37.93067567567568</v>
      </c>
      <c r="S35" s="1252">
        <v>9655.44</v>
      </c>
      <c r="T35" s="1239">
        <v>0.01</v>
      </c>
      <c r="U35" s="1236">
        <v>0.01</v>
      </c>
      <c r="V35" s="1236">
        <v>0.01</v>
      </c>
      <c r="W35" s="1236">
        <v>0</v>
      </c>
      <c r="X35" s="1236">
        <v>0</v>
      </c>
      <c r="Y35" s="1236">
        <v>0</v>
      </c>
      <c r="Z35" s="1233">
        <v>37.670963455149511</v>
      </c>
      <c r="AA35" s="1233">
        <v>4.6966112956810644</v>
      </c>
      <c r="AB35" s="1158">
        <v>0</v>
      </c>
      <c r="AC35" s="1158">
        <v>0</v>
      </c>
      <c r="AD35" s="1158">
        <v>10784.88</v>
      </c>
      <c r="AE35" s="1233">
        <v>0</v>
      </c>
      <c r="AF35" s="1158">
        <v>0</v>
      </c>
      <c r="AG35" s="1158">
        <v>42.367574750830578</v>
      </c>
      <c r="AH35" s="1252">
        <v>10784.88</v>
      </c>
      <c r="AI35" s="1239">
        <v>0.01</v>
      </c>
      <c r="AJ35" s="1236">
        <v>0.01</v>
      </c>
      <c r="AK35" s="1236">
        <v>0.01</v>
      </c>
      <c r="AL35" s="1236">
        <v>0</v>
      </c>
      <c r="AM35" s="1236">
        <v>0</v>
      </c>
      <c r="AN35" s="1236">
        <v>0</v>
      </c>
      <c r="AO35" s="1233">
        <v>34.846020066889636</v>
      </c>
      <c r="AP35" s="1233">
        <v>4.2521739130434799</v>
      </c>
      <c r="AQ35" s="1158">
        <v>0</v>
      </c>
      <c r="AR35" s="1158">
        <v>0</v>
      </c>
      <c r="AS35" s="1158">
        <v>9952.64</v>
      </c>
      <c r="AT35" s="1233">
        <v>0</v>
      </c>
      <c r="AU35" s="1158">
        <v>0</v>
      </c>
      <c r="AV35" s="1158">
        <v>39.098193979933114</v>
      </c>
      <c r="AW35" s="1252">
        <v>9952.64</v>
      </c>
      <c r="AX35" s="1236">
        <v>0.01</v>
      </c>
      <c r="AY35" s="1236">
        <v>0.01</v>
      </c>
      <c r="AZ35" s="1236">
        <v>0.01</v>
      </c>
      <c r="BA35" s="1236">
        <v>0</v>
      </c>
      <c r="BB35" s="1236">
        <v>0</v>
      </c>
      <c r="BC35" s="1236">
        <v>0</v>
      </c>
      <c r="BD35" s="1233">
        <v>38.805394736842103</v>
      </c>
      <c r="BE35" s="1233">
        <v>4.9214473684210542</v>
      </c>
      <c r="BF35" s="1158">
        <v>0</v>
      </c>
      <c r="BG35" s="1158">
        <v>0</v>
      </c>
      <c r="BH35" s="1158">
        <v>11130.89</v>
      </c>
      <c r="BI35" s="1233">
        <v>0</v>
      </c>
      <c r="BJ35" s="1158">
        <v>0</v>
      </c>
      <c r="BK35" s="1158">
        <v>43.72684210526316</v>
      </c>
      <c r="BL35" s="1252">
        <v>11130.89</v>
      </c>
      <c r="BM35" s="1239">
        <v>0.01</v>
      </c>
      <c r="BN35" s="1236">
        <v>0.01</v>
      </c>
      <c r="BO35" s="1236">
        <v>0.01</v>
      </c>
      <c r="BP35" s="1236">
        <v>0</v>
      </c>
      <c r="BQ35" s="1236">
        <v>0</v>
      </c>
      <c r="BR35" s="1236">
        <v>0</v>
      </c>
      <c r="BS35" s="1233">
        <v>31.237448979591836</v>
      </c>
      <c r="BT35" s="1233">
        <v>5.2954081632653063</v>
      </c>
      <c r="BU35" s="1158">
        <v>0</v>
      </c>
      <c r="BV35" s="1158">
        <v>0</v>
      </c>
      <c r="BW35" s="1158">
        <v>9299.6200000000008</v>
      </c>
      <c r="BX35" s="1233">
        <v>0</v>
      </c>
      <c r="BY35" s="1158">
        <v>0</v>
      </c>
      <c r="BZ35" s="1158">
        <v>36.532857142857139</v>
      </c>
      <c r="CA35" s="1252">
        <v>9299.6200000000008</v>
      </c>
      <c r="CB35" s="1236">
        <v>0.01</v>
      </c>
      <c r="CC35" s="1236">
        <v>0.01</v>
      </c>
      <c r="CD35" s="1236">
        <v>0.01</v>
      </c>
      <c r="CE35" s="1236">
        <v>0</v>
      </c>
      <c r="CF35" s="1236">
        <v>0</v>
      </c>
      <c r="CG35" s="1236">
        <v>0</v>
      </c>
      <c r="CH35" s="1233">
        <v>23.485083612040139</v>
      </c>
      <c r="CI35" s="1233">
        <v>5.2116387959866231</v>
      </c>
      <c r="CJ35" s="1158">
        <v>0</v>
      </c>
      <c r="CK35" s="1158">
        <v>0</v>
      </c>
      <c r="CL35" s="1158">
        <v>7304.89</v>
      </c>
      <c r="CM35" s="1233">
        <v>0</v>
      </c>
      <c r="CN35" s="1158">
        <v>0</v>
      </c>
      <c r="CO35" s="1158">
        <v>28.696722408026762</v>
      </c>
      <c r="CP35" s="1252">
        <v>7304.89</v>
      </c>
      <c r="CQ35" s="1239">
        <v>0.01</v>
      </c>
      <c r="CR35" s="1236">
        <v>0.01</v>
      </c>
      <c r="CS35" s="1236">
        <v>0.01</v>
      </c>
      <c r="CT35" s="1236">
        <v>0</v>
      </c>
      <c r="CU35" s="1236">
        <v>0</v>
      </c>
      <c r="CV35" s="1236">
        <v>0</v>
      </c>
      <c r="CW35" s="1233">
        <v>24.869108280254778</v>
      </c>
      <c r="CX35" s="1233">
        <v>6.6245222929936292</v>
      </c>
      <c r="CY35" s="1158">
        <v>0</v>
      </c>
      <c r="CZ35" s="1158">
        <v>0</v>
      </c>
      <c r="DA35" s="1158">
        <v>8016.86</v>
      </c>
      <c r="DB35" s="1233">
        <v>0</v>
      </c>
      <c r="DC35" s="1158">
        <v>0</v>
      </c>
      <c r="DD35" s="1158">
        <v>31.493630573248407</v>
      </c>
      <c r="DE35" s="1252">
        <v>8016.86</v>
      </c>
      <c r="DF35" s="1239">
        <v>0.01</v>
      </c>
      <c r="DG35" s="1236">
        <v>0.01</v>
      </c>
      <c r="DH35" s="1236">
        <v>0.01</v>
      </c>
      <c r="DI35" s="1236">
        <v>0</v>
      </c>
      <c r="DJ35" s="1236">
        <v>0</v>
      </c>
      <c r="DK35" s="1236">
        <v>0</v>
      </c>
      <c r="DL35" s="1233">
        <v>25.17818181818182</v>
      </c>
      <c r="DM35" s="1233">
        <v>7.4509090909090903</v>
      </c>
      <c r="DN35" s="1158">
        <v>0</v>
      </c>
      <c r="DO35" s="1158">
        <v>0</v>
      </c>
      <c r="DP35" s="1158">
        <v>8305.9</v>
      </c>
      <c r="DQ35" s="1233">
        <v>0</v>
      </c>
      <c r="DR35" s="1158">
        <v>0</v>
      </c>
      <c r="DS35" s="1158">
        <v>32.629090909090912</v>
      </c>
      <c r="DT35" s="1252">
        <v>8305.9</v>
      </c>
      <c r="DU35" s="1239">
        <v>0.01</v>
      </c>
      <c r="DV35" s="1236">
        <v>0.01</v>
      </c>
      <c r="DW35" s="1236">
        <v>0.01</v>
      </c>
      <c r="DX35" s="1236">
        <v>0</v>
      </c>
      <c r="DY35" s="1236">
        <v>0</v>
      </c>
      <c r="DZ35" s="1236">
        <v>0</v>
      </c>
      <c r="EA35" s="1233">
        <v>27.054606741573036</v>
      </c>
      <c r="EB35" s="1233">
        <v>6.3865168539325854</v>
      </c>
      <c r="EC35" s="1158">
        <v>0</v>
      </c>
      <c r="ED35" s="1158">
        <v>0</v>
      </c>
      <c r="EE35" s="1158">
        <v>8512.61</v>
      </c>
      <c r="EF35" s="1158">
        <v>0</v>
      </c>
      <c r="EG35" s="1158">
        <v>0</v>
      </c>
      <c r="EH35" s="1158">
        <v>33.441123595505623</v>
      </c>
      <c r="EI35" s="1252">
        <v>8512.61</v>
      </c>
      <c r="EJ35" s="1239">
        <v>0.01</v>
      </c>
      <c r="EK35" s="1236">
        <v>0.01</v>
      </c>
      <c r="EL35" s="1236">
        <v>0.01</v>
      </c>
      <c r="EM35" s="1236">
        <v>0</v>
      </c>
      <c r="EN35" s="1236">
        <v>0</v>
      </c>
      <c r="EO35" s="1236">
        <v>0</v>
      </c>
      <c r="EP35" s="1233">
        <v>17.390661764705886</v>
      </c>
      <c r="EQ35" s="1233">
        <v>3.2719852941176466</v>
      </c>
      <c r="ER35" s="1158">
        <v>0</v>
      </c>
      <c r="ES35" s="1158">
        <v>0</v>
      </c>
      <c r="ET35" s="1158">
        <v>5259.78</v>
      </c>
      <c r="EU35" s="1158">
        <v>0</v>
      </c>
      <c r="EV35" s="1158">
        <v>0</v>
      </c>
      <c r="EW35" s="1158">
        <v>20.662647058823531</v>
      </c>
      <c r="EX35" s="1252">
        <v>5259.78</v>
      </c>
      <c r="EY35" s="1236">
        <v>0.01</v>
      </c>
      <c r="EZ35" s="1236">
        <v>0.01</v>
      </c>
      <c r="FA35" s="1236">
        <v>0.01</v>
      </c>
      <c r="FB35" s="1236">
        <v>0</v>
      </c>
      <c r="FC35" s="1236">
        <v>0</v>
      </c>
      <c r="FD35" s="1236">
        <v>0</v>
      </c>
      <c r="FE35" s="1233">
        <v>10.897906137184115</v>
      </c>
      <c r="FF35" s="1233">
        <v>2.4802888086642589</v>
      </c>
      <c r="FG35" s="1158">
        <v>0</v>
      </c>
      <c r="FH35" s="1158">
        <v>0</v>
      </c>
      <c r="FI35" s="1158">
        <v>3405.49</v>
      </c>
      <c r="FJ35" s="1158">
        <v>0</v>
      </c>
      <c r="FK35" s="1158">
        <v>0</v>
      </c>
      <c r="FL35" s="1158">
        <v>13.378194945848374</v>
      </c>
      <c r="FM35" s="1252">
        <v>3405.49</v>
      </c>
      <c r="FN35" s="1236">
        <v>0.01</v>
      </c>
      <c r="FO35" s="1236">
        <v>0.01</v>
      </c>
      <c r="FP35" s="1236">
        <v>0.01</v>
      </c>
      <c r="FQ35" s="1236">
        <v>0</v>
      </c>
      <c r="FR35" s="1236">
        <v>0</v>
      </c>
      <c r="FS35" s="1236">
        <v>0</v>
      </c>
      <c r="FT35" s="1233">
        <v>36.926756756756767</v>
      </c>
      <c r="FU35" s="1233">
        <v>5.1941891891891876</v>
      </c>
      <c r="FV35" s="1158">
        <v>0</v>
      </c>
      <c r="FW35" s="1158">
        <v>0</v>
      </c>
      <c r="FX35" s="1158">
        <v>10722.1</v>
      </c>
      <c r="FY35" s="1158">
        <v>0</v>
      </c>
      <c r="FZ35" s="1158">
        <v>0</v>
      </c>
      <c r="GA35" s="1158">
        <v>42.120945945945955</v>
      </c>
      <c r="GB35" s="1252">
        <v>10722.1</v>
      </c>
      <c r="GC35" s="1253">
        <v>228.35286606258646</v>
      </c>
      <c r="GD35" s="1254">
        <v>58128.36</v>
      </c>
      <c r="GE35" s="1255">
        <v>173.72563302846279</v>
      </c>
      <c r="GF35" s="1256">
        <v>44222.74</v>
      </c>
      <c r="GG35" s="1257">
        <v>402.07849909104925</v>
      </c>
      <c r="GH35" s="1258">
        <v>102351.1</v>
      </c>
      <c r="GI35" s="1246">
        <v>2</v>
      </c>
      <c r="GJ35" s="1259">
        <v>402.07849909104925</v>
      </c>
      <c r="GK35" s="1260">
        <v>102351.1</v>
      </c>
      <c r="GL35" s="1261">
        <v>0</v>
      </c>
      <c r="GM35" s="1262">
        <v>0</v>
      </c>
    </row>
    <row r="36" spans="1:195" ht="18" customHeight="1" x14ac:dyDescent="0.25">
      <c r="A36" s="1250">
        <v>22</v>
      </c>
      <c r="B36" s="1263" t="s">
        <v>1354</v>
      </c>
      <c r="C36" s="1251" t="s">
        <v>379</v>
      </c>
      <c r="D36" s="1235">
        <v>264.94499999999999</v>
      </c>
      <c r="E36" s="1236">
        <v>0.01</v>
      </c>
      <c r="F36" s="1236">
        <v>0.01</v>
      </c>
      <c r="G36" s="1236">
        <v>0.01</v>
      </c>
      <c r="H36" s="1236">
        <v>0</v>
      </c>
      <c r="I36" s="1236">
        <v>0</v>
      </c>
      <c r="J36" s="1236">
        <v>0</v>
      </c>
      <c r="K36" s="1233">
        <v>33.423952702702707</v>
      </c>
      <c r="L36" s="1233">
        <v>4.5067229729729705</v>
      </c>
      <c r="M36" s="1237">
        <v>0</v>
      </c>
      <c r="N36" s="1237">
        <v>0</v>
      </c>
      <c r="O36" s="1158">
        <v>10049.540000000001</v>
      </c>
      <c r="P36" s="1233">
        <v>0</v>
      </c>
      <c r="Q36" s="1158">
        <v>0</v>
      </c>
      <c r="R36" s="1158">
        <v>37.93067567567568</v>
      </c>
      <c r="S36" s="1252">
        <v>10049.540000000001</v>
      </c>
      <c r="T36" s="1239">
        <v>0.01</v>
      </c>
      <c r="U36" s="1236">
        <v>0.01</v>
      </c>
      <c r="V36" s="1236">
        <v>0.01</v>
      </c>
      <c r="W36" s="1236">
        <v>0</v>
      </c>
      <c r="X36" s="1236">
        <v>0</v>
      </c>
      <c r="Y36" s="1236">
        <v>0</v>
      </c>
      <c r="Z36" s="1233">
        <v>37.670963455149511</v>
      </c>
      <c r="AA36" s="1233">
        <v>4.6966112956810644</v>
      </c>
      <c r="AB36" s="1158">
        <v>0</v>
      </c>
      <c r="AC36" s="1158">
        <v>0</v>
      </c>
      <c r="AD36" s="1158">
        <v>11225.08</v>
      </c>
      <c r="AE36" s="1233">
        <v>0</v>
      </c>
      <c r="AF36" s="1158">
        <v>0</v>
      </c>
      <c r="AG36" s="1158">
        <v>42.367574750830578</v>
      </c>
      <c r="AH36" s="1252">
        <v>11225.08</v>
      </c>
      <c r="AI36" s="1239">
        <v>0.01</v>
      </c>
      <c r="AJ36" s="1236">
        <v>0.01</v>
      </c>
      <c r="AK36" s="1236">
        <v>0.01</v>
      </c>
      <c r="AL36" s="1236">
        <v>0</v>
      </c>
      <c r="AM36" s="1236">
        <v>0</v>
      </c>
      <c r="AN36" s="1236">
        <v>0</v>
      </c>
      <c r="AO36" s="1233">
        <v>34.846020066889636</v>
      </c>
      <c r="AP36" s="1233">
        <v>4.2521739130434799</v>
      </c>
      <c r="AQ36" s="1158">
        <v>0</v>
      </c>
      <c r="AR36" s="1158">
        <v>0</v>
      </c>
      <c r="AS36" s="1158">
        <v>10358.870000000001</v>
      </c>
      <c r="AT36" s="1233">
        <v>0</v>
      </c>
      <c r="AU36" s="1158">
        <v>0</v>
      </c>
      <c r="AV36" s="1158">
        <v>39.098193979933114</v>
      </c>
      <c r="AW36" s="1252">
        <v>10358.870000000001</v>
      </c>
      <c r="AX36" s="1236">
        <v>0.01</v>
      </c>
      <c r="AY36" s="1236">
        <v>0.01</v>
      </c>
      <c r="AZ36" s="1236">
        <v>0.01</v>
      </c>
      <c r="BA36" s="1236">
        <v>0</v>
      </c>
      <c r="BB36" s="1236">
        <v>0</v>
      </c>
      <c r="BC36" s="1236">
        <v>0</v>
      </c>
      <c r="BD36" s="1233">
        <v>38.805394736842103</v>
      </c>
      <c r="BE36" s="1233">
        <v>4.9214473684210542</v>
      </c>
      <c r="BF36" s="1158">
        <v>0</v>
      </c>
      <c r="BG36" s="1158">
        <v>0</v>
      </c>
      <c r="BH36" s="1158">
        <v>11585.21</v>
      </c>
      <c r="BI36" s="1233">
        <v>0</v>
      </c>
      <c r="BJ36" s="1158">
        <v>0</v>
      </c>
      <c r="BK36" s="1158">
        <v>43.72684210526316</v>
      </c>
      <c r="BL36" s="1252">
        <v>11585.21</v>
      </c>
      <c r="BM36" s="1239">
        <v>0.01</v>
      </c>
      <c r="BN36" s="1236">
        <v>0.01</v>
      </c>
      <c r="BO36" s="1236">
        <v>0.01</v>
      </c>
      <c r="BP36" s="1236">
        <v>0</v>
      </c>
      <c r="BQ36" s="1236">
        <v>0</v>
      </c>
      <c r="BR36" s="1236">
        <v>0</v>
      </c>
      <c r="BS36" s="1233">
        <v>31.237448979591836</v>
      </c>
      <c r="BT36" s="1233">
        <v>5.2954081632653063</v>
      </c>
      <c r="BU36" s="1158">
        <v>0</v>
      </c>
      <c r="BV36" s="1158">
        <v>0</v>
      </c>
      <c r="BW36" s="1158">
        <v>9679.2000000000007</v>
      </c>
      <c r="BX36" s="1233">
        <v>0</v>
      </c>
      <c r="BY36" s="1158">
        <v>0</v>
      </c>
      <c r="BZ36" s="1158">
        <v>36.532857142857139</v>
      </c>
      <c r="CA36" s="1252">
        <v>9679.2000000000007</v>
      </c>
      <c r="CB36" s="1236">
        <v>0.01</v>
      </c>
      <c r="CC36" s="1236">
        <v>0.01</v>
      </c>
      <c r="CD36" s="1236">
        <v>0.01</v>
      </c>
      <c r="CE36" s="1236">
        <v>0</v>
      </c>
      <c r="CF36" s="1236">
        <v>0</v>
      </c>
      <c r="CG36" s="1236">
        <v>0</v>
      </c>
      <c r="CH36" s="1233">
        <v>23.485083612040139</v>
      </c>
      <c r="CI36" s="1233">
        <v>5.2116387959866231</v>
      </c>
      <c r="CJ36" s="1158">
        <v>0</v>
      </c>
      <c r="CK36" s="1158">
        <v>0</v>
      </c>
      <c r="CL36" s="1158">
        <v>7603.05</v>
      </c>
      <c r="CM36" s="1233">
        <v>0</v>
      </c>
      <c r="CN36" s="1158">
        <v>0</v>
      </c>
      <c r="CO36" s="1158">
        <v>28.696722408026762</v>
      </c>
      <c r="CP36" s="1252">
        <v>7603.05</v>
      </c>
      <c r="CQ36" s="1239">
        <v>0.01</v>
      </c>
      <c r="CR36" s="1236">
        <v>0.01</v>
      </c>
      <c r="CS36" s="1236">
        <v>0.01</v>
      </c>
      <c r="CT36" s="1236">
        <v>0</v>
      </c>
      <c r="CU36" s="1236">
        <v>0</v>
      </c>
      <c r="CV36" s="1236">
        <v>0</v>
      </c>
      <c r="CW36" s="1233">
        <v>24.869108280254778</v>
      </c>
      <c r="CX36" s="1233">
        <v>6.6245222929936292</v>
      </c>
      <c r="CY36" s="1158">
        <v>0</v>
      </c>
      <c r="CZ36" s="1158">
        <v>0</v>
      </c>
      <c r="DA36" s="1158">
        <v>8344.08</v>
      </c>
      <c r="DB36" s="1233">
        <v>0</v>
      </c>
      <c r="DC36" s="1158">
        <v>0</v>
      </c>
      <c r="DD36" s="1158">
        <v>31.493630573248407</v>
      </c>
      <c r="DE36" s="1252">
        <v>8344.08</v>
      </c>
      <c r="DF36" s="1239">
        <v>0.01</v>
      </c>
      <c r="DG36" s="1236">
        <v>0.01</v>
      </c>
      <c r="DH36" s="1236">
        <v>0.01</v>
      </c>
      <c r="DI36" s="1236">
        <v>0</v>
      </c>
      <c r="DJ36" s="1236">
        <v>0</v>
      </c>
      <c r="DK36" s="1236">
        <v>0</v>
      </c>
      <c r="DL36" s="1233">
        <v>25.17818181818182</v>
      </c>
      <c r="DM36" s="1233">
        <v>7.4509090909090903</v>
      </c>
      <c r="DN36" s="1158">
        <v>0</v>
      </c>
      <c r="DO36" s="1158">
        <v>0</v>
      </c>
      <c r="DP36" s="1158">
        <v>8644.91</v>
      </c>
      <c r="DQ36" s="1233">
        <v>0</v>
      </c>
      <c r="DR36" s="1158">
        <v>0</v>
      </c>
      <c r="DS36" s="1158">
        <v>32.629090909090912</v>
      </c>
      <c r="DT36" s="1252">
        <v>8644.91</v>
      </c>
      <c r="DU36" s="1239">
        <v>0.01</v>
      </c>
      <c r="DV36" s="1236">
        <v>0.01</v>
      </c>
      <c r="DW36" s="1236">
        <v>0.01</v>
      </c>
      <c r="DX36" s="1236">
        <v>0</v>
      </c>
      <c r="DY36" s="1236">
        <v>0</v>
      </c>
      <c r="DZ36" s="1236">
        <v>0</v>
      </c>
      <c r="EA36" s="1233">
        <v>27.054606741573036</v>
      </c>
      <c r="EB36" s="1233">
        <v>6.3865168539325854</v>
      </c>
      <c r="EC36" s="1158">
        <v>0</v>
      </c>
      <c r="ED36" s="1158">
        <v>0</v>
      </c>
      <c r="EE36" s="1158">
        <v>8860.06</v>
      </c>
      <c r="EF36" s="1158">
        <v>0</v>
      </c>
      <c r="EG36" s="1158">
        <v>0</v>
      </c>
      <c r="EH36" s="1158">
        <v>33.441123595505623</v>
      </c>
      <c r="EI36" s="1252">
        <v>8860.06</v>
      </c>
      <c r="EJ36" s="1239">
        <v>0.01</v>
      </c>
      <c r="EK36" s="1236">
        <v>0.01</v>
      </c>
      <c r="EL36" s="1236">
        <v>0.01</v>
      </c>
      <c r="EM36" s="1236">
        <v>0</v>
      </c>
      <c r="EN36" s="1236">
        <v>0</v>
      </c>
      <c r="EO36" s="1236">
        <v>0</v>
      </c>
      <c r="EP36" s="1233">
        <v>17.390661764705886</v>
      </c>
      <c r="EQ36" s="1233">
        <v>3.2719852941176466</v>
      </c>
      <c r="ER36" s="1158">
        <v>0</v>
      </c>
      <c r="ES36" s="1158">
        <v>0</v>
      </c>
      <c r="ET36" s="1158">
        <v>5474.47</v>
      </c>
      <c r="EU36" s="1158">
        <v>0</v>
      </c>
      <c r="EV36" s="1158">
        <v>0</v>
      </c>
      <c r="EW36" s="1158">
        <v>20.662647058823531</v>
      </c>
      <c r="EX36" s="1252">
        <v>5474.47</v>
      </c>
      <c r="EY36" s="1236">
        <v>0.01</v>
      </c>
      <c r="EZ36" s="1236">
        <v>0.01</v>
      </c>
      <c r="FA36" s="1236">
        <v>0.01</v>
      </c>
      <c r="FB36" s="1236">
        <v>0</v>
      </c>
      <c r="FC36" s="1236">
        <v>0</v>
      </c>
      <c r="FD36" s="1236">
        <v>0</v>
      </c>
      <c r="FE36" s="1233">
        <v>10.897906137184115</v>
      </c>
      <c r="FF36" s="1233">
        <v>2.4802888086642589</v>
      </c>
      <c r="FG36" s="1158">
        <v>0</v>
      </c>
      <c r="FH36" s="1158">
        <v>0</v>
      </c>
      <c r="FI36" s="1158">
        <v>3544.49</v>
      </c>
      <c r="FJ36" s="1158">
        <v>0</v>
      </c>
      <c r="FK36" s="1158">
        <v>0</v>
      </c>
      <c r="FL36" s="1158">
        <v>13.378194945848374</v>
      </c>
      <c r="FM36" s="1252">
        <v>3544.49</v>
      </c>
      <c r="FN36" s="1236">
        <v>0.01</v>
      </c>
      <c r="FO36" s="1236">
        <v>0.01</v>
      </c>
      <c r="FP36" s="1236">
        <v>0.01</v>
      </c>
      <c r="FQ36" s="1236">
        <v>0</v>
      </c>
      <c r="FR36" s="1236">
        <v>0</v>
      </c>
      <c r="FS36" s="1236">
        <v>0</v>
      </c>
      <c r="FT36" s="1233">
        <v>36.926756756756767</v>
      </c>
      <c r="FU36" s="1233">
        <v>5.1941891891891876</v>
      </c>
      <c r="FV36" s="1158">
        <v>0</v>
      </c>
      <c r="FW36" s="1158">
        <v>0</v>
      </c>
      <c r="FX36" s="1158">
        <v>11159.73</v>
      </c>
      <c r="FY36" s="1158">
        <v>0</v>
      </c>
      <c r="FZ36" s="1158">
        <v>0</v>
      </c>
      <c r="GA36" s="1158">
        <v>42.120945945945955</v>
      </c>
      <c r="GB36" s="1252">
        <v>11159.73</v>
      </c>
      <c r="GC36" s="1253">
        <v>228.35286606258646</v>
      </c>
      <c r="GD36" s="1254">
        <v>60500.950000000012</v>
      </c>
      <c r="GE36" s="1255">
        <v>173.72563302846279</v>
      </c>
      <c r="GF36" s="1256">
        <v>46027.739999999991</v>
      </c>
      <c r="GG36" s="1257">
        <v>402.07849909104925</v>
      </c>
      <c r="GH36" s="1258">
        <v>106528.69</v>
      </c>
      <c r="GI36" s="1246">
        <v>2</v>
      </c>
      <c r="GJ36" s="1259">
        <v>402.07849909104925</v>
      </c>
      <c r="GK36" s="1260">
        <v>106528.69</v>
      </c>
      <c r="GL36" s="1261">
        <v>0</v>
      </c>
      <c r="GM36" s="1262">
        <v>0</v>
      </c>
    </row>
    <row r="37" spans="1:195" ht="18" customHeight="1" x14ac:dyDescent="0.25">
      <c r="A37" s="1232">
        <v>23</v>
      </c>
      <c r="B37" s="1263" t="s">
        <v>1355</v>
      </c>
      <c r="C37" s="1251" t="s">
        <v>379</v>
      </c>
      <c r="D37" s="1235">
        <v>153.77199999999999</v>
      </c>
      <c r="E37" s="1236">
        <v>0</v>
      </c>
      <c r="F37" s="1236">
        <v>0</v>
      </c>
      <c r="G37" s="1236">
        <v>0</v>
      </c>
      <c r="H37" s="1236">
        <v>0</v>
      </c>
      <c r="I37" s="1236">
        <v>0</v>
      </c>
      <c r="J37" s="1236">
        <v>0</v>
      </c>
      <c r="K37" s="1233">
        <v>0</v>
      </c>
      <c r="L37" s="1233">
        <v>0</v>
      </c>
      <c r="M37" s="1237">
        <v>0</v>
      </c>
      <c r="N37" s="1237">
        <v>0</v>
      </c>
      <c r="O37" s="1158">
        <v>0</v>
      </c>
      <c r="P37" s="1233">
        <v>0</v>
      </c>
      <c r="Q37" s="1158">
        <v>0</v>
      </c>
      <c r="R37" s="1158">
        <v>0</v>
      </c>
      <c r="S37" s="1252">
        <v>0</v>
      </c>
      <c r="T37" s="1239">
        <v>0</v>
      </c>
      <c r="U37" s="1236">
        <v>0</v>
      </c>
      <c r="V37" s="1236">
        <v>0</v>
      </c>
      <c r="W37" s="1236">
        <v>0</v>
      </c>
      <c r="X37" s="1236">
        <v>0</v>
      </c>
      <c r="Y37" s="1236">
        <v>0</v>
      </c>
      <c r="Z37" s="1233">
        <v>0</v>
      </c>
      <c r="AA37" s="1233">
        <v>0</v>
      </c>
      <c r="AB37" s="1158">
        <v>0</v>
      </c>
      <c r="AC37" s="1158">
        <v>0</v>
      </c>
      <c r="AD37" s="1158">
        <v>0</v>
      </c>
      <c r="AE37" s="1233">
        <v>0</v>
      </c>
      <c r="AF37" s="1158">
        <v>0</v>
      </c>
      <c r="AG37" s="1158">
        <v>0</v>
      </c>
      <c r="AH37" s="1252">
        <v>0</v>
      </c>
      <c r="AI37" s="1239">
        <v>0</v>
      </c>
      <c r="AJ37" s="1236">
        <v>0</v>
      </c>
      <c r="AK37" s="1236">
        <v>0</v>
      </c>
      <c r="AL37" s="1236">
        <v>0</v>
      </c>
      <c r="AM37" s="1236">
        <v>0</v>
      </c>
      <c r="AN37" s="1236">
        <v>0</v>
      </c>
      <c r="AO37" s="1233">
        <v>0</v>
      </c>
      <c r="AP37" s="1233">
        <v>0</v>
      </c>
      <c r="AQ37" s="1158">
        <v>0</v>
      </c>
      <c r="AR37" s="1158">
        <v>0</v>
      </c>
      <c r="AS37" s="1158">
        <v>0</v>
      </c>
      <c r="AT37" s="1233">
        <v>0</v>
      </c>
      <c r="AU37" s="1158">
        <v>0</v>
      </c>
      <c r="AV37" s="1158">
        <v>0</v>
      </c>
      <c r="AW37" s="1252">
        <v>0</v>
      </c>
      <c r="AX37" s="1236">
        <v>0</v>
      </c>
      <c r="AY37" s="1236">
        <v>0</v>
      </c>
      <c r="AZ37" s="1236">
        <v>0</v>
      </c>
      <c r="BA37" s="1236">
        <v>0</v>
      </c>
      <c r="BB37" s="1236">
        <v>0</v>
      </c>
      <c r="BC37" s="1236">
        <v>0</v>
      </c>
      <c r="BD37" s="1233">
        <v>0</v>
      </c>
      <c r="BE37" s="1233">
        <v>0</v>
      </c>
      <c r="BF37" s="1158">
        <v>0</v>
      </c>
      <c r="BG37" s="1158">
        <v>0</v>
      </c>
      <c r="BH37" s="1158">
        <v>0</v>
      </c>
      <c r="BI37" s="1233">
        <v>0</v>
      </c>
      <c r="BJ37" s="1158">
        <v>0</v>
      </c>
      <c r="BK37" s="1158">
        <v>0</v>
      </c>
      <c r="BL37" s="1252">
        <v>0</v>
      </c>
      <c r="BM37" s="1239">
        <v>0</v>
      </c>
      <c r="BN37" s="1236">
        <v>0</v>
      </c>
      <c r="BO37" s="1236">
        <v>0</v>
      </c>
      <c r="BP37" s="1236">
        <v>0</v>
      </c>
      <c r="BQ37" s="1236">
        <v>0</v>
      </c>
      <c r="BR37" s="1236">
        <v>0</v>
      </c>
      <c r="BS37" s="1233">
        <v>0</v>
      </c>
      <c r="BT37" s="1233">
        <v>0</v>
      </c>
      <c r="BU37" s="1158">
        <v>0</v>
      </c>
      <c r="BV37" s="1158">
        <v>0</v>
      </c>
      <c r="BW37" s="1158">
        <v>0</v>
      </c>
      <c r="BX37" s="1233">
        <v>0</v>
      </c>
      <c r="BY37" s="1158">
        <v>0</v>
      </c>
      <c r="BZ37" s="1158">
        <v>0</v>
      </c>
      <c r="CA37" s="1252">
        <v>0</v>
      </c>
      <c r="CB37" s="1236">
        <v>0</v>
      </c>
      <c r="CC37" s="1236">
        <v>0</v>
      </c>
      <c r="CD37" s="1236">
        <v>0</v>
      </c>
      <c r="CE37" s="1236">
        <v>0</v>
      </c>
      <c r="CF37" s="1236">
        <v>0</v>
      </c>
      <c r="CG37" s="1236">
        <v>0</v>
      </c>
      <c r="CH37" s="1233">
        <v>0</v>
      </c>
      <c r="CI37" s="1233">
        <v>0</v>
      </c>
      <c r="CJ37" s="1158">
        <v>0</v>
      </c>
      <c r="CK37" s="1158">
        <v>0</v>
      </c>
      <c r="CL37" s="1158">
        <v>0</v>
      </c>
      <c r="CM37" s="1233">
        <v>0</v>
      </c>
      <c r="CN37" s="1158">
        <v>0</v>
      </c>
      <c r="CO37" s="1158">
        <v>0</v>
      </c>
      <c r="CP37" s="1252">
        <v>0</v>
      </c>
      <c r="CQ37" s="1239">
        <v>0</v>
      </c>
      <c r="CR37" s="1236">
        <v>0</v>
      </c>
      <c r="CS37" s="1236">
        <v>0</v>
      </c>
      <c r="CT37" s="1236">
        <v>0</v>
      </c>
      <c r="CU37" s="1236">
        <v>0</v>
      </c>
      <c r="CV37" s="1236">
        <v>5.0000000000000001E-4</v>
      </c>
      <c r="CW37" s="1233">
        <v>0</v>
      </c>
      <c r="CX37" s="1233">
        <v>0</v>
      </c>
      <c r="CY37" s="1158">
        <v>0</v>
      </c>
      <c r="CZ37" s="1158">
        <v>0</v>
      </c>
      <c r="DA37" s="1158">
        <v>0</v>
      </c>
      <c r="DB37" s="1233">
        <v>0.26</v>
      </c>
      <c r="DC37" s="1158">
        <v>39.979999999999997</v>
      </c>
      <c r="DD37" s="1158">
        <v>0.26</v>
      </c>
      <c r="DE37" s="1252">
        <v>39.979999999999997</v>
      </c>
      <c r="DF37" s="1239">
        <v>0</v>
      </c>
      <c r="DG37" s="1236">
        <v>0</v>
      </c>
      <c r="DH37" s="1236">
        <v>0</v>
      </c>
      <c r="DI37" s="1236">
        <v>0</v>
      </c>
      <c r="DJ37" s="1236">
        <v>0</v>
      </c>
      <c r="DK37" s="1236">
        <v>5.0000000000000001E-4</v>
      </c>
      <c r="DL37" s="1233">
        <v>0</v>
      </c>
      <c r="DM37" s="1233">
        <v>0</v>
      </c>
      <c r="DN37" s="1158">
        <v>0</v>
      </c>
      <c r="DO37" s="1158">
        <v>0</v>
      </c>
      <c r="DP37" s="1158">
        <v>0</v>
      </c>
      <c r="DQ37" s="1233">
        <v>0.29399999999999998</v>
      </c>
      <c r="DR37" s="1158">
        <v>45.21</v>
      </c>
      <c r="DS37" s="1158">
        <v>0.29399999999999998</v>
      </c>
      <c r="DT37" s="1252">
        <v>45.21</v>
      </c>
      <c r="DU37" s="1239">
        <v>0</v>
      </c>
      <c r="DV37" s="1236">
        <v>0</v>
      </c>
      <c r="DW37" s="1236">
        <v>0</v>
      </c>
      <c r="DX37" s="1236">
        <v>0</v>
      </c>
      <c r="DY37" s="1236">
        <v>0</v>
      </c>
      <c r="DZ37" s="1236">
        <v>5.0000000000000001E-4</v>
      </c>
      <c r="EA37" s="1233">
        <v>0</v>
      </c>
      <c r="EB37" s="1233">
        <v>0</v>
      </c>
      <c r="EC37" s="1158">
        <v>0</v>
      </c>
      <c r="ED37" s="1158">
        <v>0</v>
      </c>
      <c r="EE37" s="1158">
        <v>0</v>
      </c>
      <c r="EF37" s="1158">
        <v>0.29699999999999999</v>
      </c>
      <c r="EG37" s="1158">
        <v>45.67</v>
      </c>
      <c r="EH37" s="1158">
        <v>0.29699999999999999</v>
      </c>
      <c r="EI37" s="1252">
        <v>45.67</v>
      </c>
      <c r="EJ37" s="1239">
        <v>0</v>
      </c>
      <c r="EK37" s="1236">
        <v>0</v>
      </c>
      <c r="EL37" s="1236">
        <v>0</v>
      </c>
      <c r="EM37" s="1236">
        <v>0</v>
      </c>
      <c r="EN37" s="1236">
        <v>0</v>
      </c>
      <c r="EO37" s="1236">
        <v>0</v>
      </c>
      <c r="EP37" s="1233">
        <v>0</v>
      </c>
      <c r="EQ37" s="1233">
        <v>0</v>
      </c>
      <c r="ER37" s="1158">
        <v>0</v>
      </c>
      <c r="ES37" s="1158">
        <v>0</v>
      </c>
      <c r="ET37" s="1158">
        <v>0</v>
      </c>
      <c r="EU37" s="1158">
        <v>0</v>
      </c>
      <c r="EV37" s="1158">
        <v>0</v>
      </c>
      <c r="EW37" s="1158">
        <v>0</v>
      </c>
      <c r="EX37" s="1252">
        <v>0</v>
      </c>
      <c r="EY37" s="1236">
        <v>0</v>
      </c>
      <c r="EZ37" s="1236">
        <v>0</v>
      </c>
      <c r="FA37" s="1236">
        <v>0</v>
      </c>
      <c r="FB37" s="1236">
        <v>0</v>
      </c>
      <c r="FC37" s="1236">
        <v>0</v>
      </c>
      <c r="FD37" s="1236">
        <v>0</v>
      </c>
      <c r="FE37" s="1233">
        <v>0</v>
      </c>
      <c r="FF37" s="1233">
        <v>0</v>
      </c>
      <c r="FG37" s="1158">
        <v>0</v>
      </c>
      <c r="FH37" s="1158">
        <v>0</v>
      </c>
      <c r="FI37" s="1158">
        <v>0</v>
      </c>
      <c r="FJ37" s="1158">
        <v>0</v>
      </c>
      <c r="FK37" s="1158">
        <v>0</v>
      </c>
      <c r="FL37" s="1158">
        <v>0</v>
      </c>
      <c r="FM37" s="1252">
        <v>0</v>
      </c>
      <c r="FN37" s="1236">
        <v>0</v>
      </c>
      <c r="FO37" s="1236">
        <v>0</v>
      </c>
      <c r="FP37" s="1236">
        <v>0</v>
      </c>
      <c r="FQ37" s="1236">
        <v>0</v>
      </c>
      <c r="FR37" s="1236">
        <v>0</v>
      </c>
      <c r="FS37" s="1236">
        <v>0</v>
      </c>
      <c r="FT37" s="1233">
        <v>0</v>
      </c>
      <c r="FU37" s="1233">
        <v>0</v>
      </c>
      <c r="FV37" s="1158">
        <v>0</v>
      </c>
      <c r="FW37" s="1158">
        <v>0</v>
      </c>
      <c r="FX37" s="1158">
        <v>0</v>
      </c>
      <c r="FY37" s="1158">
        <v>0</v>
      </c>
      <c r="FZ37" s="1158">
        <v>0</v>
      </c>
      <c r="GA37" s="1158">
        <v>0</v>
      </c>
      <c r="GB37" s="1252">
        <v>0</v>
      </c>
      <c r="GC37" s="1253">
        <v>0</v>
      </c>
      <c r="GD37" s="1254">
        <v>0</v>
      </c>
      <c r="GE37" s="1255">
        <v>0.85099999999999998</v>
      </c>
      <c r="GF37" s="1256">
        <v>130.86000000000001</v>
      </c>
      <c r="GG37" s="1257">
        <v>0.85099999999999998</v>
      </c>
      <c r="GH37" s="1258">
        <v>130.86000000000001</v>
      </c>
      <c r="GI37" s="1246">
        <v>2</v>
      </c>
      <c r="GJ37" s="1259">
        <v>0</v>
      </c>
      <c r="GK37" s="1260">
        <v>1.4210854715202004E-14</v>
      </c>
      <c r="GL37" s="1261">
        <v>0.85099999999999998</v>
      </c>
      <c r="GM37" s="1262">
        <v>130.86000000000001</v>
      </c>
    </row>
    <row r="38" spans="1:195" ht="18" customHeight="1" x14ac:dyDescent="0.25">
      <c r="A38" s="1250">
        <v>24</v>
      </c>
      <c r="B38" s="1263" t="s">
        <v>1356</v>
      </c>
      <c r="C38" s="1251" t="s">
        <v>379</v>
      </c>
      <c r="D38" s="1235">
        <v>164.50487000000001</v>
      </c>
      <c r="E38" s="1236">
        <v>0</v>
      </c>
      <c r="F38" s="1236">
        <v>0</v>
      </c>
      <c r="G38" s="1236">
        <v>0</v>
      </c>
      <c r="H38" s="1236">
        <v>0</v>
      </c>
      <c r="I38" s="1236">
        <v>0</v>
      </c>
      <c r="J38" s="1236">
        <v>0</v>
      </c>
      <c r="K38" s="1233">
        <v>0</v>
      </c>
      <c r="L38" s="1233">
        <v>0</v>
      </c>
      <c r="M38" s="1237">
        <v>0</v>
      </c>
      <c r="N38" s="1237">
        <v>0</v>
      </c>
      <c r="O38" s="1158">
        <v>0</v>
      </c>
      <c r="P38" s="1233">
        <v>0</v>
      </c>
      <c r="Q38" s="1158">
        <v>0</v>
      </c>
      <c r="R38" s="1158">
        <v>0</v>
      </c>
      <c r="S38" s="1252">
        <v>0</v>
      </c>
      <c r="T38" s="1239">
        <v>0</v>
      </c>
      <c r="U38" s="1236">
        <v>0</v>
      </c>
      <c r="V38" s="1236">
        <v>0</v>
      </c>
      <c r="W38" s="1236">
        <v>0</v>
      </c>
      <c r="X38" s="1236">
        <v>0</v>
      </c>
      <c r="Y38" s="1236">
        <v>0</v>
      </c>
      <c r="Z38" s="1233">
        <v>0</v>
      </c>
      <c r="AA38" s="1233">
        <v>0</v>
      </c>
      <c r="AB38" s="1158">
        <v>0</v>
      </c>
      <c r="AC38" s="1158">
        <v>0</v>
      </c>
      <c r="AD38" s="1158">
        <v>0</v>
      </c>
      <c r="AE38" s="1233">
        <v>0</v>
      </c>
      <c r="AF38" s="1158">
        <v>0</v>
      </c>
      <c r="AG38" s="1158">
        <v>0</v>
      </c>
      <c r="AH38" s="1252">
        <v>0</v>
      </c>
      <c r="AI38" s="1239">
        <v>0</v>
      </c>
      <c r="AJ38" s="1236">
        <v>0</v>
      </c>
      <c r="AK38" s="1236">
        <v>0</v>
      </c>
      <c r="AL38" s="1236">
        <v>0</v>
      </c>
      <c r="AM38" s="1236">
        <v>0</v>
      </c>
      <c r="AN38" s="1236">
        <v>0</v>
      </c>
      <c r="AO38" s="1233">
        <v>0</v>
      </c>
      <c r="AP38" s="1233">
        <v>0</v>
      </c>
      <c r="AQ38" s="1158">
        <v>0</v>
      </c>
      <c r="AR38" s="1158">
        <v>0</v>
      </c>
      <c r="AS38" s="1158">
        <v>0</v>
      </c>
      <c r="AT38" s="1233">
        <v>0</v>
      </c>
      <c r="AU38" s="1158">
        <v>0</v>
      </c>
      <c r="AV38" s="1158">
        <v>0</v>
      </c>
      <c r="AW38" s="1252">
        <v>0</v>
      </c>
      <c r="AX38" s="1236">
        <v>0</v>
      </c>
      <c r="AY38" s="1236">
        <v>0</v>
      </c>
      <c r="AZ38" s="1236">
        <v>0</v>
      </c>
      <c r="BA38" s="1236">
        <v>0</v>
      </c>
      <c r="BB38" s="1236">
        <v>0</v>
      </c>
      <c r="BC38" s="1236">
        <v>0</v>
      </c>
      <c r="BD38" s="1233">
        <v>0</v>
      </c>
      <c r="BE38" s="1233">
        <v>0</v>
      </c>
      <c r="BF38" s="1158">
        <v>0</v>
      </c>
      <c r="BG38" s="1158">
        <v>0</v>
      </c>
      <c r="BH38" s="1158">
        <v>0</v>
      </c>
      <c r="BI38" s="1233">
        <v>0</v>
      </c>
      <c r="BJ38" s="1158">
        <v>0</v>
      </c>
      <c r="BK38" s="1158">
        <v>0</v>
      </c>
      <c r="BL38" s="1252">
        <v>0</v>
      </c>
      <c r="BM38" s="1239">
        <v>0</v>
      </c>
      <c r="BN38" s="1236">
        <v>0</v>
      </c>
      <c r="BO38" s="1236">
        <v>0</v>
      </c>
      <c r="BP38" s="1236">
        <v>0</v>
      </c>
      <c r="BQ38" s="1236">
        <v>0</v>
      </c>
      <c r="BR38" s="1236">
        <v>0</v>
      </c>
      <c r="BS38" s="1233">
        <v>0</v>
      </c>
      <c r="BT38" s="1233">
        <v>0</v>
      </c>
      <c r="BU38" s="1158">
        <v>0</v>
      </c>
      <c r="BV38" s="1158">
        <v>0</v>
      </c>
      <c r="BW38" s="1158">
        <v>0</v>
      </c>
      <c r="BX38" s="1233">
        <v>0</v>
      </c>
      <c r="BY38" s="1158">
        <v>0</v>
      </c>
      <c r="BZ38" s="1158">
        <v>0</v>
      </c>
      <c r="CA38" s="1252">
        <v>0</v>
      </c>
      <c r="CB38" s="1236">
        <v>0</v>
      </c>
      <c r="CC38" s="1236">
        <v>0</v>
      </c>
      <c r="CD38" s="1236">
        <v>0</v>
      </c>
      <c r="CE38" s="1236">
        <v>0</v>
      </c>
      <c r="CF38" s="1236">
        <v>0</v>
      </c>
      <c r="CG38" s="1236">
        <v>0</v>
      </c>
      <c r="CH38" s="1233">
        <v>0</v>
      </c>
      <c r="CI38" s="1233">
        <v>0</v>
      </c>
      <c r="CJ38" s="1158">
        <v>0</v>
      </c>
      <c r="CK38" s="1158">
        <v>0</v>
      </c>
      <c r="CL38" s="1158">
        <v>0</v>
      </c>
      <c r="CM38" s="1233">
        <v>0</v>
      </c>
      <c r="CN38" s="1158">
        <v>0</v>
      </c>
      <c r="CO38" s="1158">
        <v>0</v>
      </c>
      <c r="CP38" s="1252">
        <v>0</v>
      </c>
      <c r="CQ38" s="1239">
        <v>0</v>
      </c>
      <c r="CR38" s="1236">
        <v>0</v>
      </c>
      <c r="CS38" s="1236">
        <v>0</v>
      </c>
      <c r="CT38" s="1236">
        <v>0</v>
      </c>
      <c r="CU38" s="1236">
        <v>0</v>
      </c>
      <c r="CV38" s="1236">
        <v>5.0000000000000001E-4</v>
      </c>
      <c r="CW38" s="1233">
        <v>0</v>
      </c>
      <c r="CX38" s="1233">
        <v>0</v>
      </c>
      <c r="CY38" s="1158">
        <v>0</v>
      </c>
      <c r="CZ38" s="1158">
        <v>0</v>
      </c>
      <c r="DA38" s="1158">
        <v>0</v>
      </c>
      <c r="DB38" s="1233">
        <v>0.26</v>
      </c>
      <c r="DC38" s="1158">
        <v>42.77</v>
      </c>
      <c r="DD38" s="1158">
        <v>0.26</v>
      </c>
      <c r="DE38" s="1252">
        <v>42.77</v>
      </c>
      <c r="DF38" s="1239">
        <v>0</v>
      </c>
      <c r="DG38" s="1236">
        <v>0</v>
      </c>
      <c r="DH38" s="1236">
        <v>0</v>
      </c>
      <c r="DI38" s="1236">
        <v>0</v>
      </c>
      <c r="DJ38" s="1236">
        <v>0</v>
      </c>
      <c r="DK38" s="1236">
        <v>5.0000000000000001E-4</v>
      </c>
      <c r="DL38" s="1233">
        <v>0</v>
      </c>
      <c r="DM38" s="1233">
        <v>0</v>
      </c>
      <c r="DN38" s="1158">
        <v>0</v>
      </c>
      <c r="DO38" s="1158">
        <v>0</v>
      </c>
      <c r="DP38" s="1158">
        <v>0</v>
      </c>
      <c r="DQ38" s="1233">
        <v>0.29399999999999998</v>
      </c>
      <c r="DR38" s="1158">
        <v>48.36</v>
      </c>
      <c r="DS38" s="1158">
        <v>0.29399999999999998</v>
      </c>
      <c r="DT38" s="1252">
        <v>48.36</v>
      </c>
      <c r="DU38" s="1239">
        <v>0</v>
      </c>
      <c r="DV38" s="1236">
        <v>0</v>
      </c>
      <c r="DW38" s="1236">
        <v>0</v>
      </c>
      <c r="DX38" s="1236">
        <v>0</v>
      </c>
      <c r="DY38" s="1236">
        <v>0</v>
      </c>
      <c r="DZ38" s="1236">
        <v>5.0000000000000001E-4</v>
      </c>
      <c r="EA38" s="1233">
        <v>0</v>
      </c>
      <c r="EB38" s="1233">
        <v>0</v>
      </c>
      <c r="EC38" s="1158">
        <v>0</v>
      </c>
      <c r="ED38" s="1158">
        <v>0</v>
      </c>
      <c r="EE38" s="1158">
        <v>0</v>
      </c>
      <c r="EF38" s="1158">
        <v>0.29699999999999999</v>
      </c>
      <c r="EG38" s="1158">
        <v>48.86</v>
      </c>
      <c r="EH38" s="1158">
        <v>0.29699999999999999</v>
      </c>
      <c r="EI38" s="1252">
        <v>48.86</v>
      </c>
      <c r="EJ38" s="1239">
        <v>0</v>
      </c>
      <c r="EK38" s="1236">
        <v>0</v>
      </c>
      <c r="EL38" s="1236">
        <v>0</v>
      </c>
      <c r="EM38" s="1236">
        <v>0</v>
      </c>
      <c r="EN38" s="1236">
        <v>0</v>
      </c>
      <c r="EO38" s="1236">
        <v>0</v>
      </c>
      <c r="EP38" s="1233">
        <v>0</v>
      </c>
      <c r="EQ38" s="1233">
        <v>0</v>
      </c>
      <c r="ER38" s="1158">
        <v>0</v>
      </c>
      <c r="ES38" s="1158">
        <v>0</v>
      </c>
      <c r="ET38" s="1158">
        <v>0</v>
      </c>
      <c r="EU38" s="1158">
        <v>0</v>
      </c>
      <c r="EV38" s="1158">
        <v>0</v>
      </c>
      <c r="EW38" s="1158">
        <v>0</v>
      </c>
      <c r="EX38" s="1252">
        <v>0</v>
      </c>
      <c r="EY38" s="1236">
        <v>0</v>
      </c>
      <c r="EZ38" s="1236">
        <v>0</v>
      </c>
      <c r="FA38" s="1236">
        <v>0</v>
      </c>
      <c r="FB38" s="1236">
        <v>0</v>
      </c>
      <c r="FC38" s="1236">
        <v>0</v>
      </c>
      <c r="FD38" s="1236">
        <v>0</v>
      </c>
      <c r="FE38" s="1233">
        <v>0</v>
      </c>
      <c r="FF38" s="1233">
        <v>0</v>
      </c>
      <c r="FG38" s="1158">
        <v>0</v>
      </c>
      <c r="FH38" s="1158">
        <v>0</v>
      </c>
      <c r="FI38" s="1158">
        <v>0</v>
      </c>
      <c r="FJ38" s="1158">
        <v>0</v>
      </c>
      <c r="FK38" s="1158">
        <v>0</v>
      </c>
      <c r="FL38" s="1158">
        <v>0</v>
      </c>
      <c r="FM38" s="1252">
        <v>0</v>
      </c>
      <c r="FN38" s="1236">
        <v>0</v>
      </c>
      <c r="FO38" s="1236">
        <v>0</v>
      </c>
      <c r="FP38" s="1236">
        <v>0</v>
      </c>
      <c r="FQ38" s="1236">
        <v>0</v>
      </c>
      <c r="FR38" s="1236">
        <v>0</v>
      </c>
      <c r="FS38" s="1236">
        <v>0</v>
      </c>
      <c r="FT38" s="1233">
        <v>0</v>
      </c>
      <c r="FU38" s="1233">
        <v>0</v>
      </c>
      <c r="FV38" s="1158">
        <v>0</v>
      </c>
      <c r="FW38" s="1158">
        <v>0</v>
      </c>
      <c r="FX38" s="1158">
        <v>0</v>
      </c>
      <c r="FY38" s="1158">
        <v>0</v>
      </c>
      <c r="FZ38" s="1158">
        <v>0</v>
      </c>
      <c r="GA38" s="1158">
        <v>0</v>
      </c>
      <c r="GB38" s="1252">
        <v>0</v>
      </c>
      <c r="GC38" s="1253">
        <v>0</v>
      </c>
      <c r="GD38" s="1254">
        <v>0</v>
      </c>
      <c r="GE38" s="1255">
        <v>0.85099999999999998</v>
      </c>
      <c r="GF38" s="1256">
        <v>139.99</v>
      </c>
      <c r="GG38" s="1257">
        <v>0.85099999999999998</v>
      </c>
      <c r="GH38" s="1258">
        <v>139.99</v>
      </c>
      <c r="GI38" s="1246">
        <v>2</v>
      </c>
      <c r="GJ38" s="1259">
        <v>0</v>
      </c>
      <c r="GK38" s="1260">
        <v>7.1054273576010019E-15</v>
      </c>
      <c r="GL38" s="1261">
        <v>0.85099999999999998</v>
      </c>
      <c r="GM38" s="1262">
        <v>139.99</v>
      </c>
    </row>
    <row r="39" spans="1:195" ht="18" customHeight="1" x14ac:dyDescent="0.25">
      <c r="A39" s="1232">
        <v>25</v>
      </c>
      <c r="B39" s="1263" t="s">
        <v>1357</v>
      </c>
      <c r="C39" s="1251" t="s">
        <v>379</v>
      </c>
      <c r="D39" s="1235">
        <v>295</v>
      </c>
      <c r="E39" s="1236">
        <v>1E-3</v>
      </c>
      <c r="F39" s="1236">
        <v>4.0000000000000002E-4</v>
      </c>
      <c r="G39" s="1236">
        <v>1E-3</v>
      </c>
      <c r="H39" s="1236">
        <v>0</v>
      </c>
      <c r="I39" s="1236">
        <v>0</v>
      </c>
      <c r="J39" s="1236">
        <v>0</v>
      </c>
      <c r="K39" s="1233">
        <v>3.3423952702702704</v>
      </c>
      <c r="L39" s="1233">
        <v>0.18026891891891883</v>
      </c>
      <c r="M39" s="1237">
        <v>0</v>
      </c>
      <c r="N39" s="1237">
        <v>0</v>
      </c>
      <c r="O39" s="1158">
        <v>1039.19</v>
      </c>
      <c r="P39" s="1233">
        <v>0</v>
      </c>
      <c r="Q39" s="1158">
        <v>0</v>
      </c>
      <c r="R39" s="1158">
        <v>3.5226641891891894</v>
      </c>
      <c r="S39" s="1252">
        <v>1039.19</v>
      </c>
      <c r="T39" s="1239">
        <v>1E-3</v>
      </c>
      <c r="U39" s="1236">
        <v>4.0000000000000002E-4</v>
      </c>
      <c r="V39" s="1236">
        <v>1E-3</v>
      </c>
      <c r="W39" s="1236">
        <v>0</v>
      </c>
      <c r="X39" s="1236">
        <v>0</v>
      </c>
      <c r="Y39" s="1236">
        <v>0</v>
      </c>
      <c r="Z39" s="1233">
        <v>3.7670963455149509</v>
      </c>
      <c r="AA39" s="1233">
        <v>0.18786445182724257</v>
      </c>
      <c r="AB39" s="1158">
        <v>0</v>
      </c>
      <c r="AC39" s="1158">
        <v>0</v>
      </c>
      <c r="AD39" s="1158">
        <v>1166.71</v>
      </c>
      <c r="AE39" s="1233">
        <v>0</v>
      </c>
      <c r="AF39" s="1158">
        <v>0</v>
      </c>
      <c r="AG39" s="1158">
        <v>3.9549607973421934</v>
      </c>
      <c r="AH39" s="1252">
        <v>1166.71</v>
      </c>
      <c r="AI39" s="1239">
        <v>1E-3</v>
      </c>
      <c r="AJ39" s="1236">
        <v>4.0000000000000002E-4</v>
      </c>
      <c r="AK39" s="1236">
        <v>1E-3</v>
      </c>
      <c r="AL39" s="1236">
        <v>0</v>
      </c>
      <c r="AM39" s="1236">
        <v>0</v>
      </c>
      <c r="AN39" s="1236">
        <v>0</v>
      </c>
      <c r="AO39" s="1233">
        <v>3.4846020066889634</v>
      </c>
      <c r="AP39" s="1233">
        <v>0.17008695652173919</v>
      </c>
      <c r="AQ39" s="1158">
        <v>0</v>
      </c>
      <c r="AR39" s="1158">
        <v>0</v>
      </c>
      <c r="AS39" s="1158">
        <v>1078.1300000000001</v>
      </c>
      <c r="AT39" s="1233">
        <v>0</v>
      </c>
      <c r="AU39" s="1158">
        <v>0</v>
      </c>
      <c r="AV39" s="1158">
        <v>3.6546889632107025</v>
      </c>
      <c r="AW39" s="1252">
        <v>1078.1300000000001</v>
      </c>
      <c r="AX39" s="1236">
        <v>1E-3</v>
      </c>
      <c r="AY39" s="1236">
        <v>4.0000000000000002E-4</v>
      </c>
      <c r="AZ39" s="1236">
        <v>1E-3</v>
      </c>
      <c r="BA39" s="1236">
        <v>0</v>
      </c>
      <c r="BB39" s="1236">
        <v>0</v>
      </c>
      <c r="BC39" s="1236">
        <v>0</v>
      </c>
      <c r="BD39" s="1233">
        <v>3.8805394736842107</v>
      </c>
      <c r="BE39" s="1233">
        <v>0.19685789473684218</v>
      </c>
      <c r="BF39" s="1158">
        <v>0</v>
      </c>
      <c r="BG39" s="1158">
        <v>0</v>
      </c>
      <c r="BH39" s="1158">
        <v>1202.83</v>
      </c>
      <c r="BI39" s="1233">
        <v>0</v>
      </c>
      <c r="BJ39" s="1158">
        <v>0</v>
      </c>
      <c r="BK39" s="1158">
        <v>4.0773973684210532</v>
      </c>
      <c r="BL39" s="1252">
        <v>1202.83</v>
      </c>
      <c r="BM39" s="1239">
        <v>1E-3</v>
      </c>
      <c r="BN39" s="1236">
        <v>4.0000000000000002E-4</v>
      </c>
      <c r="BO39" s="1236">
        <v>1E-3</v>
      </c>
      <c r="BP39" s="1236">
        <v>0</v>
      </c>
      <c r="BQ39" s="1236">
        <v>0</v>
      </c>
      <c r="BR39" s="1236">
        <v>1E-3</v>
      </c>
      <c r="BS39" s="1233">
        <v>3.1237448979591838</v>
      </c>
      <c r="BT39" s="1233">
        <v>0.21181632653061225</v>
      </c>
      <c r="BU39" s="1158">
        <v>0</v>
      </c>
      <c r="BV39" s="1158">
        <v>0</v>
      </c>
      <c r="BW39" s="1158">
        <v>983.99</v>
      </c>
      <c r="BX39" s="1233">
        <v>0.61199999999999999</v>
      </c>
      <c r="BY39" s="1158">
        <v>180.54</v>
      </c>
      <c r="BZ39" s="1158">
        <v>3.947561224489796</v>
      </c>
      <c r="CA39" s="1252">
        <v>1164.53</v>
      </c>
      <c r="CB39" s="1236">
        <v>1E-3</v>
      </c>
      <c r="CC39" s="1236">
        <v>4.0000000000000002E-4</v>
      </c>
      <c r="CD39" s="1236">
        <v>1E-3</v>
      </c>
      <c r="CE39" s="1236">
        <v>0</v>
      </c>
      <c r="CF39" s="1236">
        <v>0</v>
      </c>
      <c r="CG39" s="1236">
        <v>1E-3</v>
      </c>
      <c r="CH39" s="1233">
        <v>2.3485083612040141</v>
      </c>
      <c r="CI39" s="1233">
        <v>0.20846555183946494</v>
      </c>
      <c r="CJ39" s="1158">
        <v>0</v>
      </c>
      <c r="CK39" s="1158">
        <v>0</v>
      </c>
      <c r="CL39" s="1158">
        <v>754.31</v>
      </c>
      <c r="CM39" s="1233">
        <v>0.52200000000000002</v>
      </c>
      <c r="CN39" s="1158">
        <v>153.99</v>
      </c>
      <c r="CO39" s="1158">
        <v>3.0789739130434794</v>
      </c>
      <c r="CP39" s="1252">
        <v>908.3</v>
      </c>
      <c r="CQ39" s="1239">
        <v>1E-3</v>
      </c>
      <c r="CR39" s="1236">
        <v>4.0000000000000002E-4</v>
      </c>
      <c r="CS39" s="1236">
        <v>1E-3</v>
      </c>
      <c r="CT39" s="1236">
        <v>0</v>
      </c>
      <c r="CU39" s="1236">
        <v>0</v>
      </c>
      <c r="CV39" s="1236">
        <v>0</v>
      </c>
      <c r="CW39" s="1233">
        <v>2.4869108280254779</v>
      </c>
      <c r="CX39" s="1233">
        <v>0.26498089171974515</v>
      </c>
      <c r="CY39" s="1158">
        <v>0</v>
      </c>
      <c r="CZ39" s="1158">
        <v>0</v>
      </c>
      <c r="DA39" s="1158">
        <v>811.81</v>
      </c>
      <c r="DB39" s="1233">
        <v>0</v>
      </c>
      <c r="DC39" s="1158">
        <v>0</v>
      </c>
      <c r="DD39" s="1158">
        <v>2.7518917197452231</v>
      </c>
      <c r="DE39" s="1252">
        <v>811.81</v>
      </c>
      <c r="DF39" s="1239">
        <v>1E-3</v>
      </c>
      <c r="DG39" s="1236">
        <v>4.0000000000000002E-4</v>
      </c>
      <c r="DH39" s="1236">
        <v>1E-3</v>
      </c>
      <c r="DI39" s="1236">
        <v>0</v>
      </c>
      <c r="DJ39" s="1236">
        <v>0</v>
      </c>
      <c r="DK39" s="1236">
        <v>0</v>
      </c>
      <c r="DL39" s="1233">
        <v>2.517818181818182</v>
      </c>
      <c r="DM39" s="1233">
        <v>0.2980363636363636</v>
      </c>
      <c r="DN39" s="1158">
        <v>0</v>
      </c>
      <c r="DO39" s="1158">
        <v>0</v>
      </c>
      <c r="DP39" s="1158">
        <v>830.68</v>
      </c>
      <c r="DQ39" s="1233">
        <v>0</v>
      </c>
      <c r="DR39" s="1158">
        <v>0</v>
      </c>
      <c r="DS39" s="1158">
        <v>2.8158545454545454</v>
      </c>
      <c r="DT39" s="1252">
        <v>830.68</v>
      </c>
      <c r="DU39" s="1239">
        <v>1E-3</v>
      </c>
      <c r="DV39" s="1236">
        <v>4.0000000000000002E-4</v>
      </c>
      <c r="DW39" s="1236">
        <v>1E-3</v>
      </c>
      <c r="DX39" s="1236">
        <v>0</v>
      </c>
      <c r="DY39" s="1236">
        <v>0</v>
      </c>
      <c r="DZ39" s="1236">
        <v>0</v>
      </c>
      <c r="EA39" s="1233">
        <v>2.7054606741573033</v>
      </c>
      <c r="EB39" s="1233">
        <v>0.25546067415730339</v>
      </c>
      <c r="EC39" s="1158">
        <v>0</v>
      </c>
      <c r="ED39" s="1158">
        <v>0</v>
      </c>
      <c r="EE39" s="1158">
        <v>873.47</v>
      </c>
      <c r="EF39" s="1158">
        <v>0</v>
      </c>
      <c r="EG39" s="1158">
        <v>0</v>
      </c>
      <c r="EH39" s="1158">
        <v>2.9609213483146068</v>
      </c>
      <c r="EI39" s="1252">
        <v>873.47</v>
      </c>
      <c r="EJ39" s="1239">
        <v>1E-3</v>
      </c>
      <c r="EK39" s="1236">
        <v>4.0000000000000002E-4</v>
      </c>
      <c r="EL39" s="1236">
        <v>1E-3</v>
      </c>
      <c r="EM39" s="1236">
        <v>0</v>
      </c>
      <c r="EN39" s="1236">
        <v>0</v>
      </c>
      <c r="EO39" s="1236">
        <v>0</v>
      </c>
      <c r="EP39" s="1233">
        <v>1.7390661764705886</v>
      </c>
      <c r="EQ39" s="1233">
        <v>0.13087941176470586</v>
      </c>
      <c r="ER39" s="1158">
        <v>0</v>
      </c>
      <c r="ES39" s="1158">
        <v>0</v>
      </c>
      <c r="ET39" s="1158">
        <v>551.63</v>
      </c>
      <c r="EU39" s="1158">
        <v>0</v>
      </c>
      <c r="EV39" s="1158">
        <v>0</v>
      </c>
      <c r="EW39" s="1158">
        <v>1.8699455882352944</v>
      </c>
      <c r="EX39" s="1252">
        <v>551.63</v>
      </c>
      <c r="EY39" s="1236">
        <v>1E-3</v>
      </c>
      <c r="EZ39" s="1236">
        <v>4.0000000000000002E-4</v>
      </c>
      <c r="FA39" s="1236">
        <v>1E-3</v>
      </c>
      <c r="FB39" s="1236">
        <v>0</v>
      </c>
      <c r="FC39" s="1236">
        <v>0</v>
      </c>
      <c r="FD39" s="1236">
        <v>0</v>
      </c>
      <c r="FE39" s="1233">
        <v>1.0897906137184117</v>
      </c>
      <c r="FF39" s="1233">
        <v>9.921155234657035E-2</v>
      </c>
      <c r="FG39" s="1158">
        <v>0</v>
      </c>
      <c r="FH39" s="1158">
        <v>0</v>
      </c>
      <c r="FI39" s="1158">
        <v>350.76</v>
      </c>
      <c r="FJ39" s="1158">
        <v>0</v>
      </c>
      <c r="FK39" s="1158">
        <v>0</v>
      </c>
      <c r="FL39" s="1158">
        <v>1.1890021660649821</v>
      </c>
      <c r="FM39" s="1252">
        <v>350.76</v>
      </c>
      <c r="FN39" s="1236">
        <v>1E-3</v>
      </c>
      <c r="FO39" s="1236">
        <v>4.0000000000000002E-4</v>
      </c>
      <c r="FP39" s="1236">
        <v>1E-3</v>
      </c>
      <c r="FQ39" s="1236">
        <v>0</v>
      </c>
      <c r="FR39" s="1236">
        <v>0</v>
      </c>
      <c r="FS39" s="1236">
        <v>0</v>
      </c>
      <c r="FT39" s="1233">
        <v>3.6926756756756762</v>
      </c>
      <c r="FU39" s="1233">
        <v>0.20776756756756751</v>
      </c>
      <c r="FV39" s="1158">
        <v>0</v>
      </c>
      <c r="FW39" s="1158">
        <v>0</v>
      </c>
      <c r="FX39" s="1158">
        <v>1150.6300000000001</v>
      </c>
      <c r="FY39" s="1158">
        <v>0</v>
      </c>
      <c r="FZ39" s="1158">
        <v>0</v>
      </c>
      <c r="GA39" s="1158">
        <v>3.9004432432432439</v>
      </c>
      <c r="GB39" s="1252">
        <v>1150.6300000000001</v>
      </c>
      <c r="GC39" s="1253">
        <v>22.236246455696413</v>
      </c>
      <c r="GD39" s="1254">
        <v>6559.6900000000005</v>
      </c>
      <c r="GE39" s="1255">
        <v>15.488058611057896</v>
      </c>
      <c r="GF39" s="1256">
        <v>4568.9800000000005</v>
      </c>
      <c r="GG39" s="1257">
        <v>37.724305066754312</v>
      </c>
      <c r="GH39" s="1258">
        <v>11128.670000000002</v>
      </c>
      <c r="GI39" s="1246">
        <v>4</v>
      </c>
      <c r="GJ39" s="1259">
        <v>36.590305066754311</v>
      </c>
      <c r="GK39" s="1260">
        <v>10794.140000000001</v>
      </c>
      <c r="GL39" s="1261">
        <v>1.1340000000000003</v>
      </c>
      <c r="GM39" s="1262">
        <v>334.53000000000065</v>
      </c>
    </row>
    <row r="40" spans="1:195" ht="18" customHeight="1" x14ac:dyDescent="0.25">
      <c r="A40" s="1250">
        <v>26</v>
      </c>
      <c r="B40" s="1263" t="s">
        <v>1358</v>
      </c>
      <c r="C40" s="1251" t="s">
        <v>379</v>
      </c>
      <c r="D40" s="1235">
        <v>500.45513</v>
      </c>
      <c r="E40" s="1236">
        <v>5.0000000000000001E-4</v>
      </c>
      <c r="F40" s="1236">
        <v>2.9999999999999997E-4</v>
      </c>
      <c r="G40" s="1236">
        <v>5.0000000000000001E-4</v>
      </c>
      <c r="H40" s="1236">
        <v>0</v>
      </c>
      <c r="I40" s="1236">
        <v>0</v>
      </c>
      <c r="J40" s="1236">
        <v>0</v>
      </c>
      <c r="K40" s="1233">
        <v>1.6711976351351352</v>
      </c>
      <c r="L40" s="1233">
        <v>0.13520168918918909</v>
      </c>
      <c r="M40" s="1237">
        <v>0</v>
      </c>
      <c r="N40" s="1237">
        <v>0</v>
      </c>
      <c r="O40" s="1158">
        <v>904.02</v>
      </c>
      <c r="P40" s="1233">
        <v>0</v>
      </c>
      <c r="Q40" s="1158">
        <v>0</v>
      </c>
      <c r="R40" s="1158">
        <v>1.8063993243243244</v>
      </c>
      <c r="S40" s="1252">
        <v>904.02</v>
      </c>
      <c r="T40" s="1239">
        <v>5.0000000000000001E-4</v>
      </c>
      <c r="U40" s="1236">
        <v>2.9999999999999997E-4</v>
      </c>
      <c r="V40" s="1236">
        <v>5.0000000000000001E-4</v>
      </c>
      <c r="W40" s="1236">
        <v>0</v>
      </c>
      <c r="X40" s="1236">
        <v>0</v>
      </c>
      <c r="Y40" s="1236">
        <v>0</v>
      </c>
      <c r="Z40" s="1233">
        <v>1.8835481727574754</v>
      </c>
      <c r="AA40" s="1233">
        <v>0.14089833887043191</v>
      </c>
      <c r="AB40" s="1158">
        <v>0</v>
      </c>
      <c r="AC40" s="1158">
        <v>0</v>
      </c>
      <c r="AD40" s="1158">
        <v>1013.14</v>
      </c>
      <c r="AE40" s="1233">
        <v>0</v>
      </c>
      <c r="AF40" s="1158">
        <v>0</v>
      </c>
      <c r="AG40" s="1158">
        <v>2.0244465116279073</v>
      </c>
      <c r="AH40" s="1252">
        <v>1013.14</v>
      </c>
      <c r="AI40" s="1239">
        <v>5.0000000000000001E-4</v>
      </c>
      <c r="AJ40" s="1236">
        <v>2.9999999999999997E-4</v>
      </c>
      <c r="AK40" s="1236">
        <v>5.0000000000000001E-4</v>
      </c>
      <c r="AL40" s="1236">
        <v>0</v>
      </c>
      <c r="AM40" s="1236">
        <v>0</v>
      </c>
      <c r="AN40" s="1236">
        <v>0</v>
      </c>
      <c r="AO40" s="1233">
        <v>1.7423010033444817</v>
      </c>
      <c r="AP40" s="1233">
        <v>0.12756521739130439</v>
      </c>
      <c r="AQ40" s="1158">
        <v>0</v>
      </c>
      <c r="AR40" s="1158">
        <v>0</v>
      </c>
      <c r="AS40" s="1158">
        <v>935.78</v>
      </c>
      <c r="AT40" s="1233">
        <v>0</v>
      </c>
      <c r="AU40" s="1158">
        <v>0</v>
      </c>
      <c r="AV40" s="1158">
        <v>1.8698662207357861</v>
      </c>
      <c r="AW40" s="1252">
        <v>935.78</v>
      </c>
      <c r="AX40" s="1236">
        <v>5.0000000000000001E-4</v>
      </c>
      <c r="AY40" s="1236">
        <v>2.9999999999999997E-4</v>
      </c>
      <c r="AZ40" s="1236">
        <v>5.0000000000000001E-4</v>
      </c>
      <c r="BA40" s="1236">
        <v>0</v>
      </c>
      <c r="BB40" s="1236">
        <v>0</v>
      </c>
      <c r="BC40" s="1236">
        <v>0</v>
      </c>
      <c r="BD40" s="1233">
        <v>1.9402697368421054</v>
      </c>
      <c r="BE40" s="1233">
        <v>0.14764342105263162</v>
      </c>
      <c r="BF40" s="1158">
        <v>0</v>
      </c>
      <c r="BG40" s="1158">
        <v>0</v>
      </c>
      <c r="BH40" s="1158">
        <v>1044.9100000000001</v>
      </c>
      <c r="BI40" s="1233">
        <v>0</v>
      </c>
      <c r="BJ40" s="1158">
        <v>0</v>
      </c>
      <c r="BK40" s="1158">
        <v>2.0879131578947367</v>
      </c>
      <c r="BL40" s="1252">
        <v>1044.9100000000001</v>
      </c>
      <c r="BM40" s="1239">
        <v>5.0000000000000001E-4</v>
      </c>
      <c r="BN40" s="1236">
        <v>2.9999999999999997E-4</v>
      </c>
      <c r="BO40" s="1236">
        <v>5.0000000000000001E-4</v>
      </c>
      <c r="BP40" s="1236">
        <v>0</v>
      </c>
      <c r="BQ40" s="1236">
        <v>0</v>
      </c>
      <c r="BR40" s="1236">
        <v>0</v>
      </c>
      <c r="BS40" s="1233">
        <v>1.5618724489795919</v>
      </c>
      <c r="BT40" s="1233">
        <v>0.15886224489795917</v>
      </c>
      <c r="BU40" s="1158">
        <v>0</v>
      </c>
      <c r="BV40" s="1158">
        <v>0</v>
      </c>
      <c r="BW40" s="1158">
        <v>861.15</v>
      </c>
      <c r="BX40" s="1233">
        <v>0</v>
      </c>
      <c r="BY40" s="1158">
        <v>0</v>
      </c>
      <c r="BZ40" s="1158">
        <v>1.720734693877551</v>
      </c>
      <c r="CA40" s="1252">
        <v>861.15</v>
      </c>
      <c r="CB40" s="1236">
        <v>5.0000000000000001E-4</v>
      </c>
      <c r="CC40" s="1236">
        <v>2.9999999999999997E-4</v>
      </c>
      <c r="CD40" s="1236">
        <v>5.0000000000000001E-4</v>
      </c>
      <c r="CE40" s="1236">
        <v>0</v>
      </c>
      <c r="CF40" s="1236">
        <v>0</v>
      </c>
      <c r="CG40" s="1236">
        <v>0</v>
      </c>
      <c r="CH40" s="1233">
        <v>1.174254180602007</v>
      </c>
      <c r="CI40" s="1233">
        <v>0.15634916387959868</v>
      </c>
      <c r="CJ40" s="1158">
        <v>0</v>
      </c>
      <c r="CK40" s="1158">
        <v>0</v>
      </c>
      <c r="CL40" s="1158">
        <v>665.91</v>
      </c>
      <c r="CM40" s="1233">
        <v>0</v>
      </c>
      <c r="CN40" s="1158">
        <v>0</v>
      </c>
      <c r="CO40" s="1158">
        <v>1.3306033444816057</v>
      </c>
      <c r="CP40" s="1252">
        <v>665.91</v>
      </c>
      <c r="CQ40" s="1239">
        <v>5.0000000000000001E-4</v>
      </c>
      <c r="CR40" s="1236">
        <v>2.9999999999999997E-4</v>
      </c>
      <c r="CS40" s="1236">
        <v>5.0000000000000001E-4</v>
      </c>
      <c r="CT40" s="1236">
        <v>0</v>
      </c>
      <c r="CU40" s="1236">
        <v>0</v>
      </c>
      <c r="CV40" s="1236">
        <v>0</v>
      </c>
      <c r="CW40" s="1233">
        <v>1.243455414012739</v>
      </c>
      <c r="CX40" s="1233">
        <v>0.19873566878980886</v>
      </c>
      <c r="CY40" s="1158">
        <v>0</v>
      </c>
      <c r="CZ40" s="1158">
        <v>0</v>
      </c>
      <c r="DA40" s="1158">
        <v>721.75</v>
      </c>
      <c r="DB40" s="1233">
        <v>0</v>
      </c>
      <c r="DC40" s="1158">
        <v>0</v>
      </c>
      <c r="DD40" s="1158">
        <v>1.4421910828025477</v>
      </c>
      <c r="DE40" s="1252">
        <v>721.75</v>
      </c>
      <c r="DF40" s="1239">
        <v>5.0000000000000001E-4</v>
      </c>
      <c r="DG40" s="1236">
        <v>2.9999999999999997E-4</v>
      </c>
      <c r="DH40" s="1236">
        <v>5.0000000000000001E-4</v>
      </c>
      <c r="DI40" s="1236">
        <v>0</v>
      </c>
      <c r="DJ40" s="1236">
        <v>0</v>
      </c>
      <c r="DK40" s="1236">
        <v>0</v>
      </c>
      <c r="DL40" s="1233">
        <v>1.258909090909091</v>
      </c>
      <c r="DM40" s="1233">
        <v>0.22352727272727269</v>
      </c>
      <c r="DN40" s="1158">
        <v>0</v>
      </c>
      <c r="DO40" s="1158">
        <v>0</v>
      </c>
      <c r="DP40" s="1158">
        <v>741.89</v>
      </c>
      <c r="DQ40" s="1233">
        <v>0</v>
      </c>
      <c r="DR40" s="1158">
        <v>0</v>
      </c>
      <c r="DS40" s="1158">
        <v>1.4824363636363636</v>
      </c>
      <c r="DT40" s="1252">
        <v>741.89</v>
      </c>
      <c r="DU40" s="1239">
        <v>5.0000000000000001E-4</v>
      </c>
      <c r="DV40" s="1236">
        <v>2.9999999999999997E-4</v>
      </c>
      <c r="DW40" s="1236">
        <v>5.0000000000000001E-4</v>
      </c>
      <c r="DX40" s="1236">
        <v>0</v>
      </c>
      <c r="DY40" s="1236">
        <v>0</v>
      </c>
      <c r="DZ40" s="1236">
        <v>0</v>
      </c>
      <c r="EA40" s="1233">
        <v>1.3527303370786516</v>
      </c>
      <c r="EB40" s="1233">
        <v>0.19159550561797753</v>
      </c>
      <c r="EC40" s="1158">
        <v>0</v>
      </c>
      <c r="ED40" s="1158">
        <v>0</v>
      </c>
      <c r="EE40" s="1158">
        <v>772.87</v>
      </c>
      <c r="EF40" s="1158">
        <v>0</v>
      </c>
      <c r="EG40" s="1158">
        <v>0</v>
      </c>
      <c r="EH40" s="1158">
        <v>1.5443258426966291</v>
      </c>
      <c r="EI40" s="1252">
        <v>772.87</v>
      </c>
      <c r="EJ40" s="1239">
        <v>5.0000000000000001E-4</v>
      </c>
      <c r="EK40" s="1236">
        <v>2.9999999999999997E-4</v>
      </c>
      <c r="EL40" s="1236">
        <v>5.0000000000000001E-4</v>
      </c>
      <c r="EM40" s="1236">
        <v>0</v>
      </c>
      <c r="EN40" s="1236">
        <v>0</v>
      </c>
      <c r="EO40" s="1236">
        <v>0</v>
      </c>
      <c r="EP40" s="1233">
        <v>0.86953308823529429</v>
      </c>
      <c r="EQ40" s="1233">
        <v>9.8159558823529378E-2</v>
      </c>
      <c r="ER40" s="1158">
        <v>0</v>
      </c>
      <c r="ES40" s="1158">
        <v>0</v>
      </c>
      <c r="ET40" s="1158">
        <v>484.29</v>
      </c>
      <c r="EU40" s="1158">
        <v>0</v>
      </c>
      <c r="EV40" s="1158">
        <v>0</v>
      </c>
      <c r="EW40" s="1158">
        <v>0.96769264705882363</v>
      </c>
      <c r="EX40" s="1252">
        <v>484.29</v>
      </c>
      <c r="EY40" s="1236">
        <v>5.0000000000000001E-4</v>
      </c>
      <c r="EZ40" s="1236">
        <v>2.9999999999999997E-4</v>
      </c>
      <c r="FA40" s="1236">
        <v>5.0000000000000001E-4</v>
      </c>
      <c r="FB40" s="1236">
        <v>0</v>
      </c>
      <c r="FC40" s="1236">
        <v>0</v>
      </c>
      <c r="FD40" s="1236">
        <v>0</v>
      </c>
      <c r="FE40" s="1233">
        <v>0.54489530685920584</v>
      </c>
      <c r="FF40" s="1233">
        <v>7.4408664259927759E-2</v>
      </c>
      <c r="FG40" s="1158">
        <v>0</v>
      </c>
      <c r="FH40" s="1158">
        <v>0</v>
      </c>
      <c r="FI40" s="1158">
        <v>309.93</v>
      </c>
      <c r="FJ40" s="1158">
        <v>0</v>
      </c>
      <c r="FK40" s="1158">
        <v>0</v>
      </c>
      <c r="FL40" s="1158">
        <v>0.6193039711191336</v>
      </c>
      <c r="FM40" s="1252">
        <v>309.93</v>
      </c>
      <c r="FN40" s="1236">
        <v>5.0000000000000001E-4</v>
      </c>
      <c r="FO40" s="1236">
        <v>2.9999999999999997E-4</v>
      </c>
      <c r="FP40" s="1236">
        <v>5.0000000000000001E-4</v>
      </c>
      <c r="FQ40" s="1236">
        <v>0</v>
      </c>
      <c r="FR40" s="1236">
        <v>0</v>
      </c>
      <c r="FS40" s="1236">
        <v>0</v>
      </c>
      <c r="FT40" s="1233">
        <v>1.8463378378378381</v>
      </c>
      <c r="FU40" s="1233">
        <v>0.1558256756756756</v>
      </c>
      <c r="FV40" s="1158">
        <v>0</v>
      </c>
      <c r="FW40" s="1158">
        <v>0</v>
      </c>
      <c r="FX40" s="1158">
        <v>1001.99</v>
      </c>
      <c r="FY40" s="1158">
        <v>0</v>
      </c>
      <c r="FZ40" s="1158">
        <v>0</v>
      </c>
      <c r="GA40" s="1158">
        <v>2.0021635135135138</v>
      </c>
      <c r="GB40" s="1252">
        <v>1001.99</v>
      </c>
      <c r="GC40" s="1253">
        <v>10.839963252941912</v>
      </c>
      <c r="GD40" s="1254">
        <v>5424.9099999999989</v>
      </c>
      <c r="GE40" s="1255">
        <v>8.0581134208270129</v>
      </c>
      <c r="GF40" s="1256">
        <v>4032.7199999999993</v>
      </c>
      <c r="GG40" s="1257">
        <v>18.898076673768927</v>
      </c>
      <c r="GH40" s="1258">
        <v>9457.6299999999974</v>
      </c>
      <c r="GI40" s="1246">
        <v>2</v>
      </c>
      <c r="GJ40" s="1259">
        <v>18.898076673768927</v>
      </c>
      <c r="GK40" s="1260">
        <v>9457.6299999999974</v>
      </c>
      <c r="GL40" s="1261">
        <v>0</v>
      </c>
      <c r="GM40" s="1262">
        <v>0</v>
      </c>
    </row>
    <row r="41" spans="1:195" ht="18" customHeight="1" x14ac:dyDescent="0.25">
      <c r="A41" s="1232">
        <v>27</v>
      </c>
      <c r="B41" s="1263" t="s">
        <v>1359</v>
      </c>
      <c r="C41" s="1251" t="s">
        <v>379</v>
      </c>
      <c r="D41" s="1235">
        <v>500.45513</v>
      </c>
      <c r="E41" s="1236">
        <v>5.0000000000000001E-4</v>
      </c>
      <c r="F41" s="1236">
        <v>2.9999999999999997E-4</v>
      </c>
      <c r="G41" s="1236">
        <v>5.0000000000000001E-4</v>
      </c>
      <c r="H41" s="1236">
        <v>0</v>
      </c>
      <c r="I41" s="1236">
        <v>0</v>
      </c>
      <c r="J41" s="1236">
        <v>0</v>
      </c>
      <c r="K41" s="1233">
        <v>1.6711976351351352</v>
      </c>
      <c r="L41" s="1233">
        <v>0.13520168918918909</v>
      </c>
      <c r="M41" s="1237">
        <v>0</v>
      </c>
      <c r="N41" s="1237">
        <v>0</v>
      </c>
      <c r="O41" s="1158">
        <v>904.02</v>
      </c>
      <c r="P41" s="1233">
        <v>0</v>
      </c>
      <c r="Q41" s="1158">
        <v>0</v>
      </c>
      <c r="R41" s="1158">
        <v>1.8063993243243244</v>
      </c>
      <c r="S41" s="1252">
        <v>904.02</v>
      </c>
      <c r="T41" s="1239">
        <v>5.0000000000000001E-4</v>
      </c>
      <c r="U41" s="1236">
        <v>2.9999999999999997E-4</v>
      </c>
      <c r="V41" s="1236">
        <v>5.0000000000000001E-4</v>
      </c>
      <c r="W41" s="1236">
        <v>0</v>
      </c>
      <c r="X41" s="1236">
        <v>0</v>
      </c>
      <c r="Y41" s="1236">
        <v>0</v>
      </c>
      <c r="Z41" s="1233">
        <v>1.8835481727574754</v>
      </c>
      <c r="AA41" s="1233">
        <v>0.14089833887043191</v>
      </c>
      <c r="AB41" s="1158">
        <v>0</v>
      </c>
      <c r="AC41" s="1158">
        <v>0</v>
      </c>
      <c r="AD41" s="1158">
        <v>1013.14</v>
      </c>
      <c r="AE41" s="1233">
        <v>0</v>
      </c>
      <c r="AF41" s="1158">
        <v>0</v>
      </c>
      <c r="AG41" s="1158">
        <v>2.0244465116279073</v>
      </c>
      <c r="AH41" s="1252">
        <v>1013.14</v>
      </c>
      <c r="AI41" s="1239">
        <v>5.0000000000000001E-4</v>
      </c>
      <c r="AJ41" s="1236">
        <v>2.9999999999999997E-4</v>
      </c>
      <c r="AK41" s="1236">
        <v>5.0000000000000001E-4</v>
      </c>
      <c r="AL41" s="1236">
        <v>0</v>
      </c>
      <c r="AM41" s="1236">
        <v>0</v>
      </c>
      <c r="AN41" s="1236">
        <v>0</v>
      </c>
      <c r="AO41" s="1233">
        <v>1.7423010033444817</v>
      </c>
      <c r="AP41" s="1233">
        <v>0.12756521739130439</v>
      </c>
      <c r="AQ41" s="1158">
        <v>0</v>
      </c>
      <c r="AR41" s="1158">
        <v>0</v>
      </c>
      <c r="AS41" s="1158">
        <v>935.78</v>
      </c>
      <c r="AT41" s="1233">
        <v>0</v>
      </c>
      <c r="AU41" s="1158">
        <v>0</v>
      </c>
      <c r="AV41" s="1158">
        <v>1.8698662207357861</v>
      </c>
      <c r="AW41" s="1252">
        <v>935.78</v>
      </c>
      <c r="AX41" s="1236">
        <v>5.0000000000000001E-4</v>
      </c>
      <c r="AY41" s="1236">
        <v>2.9999999999999997E-4</v>
      </c>
      <c r="AZ41" s="1236">
        <v>5.0000000000000001E-4</v>
      </c>
      <c r="BA41" s="1236">
        <v>0</v>
      </c>
      <c r="BB41" s="1236">
        <v>0</v>
      </c>
      <c r="BC41" s="1236">
        <v>0</v>
      </c>
      <c r="BD41" s="1233">
        <v>1.9402697368421054</v>
      </c>
      <c r="BE41" s="1233">
        <v>0.14764342105263162</v>
      </c>
      <c r="BF41" s="1158">
        <v>0</v>
      </c>
      <c r="BG41" s="1158">
        <v>0</v>
      </c>
      <c r="BH41" s="1158">
        <v>1044.9100000000001</v>
      </c>
      <c r="BI41" s="1233">
        <v>0</v>
      </c>
      <c r="BJ41" s="1158">
        <v>0</v>
      </c>
      <c r="BK41" s="1158">
        <v>2.0879131578947367</v>
      </c>
      <c r="BL41" s="1252">
        <v>1044.9100000000001</v>
      </c>
      <c r="BM41" s="1239">
        <v>5.0000000000000001E-4</v>
      </c>
      <c r="BN41" s="1236">
        <v>2.9999999999999997E-4</v>
      </c>
      <c r="BO41" s="1236">
        <v>5.0000000000000001E-4</v>
      </c>
      <c r="BP41" s="1236">
        <v>0</v>
      </c>
      <c r="BQ41" s="1236">
        <v>0</v>
      </c>
      <c r="BR41" s="1236">
        <v>0</v>
      </c>
      <c r="BS41" s="1233">
        <v>1.5618724489795919</v>
      </c>
      <c r="BT41" s="1233">
        <v>0.15886224489795917</v>
      </c>
      <c r="BU41" s="1158">
        <v>0</v>
      </c>
      <c r="BV41" s="1158">
        <v>0</v>
      </c>
      <c r="BW41" s="1158">
        <v>861.15</v>
      </c>
      <c r="BX41" s="1233">
        <v>0</v>
      </c>
      <c r="BY41" s="1158">
        <v>0</v>
      </c>
      <c r="BZ41" s="1158">
        <v>1.720734693877551</v>
      </c>
      <c r="CA41" s="1252">
        <v>861.15</v>
      </c>
      <c r="CB41" s="1236">
        <v>5.0000000000000001E-4</v>
      </c>
      <c r="CC41" s="1236">
        <v>2.9999999999999997E-4</v>
      </c>
      <c r="CD41" s="1236">
        <v>5.0000000000000001E-4</v>
      </c>
      <c r="CE41" s="1236">
        <v>0</v>
      </c>
      <c r="CF41" s="1236">
        <v>0</v>
      </c>
      <c r="CG41" s="1236">
        <v>0</v>
      </c>
      <c r="CH41" s="1233">
        <v>1.174254180602007</v>
      </c>
      <c r="CI41" s="1233">
        <v>0.15634916387959868</v>
      </c>
      <c r="CJ41" s="1158">
        <v>0</v>
      </c>
      <c r="CK41" s="1158">
        <v>0</v>
      </c>
      <c r="CL41" s="1158">
        <v>665.91</v>
      </c>
      <c r="CM41" s="1233">
        <v>0</v>
      </c>
      <c r="CN41" s="1158">
        <v>0</v>
      </c>
      <c r="CO41" s="1158">
        <v>1.3306033444816057</v>
      </c>
      <c r="CP41" s="1252">
        <v>665.91</v>
      </c>
      <c r="CQ41" s="1239">
        <v>5.0000000000000001E-4</v>
      </c>
      <c r="CR41" s="1236">
        <v>2.9999999999999997E-4</v>
      </c>
      <c r="CS41" s="1236">
        <v>5.0000000000000001E-4</v>
      </c>
      <c r="CT41" s="1236">
        <v>0</v>
      </c>
      <c r="CU41" s="1236">
        <v>0</v>
      </c>
      <c r="CV41" s="1236">
        <v>0</v>
      </c>
      <c r="CW41" s="1233">
        <v>1.243455414012739</v>
      </c>
      <c r="CX41" s="1233">
        <v>0.19873566878980886</v>
      </c>
      <c r="CY41" s="1158">
        <v>0</v>
      </c>
      <c r="CZ41" s="1158">
        <v>0</v>
      </c>
      <c r="DA41" s="1158">
        <v>721.75</v>
      </c>
      <c r="DB41" s="1233">
        <v>0</v>
      </c>
      <c r="DC41" s="1158">
        <v>0</v>
      </c>
      <c r="DD41" s="1158">
        <v>1.4421910828025477</v>
      </c>
      <c r="DE41" s="1252">
        <v>721.75</v>
      </c>
      <c r="DF41" s="1239">
        <v>5.0000000000000001E-4</v>
      </c>
      <c r="DG41" s="1236">
        <v>2.9999999999999997E-4</v>
      </c>
      <c r="DH41" s="1236">
        <v>5.0000000000000001E-4</v>
      </c>
      <c r="DI41" s="1236">
        <v>0</v>
      </c>
      <c r="DJ41" s="1236">
        <v>0</v>
      </c>
      <c r="DK41" s="1236">
        <v>0</v>
      </c>
      <c r="DL41" s="1233">
        <v>1.258909090909091</v>
      </c>
      <c r="DM41" s="1233">
        <v>0.22352727272727269</v>
      </c>
      <c r="DN41" s="1158">
        <v>0</v>
      </c>
      <c r="DO41" s="1158">
        <v>0</v>
      </c>
      <c r="DP41" s="1158">
        <v>741.89</v>
      </c>
      <c r="DQ41" s="1233">
        <v>0</v>
      </c>
      <c r="DR41" s="1158">
        <v>0</v>
      </c>
      <c r="DS41" s="1158">
        <v>1.4824363636363636</v>
      </c>
      <c r="DT41" s="1252">
        <v>741.89</v>
      </c>
      <c r="DU41" s="1239">
        <v>5.0000000000000001E-4</v>
      </c>
      <c r="DV41" s="1236">
        <v>2.9999999999999997E-4</v>
      </c>
      <c r="DW41" s="1236">
        <v>5.0000000000000001E-4</v>
      </c>
      <c r="DX41" s="1236">
        <v>0</v>
      </c>
      <c r="DY41" s="1236">
        <v>0</v>
      </c>
      <c r="DZ41" s="1236">
        <v>0</v>
      </c>
      <c r="EA41" s="1233">
        <v>1.3527303370786516</v>
      </c>
      <c r="EB41" s="1233">
        <v>0.19159550561797753</v>
      </c>
      <c r="EC41" s="1158">
        <v>0</v>
      </c>
      <c r="ED41" s="1158">
        <v>0</v>
      </c>
      <c r="EE41" s="1158">
        <v>772.87</v>
      </c>
      <c r="EF41" s="1158">
        <v>0</v>
      </c>
      <c r="EG41" s="1158">
        <v>0</v>
      </c>
      <c r="EH41" s="1158">
        <v>1.5443258426966291</v>
      </c>
      <c r="EI41" s="1252">
        <v>772.87</v>
      </c>
      <c r="EJ41" s="1239">
        <v>5.0000000000000001E-4</v>
      </c>
      <c r="EK41" s="1236">
        <v>2.9999999999999997E-4</v>
      </c>
      <c r="EL41" s="1236">
        <v>5.0000000000000001E-4</v>
      </c>
      <c r="EM41" s="1236">
        <v>0</v>
      </c>
      <c r="EN41" s="1236">
        <v>0</v>
      </c>
      <c r="EO41" s="1236">
        <v>0</v>
      </c>
      <c r="EP41" s="1233">
        <v>0.86953308823529429</v>
      </c>
      <c r="EQ41" s="1233">
        <v>9.8159558823529378E-2</v>
      </c>
      <c r="ER41" s="1158">
        <v>0</v>
      </c>
      <c r="ES41" s="1158">
        <v>0</v>
      </c>
      <c r="ET41" s="1158">
        <v>484.29</v>
      </c>
      <c r="EU41" s="1158">
        <v>0</v>
      </c>
      <c r="EV41" s="1158">
        <v>0</v>
      </c>
      <c r="EW41" s="1158">
        <v>0.96769264705882363</v>
      </c>
      <c r="EX41" s="1252">
        <v>484.29</v>
      </c>
      <c r="EY41" s="1236">
        <v>5.0000000000000001E-4</v>
      </c>
      <c r="EZ41" s="1236">
        <v>2.9999999999999997E-4</v>
      </c>
      <c r="FA41" s="1236">
        <v>5.0000000000000001E-4</v>
      </c>
      <c r="FB41" s="1236">
        <v>0</v>
      </c>
      <c r="FC41" s="1236">
        <v>0</v>
      </c>
      <c r="FD41" s="1236">
        <v>0</v>
      </c>
      <c r="FE41" s="1233">
        <v>0.54489530685920584</v>
      </c>
      <c r="FF41" s="1233">
        <v>7.4408664259927759E-2</v>
      </c>
      <c r="FG41" s="1158">
        <v>0</v>
      </c>
      <c r="FH41" s="1158">
        <v>0</v>
      </c>
      <c r="FI41" s="1158">
        <v>309.93</v>
      </c>
      <c r="FJ41" s="1158">
        <v>0</v>
      </c>
      <c r="FK41" s="1158">
        <v>0</v>
      </c>
      <c r="FL41" s="1158">
        <v>0.6193039711191336</v>
      </c>
      <c r="FM41" s="1252">
        <v>309.93</v>
      </c>
      <c r="FN41" s="1236">
        <v>5.0000000000000001E-4</v>
      </c>
      <c r="FO41" s="1236">
        <v>2.9999999999999997E-4</v>
      </c>
      <c r="FP41" s="1236">
        <v>5.0000000000000001E-4</v>
      </c>
      <c r="FQ41" s="1236">
        <v>0</v>
      </c>
      <c r="FR41" s="1236">
        <v>0</v>
      </c>
      <c r="FS41" s="1236">
        <v>0</v>
      </c>
      <c r="FT41" s="1233">
        <v>1.8463378378378381</v>
      </c>
      <c r="FU41" s="1233">
        <v>0.1558256756756756</v>
      </c>
      <c r="FV41" s="1158">
        <v>0</v>
      </c>
      <c r="FW41" s="1158">
        <v>0</v>
      </c>
      <c r="FX41" s="1158">
        <v>1001.99</v>
      </c>
      <c r="FY41" s="1158">
        <v>0</v>
      </c>
      <c r="FZ41" s="1158">
        <v>0</v>
      </c>
      <c r="GA41" s="1158">
        <v>2.0021635135135138</v>
      </c>
      <c r="GB41" s="1252">
        <v>1001.99</v>
      </c>
      <c r="GC41" s="1253">
        <v>10.839963252941912</v>
      </c>
      <c r="GD41" s="1254">
        <v>5424.9099999999989</v>
      </c>
      <c r="GE41" s="1255">
        <v>8.0581134208270129</v>
      </c>
      <c r="GF41" s="1256">
        <v>4032.7199999999993</v>
      </c>
      <c r="GG41" s="1257">
        <v>18.898076673768927</v>
      </c>
      <c r="GH41" s="1258">
        <v>9457.6299999999974</v>
      </c>
      <c r="GI41" s="1246">
        <v>2</v>
      </c>
      <c r="GJ41" s="1259">
        <v>18.898076673768927</v>
      </c>
      <c r="GK41" s="1260">
        <v>9457.6299999999974</v>
      </c>
      <c r="GL41" s="1261">
        <v>0</v>
      </c>
      <c r="GM41" s="1262">
        <v>0</v>
      </c>
    </row>
    <row r="42" spans="1:195" ht="18" customHeight="1" x14ac:dyDescent="0.25">
      <c r="A42" s="1250">
        <v>28</v>
      </c>
      <c r="B42" s="1263" t="s">
        <v>1360</v>
      </c>
      <c r="C42" s="1251" t="s">
        <v>379</v>
      </c>
      <c r="D42" s="1235">
        <v>503.91499999999996</v>
      </c>
      <c r="E42" s="1236">
        <v>5.0000000000000001E-3</v>
      </c>
      <c r="F42" s="1236">
        <v>3.0000000000000001E-3</v>
      </c>
      <c r="G42" s="1236">
        <v>5.0000000000000001E-3</v>
      </c>
      <c r="H42" s="1236">
        <v>0</v>
      </c>
      <c r="I42" s="1236">
        <v>0</v>
      </c>
      <c r="J42" s="1236">
        <v>0</v>
      </c>
      <c r="K42" s="1233">
        <v>16.711976351351353</v>
      </c>
      <c r="L42" s="1233">
        <v>1.3520168918918911</v>
      </c>
      <c r="M42" s="1237">
        <v>0</v>
      </c>
      <c r="N42" s="1237">
        <v>0</v>
      </c>
      <c r="O42" s="1158">
        <v>9102.7199999999993</v>
      </c>
      <c r="P42" s="1233">
        <v>0</v>
      </c>
      <c r="Q42" s="1158">
        <v>0</v>
      </c>
      <c r="R42" s="1158">
        <v>18.063993243243246</v>
      </c>
      <c r="S42" s="1252">
        <v>9102.7199999999993</v>
      </c>
      <c r="T42" s="1239">
        <v>5.0000000000000001E-3</v>
      </c>
      <c r="U42" s="1236">
        <v>3.0000000000000001E-3</v>
      </c>
      <c r="V42" s="1236">
        <v>5.0000000000000001E-3</v>
      </c>
      <c r="W42" s="1236">
        <v>0</v>
      </c>
      <c r="X42" s="1236">
        <v>0</v>
      </c>
      <c r="Y42" s="1236">
        <v>0</v>
      </c>
      <c r="Z42" s="1233">
        <v>18.835481727574756</v>
      </c>
      <c r="AA42" s="1233">
        <v>1.4089833887043193</v>
      </c>
      <c r="AB42" s="1158">
        <v>0</v>
      </c>
      <c r="AC42" s="1158">
        <v>0</v>
      </c>
      <c r="AD42" s="1158">
        <v>10201.49</v>
      </c>
      <c r="AE42" s="1233">
        <v>0</v>
      </c>
      <c r="AF42" s="1158">
        <v>0</v>
      </c>
      <c r="AG42" s="1158">
        <v>20.244465116279073</v>
      </c>
      <c r="AH42" s="1252">
        <v>10201.49</v>
      </c>
      <c r="AI42" s="1239">
        <v>5.0000000000000001E-3</v>
      </c>
      <c r="AJ42" s="1236">
        <v>3.0000000000000001E-3</v>
      </c>
      <c r="AK42" s="1236">
        <v>5.0000000000000001E-3</v>
      </c>
      <c r="AL42" s="1236">
        <v>0</v>
      </c>
      <c r="AM42" s="1236">
        <v>0</v>
      </c>
      <c r="AN42" s="1236">
        <v>0</v>
      </c>
      <c r="AO42" s="1233">
        <v>17.423010033444818</v>
      </c>
      <c r="AP42" s="1233">
        <v>1.275652173913044</v>
      </c>
      <c r="AQ42" s="1158">
        <v>0</v>
      </c>
      <c r="AR42" s="1158">
        <v>0</v>
      </c>
      <c r="AS42" s="1158">
        <v>9422.5400000000009</v>
      </c>
      <c r="AT42" s="1233">
        <v>0</v>
      </c>
      <c r="AU42" s="1158">
        <v>0</v>
      </c>
      <c r="AV42" s="1158">
        <v>18.698662207357863</v>
      </c>
      <c r="AW42" s="1252">
        <v>9422.5400000000009</v>
      </c>
      <c r="AX42" s="1236">
        <v>5.0000000000000001E-3</v>
      </c>
      <c r="AY42" s="1236">
        <v>3.0000000000000001E-3</v>
      </c>
      <c r="AZ42" s="1236">
        <v>5.0000000000000001E-3</v>
      </c>
      <c r="BA42" s="1236">
        <v>0</v>
      </c>
      <c r="BB42" s="1236">
        <v>0</v>
      </c>
      <c r="BC42" s="1236">
        <v>0</v>
      </c>
      <c r="BD42" s="1233">
        <v>19.402697368421052</v>
      </c>
      <c r="BE42" s="1233">
        <v>1.4764342105263164</v>
      </c>
      <c r="BF42" s="1158">
        <v>0</v>
      </c>
      <c r="BG42" s="1158">
        <v>0</v>
      </c>
      <c r="BH42" s="1158">
        <v>10521.31</v>
      </c>
      <c r="BI42" s="1233">
        <v>0</v>
      </c>
      <c r="BJ42" s="1158">
        <v>0</v>
      </c>
      <c r="BK42" s="1158">
        <v>20.879131578947369</v>
      </c>
      <c r="BL42" s="1252">
        <v>10521.31</v>
      </c>
      <c r="BM42" s="1239">
        <v>5.0000000000000001E-3</v>
      </c>
      <c r="BN42" s="1236">
        <v>3.0000000000000001E-3</v>
      </c>
      <c r="BO42" s="1236">
        <v>5.0000000000000001E-3</v>
      </c>
      <c r="BP42" s="1236">
        <v>0</v>
      </c>
      <c r="BQ42" s="1236">
        <v>0</v>
      </c>
      <c r="BR42" s="1236">
        <v>0</v>
      </c>
      <c r="BS42" s="1233">
        <v>15.618724489795918</v>
      </c>
      <c r="BT42" s="1233">
        <v>1.5886224489795919</v>
      </c>
      <c r="BU42" s="1158">
        <v>0</v>
      </c>
      <c r="BV42" s="1158">
        <v>0</v>
      </c>
      <c r="BW42" s="1158">
        <v>8671.0400000000009</v>
      </c>
      <c r="BX42" s="1233">
        <v>0</v>
      </c>
      <c r="BY42" s="1158">
        <v>0</v>
      </c>
      <c r="BZ42" s="1158">
        <v>17.207346938775508</v>
      </c>
      <c r="CA42" s="1252">
        <v>8671.0400000000009</v>
      </c>
      <c r="CB42" s="1236">
        <v>5.0000000000000001E-3</v>
      </c>
      <c r="CC42" s="1236">
        <v>3.0000000000000001E-3</v>
      </c>
      <c r="CD42" s="1236">
        <v>5.0000000000000001E-3</v>
      </c>
      <c r="CE42" s="1236">
        <v>0</v>
      </c>
      <c r="CF42" s="1236">
        <v>0</v>
      </c>
      <c r="CG42" s="1236">
        <v>0</v>
      </c>
      <c r="CH42" s="1233">
        <v>11.742541806020069</v>
      </c>
      <c r="CI42" s="1233">
        <v>1.563491638795987</v>
      </c>
      <c r="CJ42" s="1158">
        <v>0</v>
      </c>
      <c r="CK42" s="1158">
        <v>0</v>
      </c>
      <c r="CL42" s="1158">
        <v>6705.11</v>
      </c>
      <c r="CM42" s="1233">
        <v>0</v>
      </c>
      <c r="CN42" s="1158">
        <v>0</v>
      </c>
      <c r="CO42" s="1158">
        <v>13.306033444816057</v>
      </c>
      <c r="CP42" s="1252">
        <v>6705.11</v>
      </c>
      <c r="CQ42" s="1239">
        <v>5.0000000000000001E-3</v>
      </c>
      <c r="CR42" s="1236">
        <v>3.0000000000000001E-3</v>
      </c>
      <c r="CS42" s="1236">
        <v>5.0000000000000001E-3</v>
      </c>
      <c r="CT42" s="1236">
        <v>0</v>
      </c>
      <c r="CU42" s="1236">
        <v>0</v>
      </c>
      <c r="CV42" s="1236">
        <v>0</v>
      </c>
      <c r="CW42" s="1233">
        <v>12.434554140127389</v>
      </c>
      <c r="CX42" s="1233">
        <v>1.9873566878980888</v>
      </c>
      <c r="CY42" s="1158">
        <v>0</v>
      </c>
      <c r="CZ42" s="1158">
        <v>0</v>
      </c>
      <c r="DA42" s="1158">
        <v>7267.42</v>
      </c>
      <c r="DB42" s="1233">
        <v>0</v>
      </c>
      <c r="DC42" s="1158">
        <v>0</v>
      </c>
      <c r="DD42" s="1158">
        <v>14.421910828025478</v>
      </c>
      <c r="DE42" s="1252">
        <v>7267.42</v>
      </c>
      <c r="DF42" s="1239">
        <v>5.0000000000000001E-3</v>
      </c>
      <c r="DG42" s="1236">
        <v>3.0000000000000001E-3</v>
      </c>
      <c r="DH42" s="1236">
        <v>5.0000000000000001E-3</v>
      </c>
      <c r="DI42" s="1236">
        <v>0</v>
      </c>
      <c r="DJ42" s="1236">
        <v>0</v>
      </c>
      <c r="DK42" s="1236">
        <v>0</v>
      </c>
      <c r="DL42" s="1233">
        <v>12.58909090909091</v>
      </c>
      <c r="DM42" s="1233">
        <v>2.2352727272727271</v>
      </c>
      <c r="DN42" s="1158">
        <v>0</v>
      </c>
      <c r="DO42" s="1158">
        <v>0</v>
      </c>
      <c r="DP42" s="1158">
        <v>7470.22</v>
      </c>
      <c r="DQ42" s="1233">
        <v>0</v>
      </c>
      <c r="DR42" s="1158">
        <v>0</v>
      </c>
      <c r="DS42" s="1158">
        <v>14.824363636363637</v>
      </c>
      <c r="DT42" s="1252">
        <v>7470.22</v>
      </c>
      <c r="DU42" s="1239">
        <v>5.0000000000000001E-3</v>
      </c>
      <c r="DV42" s="1236">
        <v>3.0000000000000001E-3</v>
      </c>
      <c r="DW42" s="1236">
        <v>5.0000000000000001E-3</v>
      </c>
      <c r="DX42" s="1236">
        <v>0</v>
      </c>
      <c r="DY42" s="1236">
        <v>0</v>
      </c>
      <c r="DZ42" s="1236">
        <v>0</v>
      </c>
      <c r="EA42" s="1233">
        <v>13.527303370786518</v>
      </c>
      <c r="EB42" s="1233">
        <v>1.9159550561797756</v>
      </c>
      <c r="EC42" s="1158">
        <v>0</v>
      </c>
      <c r="ED42" s="1158">
        <v>0</v>
      </c>
      <c r="EE42" s="1158">
        <v>7782.09</v>
      </c>
      <c r="EF42" s="1158">
        <v>0</v>
      </c>
      <c r="EG42" s="1158">
        <v>0</v>
      </c>
      <c r="EH42" s="1158">
        <v>15.443258426966294</v>
      </c>
      <c r="EI42" s="1252">
        <v>7782.09</v>
      </c>
      <c r="EJ42" s="1239">
        <v>5.0000000000000001E-3</v>
      </c>
      <c r="EK42" s="1236">
        <v>3.0000000000000001E-3</v>
      </c>
      <c r="EL42" s="1236">
        <v>5.0000000000000001E-3</v>
      </c>
      <c r="EM42" s="1236">
        <v>0</v>
      </c>
      <c r="EN42" s="1236">
        <v>0</v>
      </c>
      <c r="EO42" s="1236">
        <v>0</v>
      </c>
      <c r="EP42" s="1233">
        <v>8.6953308823529429</v>
      </c>
      <c r="EQ42" s="1233">
        <v>0.98159558823529391</v>
      </c>
      <c r="ER42" s="1158">
        <v>0</v>
      </c>
      <c r="ES42" s="1158">
        <v>0</v>
      </c>
      <c r="ET42" s="1158">
        <v>4876.3500000000004</v>
      </c>
      <c r="EU42" s="1158">
        <v>0</v>
      </c>
      <c r="EV42" s="1158">
        <v>0</v>
      </c>
      <c r="EW42" s="1158">
        <v>9.6769264705882367</v>
      </c>
      <c r="EX42" s="1252">
        <v>4876.3500000000004</v>
      </c>
      <c r="EY42" s="1236">
        <v>5.0000000000000001E-3</v>
      </c>
      <c r="EZ42" s="1236">
        <v>3.0000000000000001E-3</v>
      </c>
      <c r="FA42" s="1236">
        <v>5.0000000000000001E-3</v>
      </c>
      <c r="FB42" s="1236">
        <v>0</v>
      </c>
      <c r="FC42" s="1236">
        <v>0</v>
      </c>
      <c r="FD42" s="1236">
        <v>0</v>
      </c>
      <c r="FE42" s="1233">
        <v>5.4489530685920577</v>
      </c>
      <c r="FF42" s="1233">
        <v>0.7440866425992777</v>
      </c>
      <c r="FG42" s="1158">
        <v>0</v>
      </c>
      <c r="FH42" s="1158">
        <v>0</v>
      </c>
      <c r="FI42" s="1158">
        <v>3120.77</v>
      </c>
      <c r="FJ42" s="1158">
        <v>0</v>
      </c>
      <c r="FK42" s="1158">
        <v>0</v>
      </c>
      <c r="FL42" s="1158">
        <v>6.1930397111913358</v>
      </c>
      <c r="FM42" s="1252">
        <v>3120.77</v>
      </c>
      <c r="FN42" s="1236">
        <v>5.0000000000000001E-3</v>
      </c>
      <c r="FO42" s="1236">
        <v>3.0000000000000001E-3</v>
      </c>
      <c r="FP42" s="1236">
        <v>5.0000000000000001E-3</v>
      </c>
      <c r="FQ42" s="1236">
        <v>0</v>
      </c>
      <c r="FR42" s="1236">
        <v>0</v>
      </c>
      <c r="FS42" s="1236">
        <v>0</v>
      </c>
      <c r="FT42" s="1233">
        <v>18.463378378378383</v>
      </c>
      <c r="FU42" s="1233">
        <v>1.5582567567567562</v>
      </c>
      <c r="FV42" s="1158">
        <v>0</v>
      </c>
      <c r="FW42" s="1158">
        <v>0</v>
      </c>
      <c r="FX42" s="1158">
        <v>10089.200000000001</v>
      </c>
      <c r="FY42" s="1158">
        <v>0</v>
      </c>
      <c r="FZ42" s="1158">
        <v>0</v>
      </c>
      <c r="GA42" s="1158">
        <v>20.021635135135138</v>
      </c>
      <c r="GB42" s="1252">
        <v>10089.200000000001</v>
      </c>
      <c r="GC42" s="1253">
        <v>108.39963252941911</v>
      </c>
      <c r="GD42" s="1254">
        <v>54624.21</v>
      </c>
      <c r="GE42" s="1255">
        <v>80.581134208270129</v>
      </c>
      <c r="GF42" s="1256">
        <v>40606.050000000003</v>
      </c>
      <c r="GG42" s="1257">
        <v>188.98076673768924</v>
      </c>
      <c r="GH42" s="1258">
        <v>95230.260000000009</v>
      </c>
      <c r="GI42" s="1246">
        <v>2</v>
      </c>
      <c r="GJ42" s="1259">
        <v>188.98076673768924</v>
      </c>
      <c r="GK42" s="1260">
        <v>95230.260000000009</v>
      </c>
      <c r="GL42" s="1261">
        <v>0</v>
      </c>
      <c r="GM42" s="1262">
        <v>0</v>
      </c>
    </row>
    <row r="43" spans="1:195" ht="18" customHeight="1" x14ac:dyDescent="0.25">
      <c r="A43" s="1232">
        <v>29</v>
      </c>
      <c r="B43" s="1263" t="s">
        <v>1361</v>
      </c>
      <c r="C43" s="1251" t="s">
        <v>379</v>
      </c>
      <c r="D43" s="1235">
        <v>42.56666666666667</v>
      </c>
      <c r="E43" s="1236">
        <v>2.3E-2</v>
      </c>
      <c r="F43" s="1236">
        <v>0.02</v>
      </c>
      <c r="G43" s="1236">
        <v>4.8299999999999996E-2</v>
      </c>
      <c r="H43" s="1236">
        <v>0</v>
      </c>
      <c r="I43" s="1236">
        <v>0</v>
      </c>
      <c r="J43" s="1236">
        <v>2.3E-2</v>
      </c>
      <c r="K43" s="1233">
        <v>76.875091216216219</v>
      </c>
      <c r="L43" s="1233">
        <v>9.0134459459459411</v>
      </c>
      <c r="M43" s="1237">
        <v>0</v>
      </c>
      <c r="N43" s="1237">
        <v>0</v>
      </c>
      <c r="O43" s="1158">
        <v>3655.99</v>
      </c>
      <c r="P43" s="1233">
        <v>13.799999999999999</v>
      </c>
      <c r="Q43" s="1158">
        <v>587.41999999999996</v>
      </c>
      <c r="R43" s="1158">
        <v>99.688537162162163</v>
      </c>
      <c r="S43" s="1252">
        <v>4243.41</v>
      </c>
      <c r="T43" s="1239">
        <v>2.3E-2</v>
      </c>
      <c r="U43" s="1236">
        <v>0.02</v>
      </c>
      <c r="V43" s="1236">
        <v>4.8299999999999996E-2</v>
      </c>
      <c r="W43" s="1236">
        <v>0</v>
      </c>
      <c r="X43" s="1236">
        <v>0</v>
      </c>
      <c r="Y43" s="1236">
        <v>2.3E-2</v>
      </c>
      <c r="Z43" s="1233">
        <v>86.643215946843867</v>
      </c>
      <c r="AA43" s="1233">
        <v>9.3932225913621288</v>
      </c>
      <c r="AB43" s="1158">
        <v>0</v>
      </c>
      <c r="AC43" s="1158">
        <v>0</v>
      </c>
      <c r="AD43" s="1158">
        <v>4087.95</v>
      </c>
      <c r="AE43" s="1233">
        <v>16.422000000000001</v>
      </c>
      <c r="AF43" s="1158">
        <v>699.03</v>
      </c>
      <c r="AG43" s="1158">
        <v>112.458438538206</v>
      </c>
      <c r="AH43" s="1252">
        <v>4786.9799999999996</v>
      </c>
      <c r="AI43" s="1239">
        <v>2.3E-2</v>
      </c>
      <c r="AJ43" s="1236">
        <v>0.02</v>
      </c>
      <c r="AK43" s="1236">
        <v>4.8299999999999996E-2</v>
      </c>
      <c r="AL43" s="1236">
        <v>0</v>
      </c>
      <c r="AM43" s="1236">
        <v>0</v>
      </c>
      <c r="AN43" s="1236">
        <v>2.3E-2</v>
      </c>
      <c r="AO43" s="1233">
        <v>80.145846153846151</v>
      </c>
      <c r="AP43" s="1233">
        <v>8.5043478260869598</v>
      </c>
      <c r="AQ43" s="1158">
        <v>0</v>
      </c>
      <c r="AR43" s="1158">
        <v>0</v>
      </c>
      <c r="AS43" s="1158">
        <v>3773.54</v>
      </c>
      <c r="AT43" s="1233">
        <v>16.559999999999999</v>
      </c>
      <c r="AU43" s="1158">
        <v>704.9</v>
      </c>
      <c r="AV43" s="1158">
        <v>105.21019397993311</v>
      </c>
      <c r="AW43" s="1252">
        <v>4478.4399999999996</v>
      </c>
      <c r="AX43" s="1236">
        <v>2.3E-2</v>
      </c>
      <c r="AY43" s="1236">
        <v>0.02</v>
      </c>
      <c r="AZ43" s="1236">
        <v>4.8299999999999996E-2</v>
      </c>
      <c r="BA43" s="1236">
        <v>0</v>
      </c>
      <c r="BB43" s="1236">
        <v>0</v>
      </c>
      <c r="BC43" s="1236">
        <v>2.3E-2</v>
      </c>
      <c r="BD43" s="1233">
        <v>89.252407894736834</v>
      </c>
      <c r="BE43" s="1233">
        <v>9.8428947368421085</v>
      </c>
      <c r="BF43" s="1158">
        <v>0</v>
      </c>
      <c r="BG43" s="1158">
        <v>0</v>
      </c>
      <c r="BH43" s="1158">
        <v>4218.16</v>
      </c>
      <c r="BI43" s="1233">
        <v>15.731999999999999</v>
      </c>
      <c r="BJ43" s="1158">
        <v>669.66</v>
      </c>
      <c r="BK43" s="1158">
        <v>114.82730263157895</v>
      </c>
      <c r="BL43" s="1252">
        <v>4887.82</v>
      </c>
      <c r="BM43" s="1239">
        <v>2.3E-2</v>
      </c>
      <c r="BN43" s="1236">
        <v>0.02</v>
      </c>
      <c r="BO43" s="1236">
        <v>4.8299999999999996E-2</v>
      </c>
      <c r="BP43" s="1236">
        <v>0</v>
      </c>
      <c r="BQ43" s="1236">
        <v>0</v>
      </c>
      <c r="BR43" s="1236">
        <v>0.02</v>
      </c>
      <c r="BS43" s="1233">
        <v>71.846132653061218</v>
      </c>
      <c r="BT43" s="1233">
        <v>10.590816326530613</v>
      </c>
      <c r="BU43" s="1158">
        <v>0</v>
      </c>
      <c r="BV43" s="1158">
        <v>0</v>
      </c>
      <c r="BW43" s="1158">
        <v>3509.07</v>
      </c>
      <c r="BX43" s="1233">
        <v>12.24</v>
      </c>
      <c r="BY43" s="1158">
        <v>521.02</v>
      </c>
      <c r="BZ43" s="1158">
        <v>94.676948979591828</v>
      </c>
      <c r="CA43" s="1252">
        <v>4030.09</v>
      </c>
      <c r="CB43" s="1236">
        <v>2.3E-2</v>
      </c>
      <c r="CC43" s="1236">
        <v>0.02</v>
      </c>
      <c r="CD43" s="1236">
        <v>4.8299999999999996E-2</v>
      </c>
      <c r="CE43" s="1236">
        <v>0</v>
      </c>
      <c r="CF43" s="1236">
        <v>0</v>
      </c>
      <c r="CG43" s="1236">
        <v>0.02</v>
      </c>
      <c r="CH43" s="1233">
        <v>54.015692307692319</v>
      </c>
      <c r="CI43" s="1233">
        <v>10.423277591973246</v>
      </c>
      <c r="CJ43" s="1158">
        <v>0</v>
      </c>
      <c r="CK43" s="1158">
        <v>0</v>
      </c>
      <c r="CL43" s="1158">
        <v>2742.95</v>
      </c>
      <c r="CM43" s="1233">
        <v>10.44</v>
      </c>
      <c r="CN43" s="1158">
        <v>444.4</v>
      </c>
      <c r="CO43" s="1158">
        <v>74.878969899665563</v>
      </c>
      <c r="CP43" s="1252">
        <v>3187.35</v>
      </c>
      <c r="CQ43" s="1239">
        <v>2.3E-2</v>
      </c>
      <c r="CR43" s="1236">
        <v>0.02</v>
      </c>
      <c r="CS43" s="1236">
        <v>4.8299999999999996E-2</v>
      </c>
      <c r="CT43" s="1236">
        <v>0</v>
      </c>
      <c r="CU43" s="1236">
        <v>0</v>
      </c>
      <c r="CV43" s="1236">
        <v>2.3E-2</v>
      </c>
      <c r="CW43" s="1233">
        <v>57.198949044585987</v>
      </c>
      <c r="CX43" s="1233">
        <v>13.249044585987258</v>
      </c>
      <c r="CY43" s="1158">
        <v>0</v>
      </c>
      <c r="CZ43" s="1158">
        <v>0</v>
      </c>
      <c r="DA43" s="1158">
        <v>2998.74</v>
      </c>
      <c r="DB43" s="1233">
        <v>11.959999999999999</v>
      </c>
      <c r="DC43" s="1158">
        <v>509.1</v>
      </c>
      <c r="DD43" s="1158">
        <v>82.407993630573245</v>
      </c>
      <c r="DE43" s="1252">
        <v>3507.8399999999997</v>
      </c>
      <c r="DF43" s="1239">
        <v>2.3E-2</v>
      </c>
      <c r="DG43" s="1236">
        <v>0.02</v>
      </c>
      <c r="DH43" s="1236">
        <v>4.8299999999999996E-2</v>
      </c>
      <c r="DI43" s="1236">
        <v>0</v>
      </c>
      <c r="DJ43" s="1236">
        <v>0</v>
      </c>
      <c r="DK43" s="1236">
        <v>2.3E-2</v>
      </c>
      <c r="DL43" s="1233">
        <v>57.909818181818181</v>
      </c>
      <c r="DM43" s="1233">
        <v>14.901818181818181</v>
      </c>
      <c r="DN43" s="1158">
        <v>0</v>
      </c>
      <c r="DO43" s="1158">
        <v>0</v>
      </c>
      <c r="DP43" s="1158">
        <v>3099.35</v>
      </c>
      <c r="DQ43" s="1233">
        <v>13.523999999999999</v>
      </c>
      <c r="DR43" s="1158">
        <v>575.66999999999996</v>
      </c>
      <c r="DS43" s="1158">
        <v>86.335636363636368</v>
      </c>
      <c r="DT43" s="1252">
        <v>3675.02</v>
      </c>
      <c r="DU43" s="1239">
        <v>2.3E-2</v>
      </c>
      <c r="DV43" s="1236">
        <v>0.02</v>
      </c>
      <c r="DW43" s="1236">
        <v>4.8299999999999996E-2</v>
      </c>
      <c r="DX43" s="1236">
        <v>0</v>
      </c>
      <c r="DY43" s="1236">
        <v>0</v>
      </c>
      <c r="DZ43" s="1236">
        <v>2.3E-2</v>
      </c>
      <c r="EA43" s="1233">
        <v>62.225595505617974</v>
      </c>
      <c r="EB43" s="1233">
        <v>12.773033707865171</v>
      </c>
      <c r="EC43" s="1158">
        <v>0</v>
      </c>
      <c r="ED43" s="1158">
        <v>0</v>
      </c>
      <c r="EE43" s="1158">
        <v>3192.44</v>
      </c>
      <c r="EF43" s="1158">
        <v>13.661999999999999</v>
      </c>
      <c r="EG43" s="1158">
        <v>581.54999999999995</v>
      </c>
      <c r="EH43" s="1158">
        <v>88.660629213483134</v>
      </c>
      <c r="EI43" s="1252">
        <v>3773.99</v>
      </c>
      <c r="EJ43" s="1239">
        <v>2.3E-2</v>
      </c>
      <c r="EK43" s="1236">
        <v>0.02</v>
      </c>
      <c r="EL43" s="1236">
        <v>4.8299999999999996E-2</v>
      </c>
      <c r="EM43" s="1236">
        <v>0</v>
      </c>
      <c r="EN43" s="1236">
        <v>0</v>
      </c>
      <c r="EO43" s="1236">
        <v>2.3E-2</v>
      </c>
      <c r="EP43" s="1233">
        <v>39.998522058823532</v>
      </c>
      <c r="EQ43" s="1233">
        <v>6.5439705882352932</v>
      </c>
      <c r="ER43" s="1158">
        <v>0</v>
      </c>
      <c r="ES43" s="1158">
        <v>0</v>
      </c>
      <c r="ET43" s="1158">
        <v>1981.16</v>
      </c>
      <c r="EU43" s="1158">
        <v>19.32</v>
      </c>
      <c r="EV43" s="1158">
        <v>822.39</v>
      </c>
      <c r="EW43" s="1158">
        <v>65.862492647058815</v>
      </c>
      <c r="EX43" s="1252">
        <v>2803.55</v>
      </c>
      <c r="EY43" s="1236">
        <v>2.3E-2</v>
      </c>
      <c r="EZ43" s="1236">
        <v>0.02</v>
      </c>
      <c r="FA43" s="1236">
        <v>4.8299999999999996E-2</v>
      </c>
      <c r="FB43" s="1236">
        <v>0</v>
      </c>
      <c r="FC43" s="1236">
        <v>0</v>
      </c>
      <c r="FD43" s="1236">
        <v>2.3E-2</v>
      </c>
      <c r="FE43" s="1233">
        <v>25.065184115523465</v>
      </c>
      <c r="FF43" s="1233">
        <v>4.9605776173285179</v>
      </c>
      <c r="FG43" s="1158">
        <v>0</v>
      </c>
      <c r="FH43" s="1158">
        <v>0</v>
      </c>
      <c r="FI43" s="1158">
        <v>1278.0999999999999</v>
      </c>
      <c r="FJ43" s="1158">
        <v>17.48</v>
      </c>
      <c r="FK43" s="1158">
        <v>744.07</v>
      </c>
      <c r="FL43" s="1158">
        <v>47.50576173285198</v>
      </c>
      <c r="FM43" s="1252">
        <v>2022.17</v>
      </c>
      <c r="FN43" s="1236">
        <v>2.3E-2</v>
      </c>
      <c r="FO43" s="1236">
        <v>0.02</v>
      </c>
      <c r="FP43" s="1236">
        <v>4.8299999999999996E-2</v>
      </c>
      <c r="FQ43" s="1236">
        <v>0</v>
      </c>
      <c r="FR43" s="1236">
        <v>0</v>
      </c>
      <c r="FS43" s="1236">
        <v>2.3E-2</v>
      </c>
      <c r="FT43" s="1233">
        <v>84.931540540540553</v>
      </c>
      <c r="FU43" s="1233">
        <v>10.388378378378375</v>
      </c>
      <c r="FV43" s="1158">
        <v>0</v>
      </c>
      <c r="FW43" s="1158">
        <v>0</v>
      </c>
      <c r="FX43" s="1158">
        <v>4057.45</v>
      </c>
      <c r="FY43" s="1158">
        <v>17.042999999999999</v>
      </c>
      <c r="FZ43" s="1158">
        <v>725.46</v>
      </c>
      <c r="GA43" s="1158">
        <v>112.36291891891892</v>
      </c>
      <c r="GB43" s="1252">
        <v>4782.91</v>
      </c>
      <c r="GC43" s="1253">
        <v>601.74039119113752</v>
      </c>
      <c r="GD43" s="1254">
        <v>25614.089999999997</v>
      </c>
      <c r="GE43" s="1255">
        <v>483.13543250652242</v>
      </c>
      <c r="GF43" s="1256">
        <v>20565.479999999996</v>
      </c>
      <c r="GG43" s="1257">
        <v>1084.8758236976601</v>
      </c>
      <c r="GH43" s="1258">
        <v>46179.569999999992</v>
      </c>
      <c r="GI43" s="1246">
        <v>4</v>
      </c>
      <c r="GJ43" s="1259">
        <v>906.69282369765995</v>
      </c>
      <c r="GK43" s="1260">
        <v>38594.899999999994</v>
      </c>
      <c r="GL43" s="1261">
        <v>178.18300000000011</v>
      </c>
      <c r="GM43" s="1262">
        <v>7584.6699999999983</v>
      </c>
    </row>
    <row r="44" spans="1:195" ht="18" customHeight="1" x14ac:dyDescent="0.25">
      <c r="A44" s="1250">
        <v>30</v>
      </c>
      <c r="B44" s="1263" t="s">
        <v>1362</v>
      </c>
      <c r="C44" s="1251" t="s">
        <v>379</v>
      </c>
      <c r="D44" s="1235">
        <v>242</v>
      </c>
      <c r="E44" s="1236">
        <v>0.01</v>
      </c>
      <c r="F44" s="1236">
        <v>7.0000000000000001E-3</v>
      </c>
      <c r="G44" s="1236">
        <v>0.01</v>
      </c>
      <c r="H44" s="1236">
        <v>0</v>
      </c>
      <c r="I44" s="1236">
        <v>0</v>
      </c>
      <c r="J44" s="1236">
        <v>2E-3</v>
      </c>
      <c r="K44" s="1233">
        <v>33.423952702702707</v>
      </c>
      <c r="L44" s="1233">
        <v>3.1547060810810796</v>
      </c>
      <c r="M44" s="1237">
        <v>0</v>
      </c>
      <c r="N44" s="1237">
        <v>0</v>
      </c>
      <c r="O44" s="1158">
        <v>8852.0400000000009</v>
      </c>
      <c r="P44" s="1233">
        <v>1.2</v>
      </c>
      <c r="Q44" s="1158">
        <v>290.39999999999998</v>
      </c>
      <c r="R44" s="1158">
        <v>37.77865878378379</v>
      </c>
      <c r="S44" s="1252">
        <v>9142.44</v>
      </c>
      <c r="T44" s="1239">
        <v>0.01</v>
      </c>
      <c r="U44" s="1236">
        <v>7.0000000000000001E-3</v>
      </c>
      <c r="V44" s="1236">
        <v>0.01</v>
      </c>
      <c r="W44" s="1236">
        <v>0</v>
      </c>
      <c r="X44" s="1236">
        <v>0</v>
      </c>
      <c r="Y44" s="1236">
        <v>2E-3</v>
      </c>
      <c r="Z44" s="1233">
        <v>37.670963455149511</v>
      </c>
      <c r="AA44" s="1233">
        <v>3.2876279069767449</v>
      </c>
      <c r="AB44" s="1158">
        <v>0</v>
      </c>
      <c r="AC44" s="1158">
        <v>0</v>
      </c>
      <c r="AD44" s="1158">
        <v>9911.98</v>
      </c>
      <c r="AE44" s="1233">
        <v>1.4279999999999999</v>
      </c>
      <c r="AF44" s="1158">
        <v>345.58</v>
      </c>
      <c r="AG44" s="1158">
        <v>42.386591362126254</v>
      </c>
      <c r="AH44" s="1252">
        <v>10257.56</v>
      </c>
      <c r="AI44" s="1239">
        <v>0.01</v>
      </c>
      <c r="AJ44" s="1236">
        <v>7.0000000000000001E-3</v>
      </c>
      <c r="AK44" s="1236">
        <v>0.01</v>
      </c>
      <c r="AL44" s="1236">
        <v>0</v>
      </c>
      <c r="AM44" s="1236">
        <v>0</v>
      </c>
      <c r="AN44" s="1236">
        <v>2E-3</v>
      </c>
      <c r="AO44" s="1233">
        <v>34.846020066889636</v>
      </c>
      <c r="AP44" s="1233">
        <v>2.9765217391304359</v>
      </c>
      <c r="AQ44" s="1158">
        <v>0</v>
      </c>
      <c r="AR44" s="1158">
        <v>0</v>
      </c>
      <c r="AS44" s="1158">
        <v>9153.06</v>
      </c>
      <c r="AT44" s="1233">
        <v>1.44</v>
      </c>
      <c r="AU44" s="1158">
        <v>348.48</v>
      </c>
      <c r="AV44" s="1158">
        <v>39.262541806020067</v>
      </c>
      <c r="AW44" s="1252">
        <v>9501.5399999999991</v>
      </c>
      <c r="AX44" s="1236">
        <v>0.01</v>
      </c>
      <c r="AY44" s="1236">
        <v>7.0000000000000001E-3</v>
      </c>
      <c r="AZ44" s="1236">
        <v>0.01</v>
      </c>
      <c r="BA44" s="1236">
        <v>0</v>
      </c>
      <c r="BB44" s="1236">
        <v>0</v>
      </c>
      <c r="BC44" s="1236">
        <v>2E-3</v>
      </c>
      <c r="BD44" s="1233">
        <v>38.805394736842103</v>
      </c>
      <c r="BE44" s="1233">
        <v>3.4450131578947381</v>
      </c>
      <c r="BF44" s="1158">
        <v>0</v>
      </c>
      <c r="BG44" s="1158">
        <v>0</v>
      </c>
      <c r="BH44" s="1158">
        <v>10224.6</v>
      </c>
      <c r="BI44" s="1233">
        <v>1.3680000000000001</v>
      </c>
      <c r="BJ44" s="1158">
        <v>331.06</v>
      </c>
      <c r="BK44" s="1158">
        <v>43.618407894736841</v>
      </c>
      <c r="BL44" s="1252">
        <v>10555.66</v>
      </c>
      <c r="BM44" s="1239">
        <v>0.01</v>
      </c>
      <c r="BN44" s="1236">
        <v>7.0000000000000001E-3</v>
      </c>
      <c r="BO44" s="1236">
        <v>0.01</v>
      </c>
      <c r="BP44" s="1236">
        <v>0</v>
      </c>
      <c r="BQ44" s="1236">
        <v>0</v>
      </c>
      <c r="BR44" s="1236">
        <v>2E-3</v>
      </c>
      <c r="BS44" s="1233">
        <v>31.237448979591836</v>
      </c>
      <c r="BT44" s="1233">
        <v>3.7067857142857141</v>
      </c>
      <c r="BU44" s="1158">
        <v>0</v>
      </c>
      <c r="BV44" s="1158">
        <v>0</v>
      </c>
      <c r="BW44" s="1158">
        <v>8456.5</v>
      </c>
      <c r="BX44" s="1233">
        <v>1.224</v>
      </c>
      <c r="BY44" s="1158">
        <v>296.20999999999998</v>
      </c>
      <c r="BZ44" s="1158">
        <v>36.168234693877544</v>
      </c>
      <c r="CA44" s="1252">
        <v>8752.7099999999991</v>
      </c>
      <c r="CB44" s="1236">
        <v>0.01</v>
      </c>
      <c r="CC44" s="1236">
        <v>7.0000000000000001E-3</v>
      </c>
      <c r="CD44" s="1236">
        <v>0.01</v>
      </c>
      <c r="CE44" s="1236">
        <v>0</v>
      </c>
      <c r="CF44" s="1236">
        <v>0</v>
      </c>
      <c r="CG44" s="1236">
        <v>2E-3</v>
      </c>
      <c r="CH44" s="1233">
        <v>23.485083612040139</v>
      </c>
      <c r="CI44" s="1233">
        <v>3.6481471571906363</v>
      </c>
      <c r="CJ44" s="1158">
        <v>0</v>
      </c>
      <c r="CK44" s="1158">
        <v>0</v>
      </c>
      <c r="CL44" s="1158">
        <v>6566.24</v>
      </c>
      <c r="CM44" s="1233">
        <v>1.044</v>
      </c>
      <c r="CN44" s="1158">
        <v>252.65</v>
      </c>
      <c r="CO44" s="1158">
        <v>28.177230769230775</v>
      </c>
      <c r="CP44" s="1252">
        <v>6818.8899999999994</v>
      </c>
      <c r="CQ44" s="1239">
        <v>0.01</v>
      </c>
      <c r="CR44" s="1236">
        <v>7.0000000000000001E-3</v>
      </c>
      <c r="CS44" s="1236">
        <v>0.01</v>
      </c>
      <c r="CT44" s="1236">
        <v>0</v>
      </c>
      <c r="CU44" s="1236">
        <v>0</v>
      </c>
      <c r="CV44" s="1236">
        <v>2E-3</v>
      </c>
      <c r="CW44" s="1233">
        <v>24.869108280254778</v>
      </c>
      <c r="CX44" s="1233">
        <v>4.6371656050955403</v>
      </c>
      <c r="CY44" s="1158">
        <v>0</v>
      </c>
      <c r="CZ44" s="1158">
        <v>0</v>
      </c>
      <c r="DA44" s="1158">
        <v>7140.52</v>
      </c>
      <c r="DB44" s="1233">
        <v>1.04</v>
      </c>
      <c r="DC44" s="1158">
        <v>251.68</v>
      </c>
      <c r="DD44" s="1158">
        <v>30.546273885350317</v>
      </c>
      <c r="DE44" s="1252">
        <v>7392.2000000000007</v>
      </c>
      <c r="DF44" s="1239">
        <v>0.01</v>
      </c>
      <c r="DG44" s="1236">
        <v>7.0000000000000001E-3</v>
      </c>
      <c r="DH44" s="1236">
        <v>0.01</v>
      </c>
      <c r="DI44" s="1236">
        <v>0</v>
      </c>
      <c r="DJ44" s="1236">
        <v>0</v>
      </c>
      <c r="DK44" s="1236">
        <v>2E-3</v>
      </c>
      <c r="DL44" s="1233">
        <v>25.17818181818182</v>
      </c>
      <c r="DM44" s="1233">
        <v>5.2156363636363627</v>
      </c>
      <c r="DN44" s="1158">
        <v>0</v>
      </c>
      <c r="DO44" s="1158">
        <v>0</v>
      </c>
      <c r="DP44" s="1158">
        <v>7355.3</v>
      </c>
      <c r="DQ44" s="1233">
        <v>1.1759999999999999</v>
      </c>
      <c r="DR44" s="1158">
        <v>284.58999999999997</v>
      </c>
      <c r="DS44" s="1158">
        <v>31.569818181818182</v>
      </c>
      <c r="DT44" s="1252">
        <v>7639.89</v>
      </c>
      <c r="DU44" s="1239">
        <v>0.01</v>
      </c>
      <c r="DV44" s="1236">
        <v>7.0000000000000001E-3</v>
      </c>
      <c r="DW44" s="1236">
        <v>0.01</v>
      </c>
      <c r="DX44" s="1236">
        <v>0</v>
      </c>
      <c r="DY44" s="1236">
        <v>0</v>
      </c>
      <c r="DZ44" s="1236">
        <v>2E-3</v>
      </c>
      <c r="EA44" s="1233">
        <v>27.054606741573036</v>
      </c>
      <c r="EB44" s="1233">
        <v>4.4705617977528096</v>
      </c>
      <c r="EC44" s="1158">
        <v>0</v>
      </c>
      <c r="ED44" s="1158">
        <v>0</v>
      </c>
      <c r="EE44" s="1158">
        <v>7629.09</v>
      </c>
      <c r="EF44" s="1158">
        <v>1.1879999999999999</v>
      </c>
      <c r="EG44" s="1158">
        <v>287.5</v>
      </c>
      <c r="EH44" s="1158">
        <v>32.713168539325849</v>
      </c>
      <c r="EI44" s="1252">
        <v>7916.59</v>
      </c>
      <c r="EJ44" s="1239">
        <v>0.01</v>
      </c>
      <c r="EK44" s="1236">
        <v>7.0000000000000001E-3</v>
      </c>
      <c r="EL44" s="1236">
        <v>0.01</v>
      </c>
      <c r="EM44" s="1236">
        <v>0</v>
      </c>
      <c r="EN44" s="1236">
        <v>0</v>
      </c>
      <c r="EO44" s="1236">
        <v>2E-3</v>
      </c>
      <c r="EP44" s="1233">
        <v>17.390661764705886</v>
      </c>
      <c r="EQ44" s="1233">
        <v>2.2903897058823524</v>
      </c>
      <c r="ER44" s="1158">
        <v>0</v>
      </c>
      <c r="ES44" s="1158">
        <v>0</v>
      </c>
      <c r="ET44" s="1158">
        <v>4762.8100000000004</v>
      </c>
      <c r="EU44" s="1158">
        <v>1.68</v>
      </c>
      <c r="EV44" s="1158">
        <v>406.56</v>
      </c>
      <c r="EW44" s="1158">
        <v>21.361051470588237</v>
      </c>
      <c r="EX44" s="1252">
        <v>5169.3700000000008</v>
      </c>
      <c r="EY44" s="1236">
        <v>0.01</v>
      </c>
      <c r="EZ44" s="1236">
        <v>7.0000000000000001E-3</v>
      </c>
      <c r="FA44" s="1236">
        <v>0.01</v>
      </c>
      <c r="FB44" s="1236">
        <v>0</v>
      </c>
      <c r="FC44" s="1236">
        <v>0</v>
      </c>
      <c r="FD44" s="1236">
        <v>2E-3</v>
      </c>
      <c r="FE44" s="1233">
        <v>10.897906137184115</v>
      </c>
      <c r="FF44" s="1233">
        <v>1.7362021660649811</v>
      </c>
      <c r="FG44" s="1158">
        <v>0</v>
      </c>
      <c r="FH44" s="1158">
        <v>0</v>
      </c>
      <c r="FI44" s="1158">
        <v>3057.45</v>
      </c>
      <c r="FJ44" s="1158">
        <v>1.52</v>
      </c>
      <c r="FK44" s="1158">
        <v>367.84</v>
      </c>
      <c r="FL44" s="1158">
        <v>14.154108303249096</v>
      </c>
      <c r="FM44" s="1252">
        <v>3425.29</v>
      </c>
      <c r="FN44" s="1236">
        <v>0.01</v>
      </c>
      <c r="FO44" s="1236">
        <v>7.0000000000000001E-3</v>
      </c>
      <c r="FP44" s="1236">
        <v>0.01</v>
      </c>
      <c r="FQ44" s="1236">
        <v>0</v>
      </c>
      <c r="FR44" s="1236">
        <v>0</v>
      </c>
      <c r="FS44" s="1236">
        <v>2E-3</v>
      </c>
      <c r="FT44" s="1233">
        <v>36.926756756756767</v>
      </c>
      <c r="FU44" s="1233">
        <v>3.6359324324324311</v>
      </c>
      <c r="FV44" s="1158">
        <v>0</v>
      </c>
      <c r="FW44" s="1158">
        <v>0</v>
      </c>
      <c r="FX44" s="1158">
        <v>9816.17</v>
      </c>
      <c r="FY44" s="1158">
        <v>1.482</v>
      </c>
      <c r="FZ44" s="1158">
        <v>358.64</v>
      </c>
      <c r="GA44" s="1158">
        <v>42.044689189189199</v>
      </c>
      <c r="GB44" s="1252">
        <v>10174.81</v>
      </c>
      <c r="GC44" s="1253">
        <v>227.39166530977525</v>
      </c>
      <c r="GD44" s="1254">
        <v>55028.799999999996</v>
      </c>
      <c r="GE44" s="1255">
        <v>172.38910956952088</v>
      </c>
      <c r="GF44" s="1256">
        <v>41718.15</v>
      </c>
      <c r="GG44" s="1257">
        <v>399.78077487929613</v>
      </c>
      <c r="GH44" s="1258">
        <v>96746.95</v>
      </c>
      <c r="GI44" s="1246">
        <v>12</v>
      </c>
      <c r="GJ44" s="1259">
        <v>383.99077487929617</v>
      </c>
      <c r="GK44" s="1260">
        <v>92925.760000000024</v>
      </c>
      <c r="GL44" s="1261">
        <v>15.789999999999964</v>
      </c>
      <c r="GM44" s="1262">
        <v>3821.1899999999732</v>
      </c>
    </row>
    <row r="45" spans="1:195" ht="18" customHeight="1" x14ac:dyDescent="0.25">
      <c r="A45" s="1232">
        <v>31</v>
      </c>
      <c r="B45" s="1263" t="s">
        <v>1363</v>
      </c>
      <c r="C45" s="1251" t="s">
        <v>379</v>
      </c>
      <c r="D45" s="1235">
        <v>149.33333333333334</v>
      </c>
      <c r="E45" s="1236">
        <v>0.01</v>
      </c>
      <c r="F45" s="1236">
        <v>0.01</v>
      </c>
      <c r="G45" s="1236">
        <v>0.01</v>
      </c>
      <c r="H45" s="1236">
        <v>0</v>
      </c>
      <c r="I45" s="1236">
        <v>0</v>
      </c>
      <c r="J45" s="1236">
        <v>1E-3</v>
      </c>
      <c r="K45" s="1233">
        <v>33.423952702702707</v>
      </c>
      <c r="L45" s="1233">
        <v>4.5067229729729705</v>
      </c>
      <c r="M45" s="1237">
        <v>0</v>
      </c>
      <c r="N45" s="1237">
        <v>0</v>
      </c>
      <c r="O45" s="1158">
        <v>5664.31</v>
      </c>
      <c r="P45" s="1233">
        <v>0.6</v>
      </c>
      <c r="Q45" s="1158">
        <v>89.6</v>
      </c>
      <c r="R45" s="1158">
        <v>38.530675675675681</v>
      </c>
      <c r="S45" s="1252">
        <v>5753.9100000000008</v>
      </c>
      <c r="T45" s="1239">
        <v>0.01</v>
      </c>
      <c r="U45" s="1236">
        <v>0.01</v>
      </c>
      <c r="V45" s="1236">
        <v>0.01</v>
      </c>
      <c r="W45" s="1236">
        <v>0</v>
      </c>
      <c r="X45" s="1236">
        <v>0</v>
      </c>
      <c r="Y45" s="1236">
        <v>1E-3</v>
      </c>
      <c r="Z45" s="1233">
        <v>37.670963455149511</v>
      </c>
      <c r="AA45" s="1233">
        <v>4.6966112956810644</v>
      </c>
      <c r="AB45" s="1158">
        <v>0</v>
      </c>
      <c r="AC45" s="1158">
        <v>0</v>
      </c>
      <c r="AD45" s="1158">
        <v>6326.89</v>
      </c>
      <c r="AE45" s="1233">
        <v>0.71399999999999997</v>
      </c>
      <c r="AF45" s="1158">
        <v>106.62</v>
      </c>
      <c r="AG45" s="1158">
        <v>43.081574750830576</v>
      </c>
      <c r="AH45" s="1252">
        <v>6433.51</v>
      </c>
      <c r="AI45" s="1239">
        <v>0.01</v>
      </c>
      <c r="AJ45" s="1236">
        <v>0.01</v>
      </c>
      <c r="AK45" s="1236">
        <v>0.01</v>
      </c>
      <c r="AL45" s="1236">
        <v>0</v>
      </c>
      <c r="AM45" s="1236">
        <v>0</v>
      </c>
      <c r="AN45" s="1236">
        <v>1E-3</v>
      </c>
      <c r="AO45" s="1233">
        <v>34.846020066889636</v>
      </c>
      <c r="AP45" s="1233">
        <v>4.2521739130434799</v>
      </c>
      <c r="AQ45" s="1158">
        <v>0</v>
      </c>
      <c r="AR45" s="1158">
        <v>0</v>
      </c>
      <c r="AS45" s="1158">
        <v>5838.66</v>
      </c>
      <c r="AT45" s="1233">
        <v>0.72</v>
      </c>
      <c r="AU45" s="1158">
        <v>107.52</v>
      </c>
      <c r="AV45" s="1158">
        <v>39.818193979933113</v>
      </c>
      <c r="AW45" s="1252">
        <v>5946.18</v>
      </c>
      <c r="AX45" s="1236">
        <v>0.01</v>
      </c>
      <c r="AY45" s="1236">
        <v>0.01</v>
      </c>
      <c r="AZ45" s="1236">
        <v>0.01</v>
      </c>
      <c r="BA45" s="1236">
        <v>0</v>
      </c>
      <c r="BB45" s="1236">
        <v>0</v>
      </c>
      <c r="BC45" s="1236">
        <v>0</v>
      </c>
      <c r="BD45" s="1233">
        <v>38.805394736842103</v>
      </c>
      <c r="BE45" s="1233">
        <v>4.9214473684210542</v>
      </c>
      <c r="BF45" s="1158">
        <v>0</v>
      </c>
      <c r="BG45" s="1158">
        <v>0</v>
      </c>
      <c r="BH45" s="1158">
        <v>6529.88</v>
      </c>
      <c r="BI45" s="1233">
        <v>0</v>
      </c>
      <c r="BJ45" s="1158">
        <v>0</v>
      </c>
      <c r="BK45" s="1158">
        <v>43.72684210526316</v>
      </c>
      <c r="BL45" s="1252">
        <v>6529.88</v>
      </c>
      <c r="BM45" s="1239">
        <v>0.01</v>
      </c>
      <c r="BN45" s="1236">
        <v>0.01</v>
      </c>
      <c r="BO45" s="1236">
        <v>0.01</v>
      </c>
      <c r="BP45" s="1236">
        <v>0</v>
      </c>
      <c r="BQ45" s="1236">
        <v>0</v>
      </c>
      <c r="BR45" s="1236">
        <v>0</v>
      </c>
      <c r="BS45" s="1233">
        <v>31.237448979591836</v>
      </c>
      <c r="BT45" s="1233">
        <v>5.2954081632653063</v>
      </c>
      <c r="BU45" s="1158">
        <v>0</v>
      </c>
      <c r="BV45" s="1158">
        <v>0</v>
      </c>
      <c r="BW45" s="1158">
        <v>5455.57</v>
      </c>
      <c r="BX45" s="1233">
        <v>0</v>
      </c>
      <c r="BY45" s="1158">
        <v>0</v>
      </c>
      <c r="BZ45" s="1158">
        <v>36.532857142857139</v>
      </c>
      <c r="CA45" s="1252">
        <v>5455.57</v>
      </c>
      <c r="CB45" s="1236">
        <v>0.01</v>
      </c>
      <c r="CC45" s="1236">
        <v>0.01</v>
      </c>
      <c r="CD45" s="1236">
        <v>0.01</v>
      </c>
      <c r="CE45" s="1236">
        <v>0</v>
      </c>
      <c r="CF45" s="1236">
        <v>0</v>
      </c>
      <c r="CG45" s="1236">
        <v>0</v>
      </c>
      <c r="CH45" s="1233">
        <v>23.485083612040139</v>
      </c>
      <c r="CI45" s="1233">
        <v>5.2116387959866231</v>
      </c>
      <c r="CJ45" s="1158">
        <v>0</v>
      </c>
      <c r="CK45" s="1158">
        <v>0</v>
      </c>
      <c r="CL45" s="1158">
        <v>4285.38</v>
      </c>
      <c r="CM45" s="1233">
        <v>0</v>
      </c>
      <c r="CN45" s="1158">
        <v>0</v>
      </c>
      <c r="CO45" s="1158">
        <v>28.696722408026762</v>
      </c>
      <c r="CP45" s="1252">
        <v>4285.38</v>
      </c>
      <c r="CQ45" s="1239">
        <v>0.01</v>
      </c>
      <c r="CR45" s="1236">
        <v>0.01</v>
      </c>
      <c r="CS45" s="1236">
        <v>0.01</v>
      </c>
      <c r="CT45" s="1236">
        <v>0</v>
      </c>
      <c r="CU45" s="1236">
        <v>0</v>
      </c>
      <c r="CV45" s="1236">
        <v>0</v>
      </c>
      <c r="CW45" s="1233">
        <v>24.869108280254778</v>
      </c>
      <c r="CX45" s="1233">
        <v>6.6245222929936292</v>
      </c>
      <c r="CY45" s="1158">
        <v>0</v>
      </c>
      <c r="CZ45" s="1158">
        <v>0</v>
      </c>
      <c r="DA45" s="1158">
        <v>4703.05</v>
      </c>
      <c r="DB45" s="1233">
        <v>0</v>
      </c>
      <c r="DC45" s="1158">
        <v>0</v>
      </c>
      <c r="DD45" s="1158">
        <v>31.493630573248407</v>
      </c>
      <c r="DE45" s="1252">
        <v>4703.05</v>
      </c>
      <c r="DF45" s="1239">
        <v>0.01</v>
      </c>
      <c r="DG45" s="1236">
        <v>0.01</v>
      </c>
      <c r="DH45" s="1236">
        <v>0.01</v>
      </c>
      <c r="DI45" s="1236">
        <v>0</v>
      </c>
      <c r="DJ45" s="1236">
        <v>0</v>
      </c>
      <c r="DK45" s="1236">
        <v>0</v>
      </c>
      <c r="DL45" s="1233">
        <v>25.17818181818182</v>
      </c>
      <c r="DM45" s="1233">
        <v>7.4509090909090903</v>
      </c>
      <c r="DN45" s="1158">
        <v>0</v>
      </c>
      <c r="DO45" s="1158">
        <v>0</v>
      </c>
      <c r="DP45" s="1158">
        <v>4872.6099999999997</v>
      </c>
      <c r="DQ45" s="1233">
        <v>0</v>
      </c>
      <c r="DR45" s="1158">
        <v>0</v>
      </c>
      <c r="DS45" s="1158">
        <v>32.629090909090912</v>
      </c>
      <c r="DT45" s="1252">
        <v>4872.6099999999997</v>
      </c>
      <c r="DU45" s="1239">
        <v>0.01</v>
      </c>
      <c r="DV45" s="1236">
        <v>0.01</v>
      </c>
      <c r="DW45" s="1236">
        <v>0.01</v>
      </c>
      <c r="DX45" s="1236">
        <v>0</v>
      </c>
      <c r="DY45" s="1236">
        <v>0</v>
      </c>
      <c r="DZ45" s="1236">
        <v>0</v>
      </c>
      <c r="EA45" s="1233">
        <v>27.054606741573036</v>
      </c>
      <c r="EB45" s="1233">
        <v>6.3865168539325854</v>
      </c>
      <c r="EC45" s="1158">
        <v>0</v>
      </c>
      <c r="ED45" s="1158">
        <v>0</v>
      </c>
      <c r="EE45" s="1158">
        <v>4993.87</v>
      </c>
      <c r="EF45" s="1158">
        <v>0</v>
      </c>
      <c r="EG45" s="1158">
        <v>0</v>
      </c>
      <c r="EH45" s="1158">
        <v>33.441123595505623</v>
      </c>
      <c r="EI45" s="1252">
        <v>4993.87</v>
      </c>
      <c r="EJ45" s="1239">
        <v>0.01</v>
      </c>
      <c r="EK45" s="1236">
        <v>0.01</v>
      </c>
      <c r="EL45" s="1236">
        <v>0.01</v>
      </c>
      <c r="EM45" s="1236">
        <v>0</v>
      </c>
      <c r="EN45" s="1236">
        <v>0</v>
      </c>
      <c r="EO45" s="1236">
        <v>1E-3</v>
      </c>
      <c r="EP45" s="1233">
        <v>17.390661764705886</v>
      </c>
      <c r="EQ45" s="1233">
        <v>3.2719852941176466</v>
      </c>
      <c r="ER45" s="1158">
        <v>0</v>
      </c>
      <c r="ES45" s="1158">
        <v>0</v>
      </c>
      <c r="ET45" s="1158">
        <v>3085.62</v>
      </c>
      <c r="EU45" s="1158">
        <v>0.84</v>
      </c>
      <c r="EV45" s="1158">
        <v>125.44</v>
      </c>
      <c r="EW45" s="1158">
        <v>21.502647058823531</v>
      </c>
      <c r="EX45" s="1252">
        <v>3211.06</v>
      </c>
      <c r="EY45" s="1236">
        <v>0.01</v>
      </c>
      <c r="EZ45" s="1236">
        <v>0.01</v>
      </c>
      <c r="FA45" s="1236">
        <v>0.01</v>
      </c>
      <c r="FB45" s="1236">
        <v>0</v>
      </c>
      <c r="FC45" s="1236">
        <v>0</v>
      </c>
      <c r="FD45" s="1236">
        <v>1E-3</v>
      </c>
      <c r="FE45" s="1233">
        <v>10.897906137184115</v>
      </c>
      <c r="FF45" s="1233">
        <v>2.4802888086642589</v>
      </c>
      <c r="FG45" s="1158">
        <v>0</v>
      </c>
      <c r="FH45" s="1158">
        <v>0</v>
      </c>
      <c r="FI45" s="1158">
        <v>1997.81</v>
      </c>
      <c r="FJ45" s="1158">
        <v>0.76</v>
      </c>
      <c r="FK45" s="1158">
        <v>113.49</v>
      </c>
      <c r="FL45" s="1158">
        <v>14.138194945848374</v>
      </c>
      <c r="FM45" s="1252">
        <v>2111.2999999999997</v>
      </c>
      <c r="FN45" s="1236">
        <v>0.01</v>
      </c>
      <c r="FO45" s="1236">
        <v>0.01</v>
      </c>
      <c r="FP45" s="1236">
        <v>0.01</v>
      </c>
      <c r="FQ45" s="1236">
        <v>0</v>
      </c>
      <c r="FR45" s="1236">
        <v>0</v>
      </c>
      <c r="FS45" s="1236">
        <v>2E-3</v>
      </c>
      <c r="FT45" s="1233">
        <v>36.926756756756767</v>
      </c>
      <c r="FU45" s="1233">
        <v>5.1941891891891876</v>
      </c>
      <c r="FV45" s="1158">
        <v>0</v>
      </c>
      <c r="FW45" s="1158">
        <v>0</v>
      </c>
      <c r="FX45" s="1158">
        <v>6290.06</v>
      </c>
      <c r="FY45" s="1158">
        <v>1.482</v>
      </c>
      <c r="FZ45" s="1158">
        <v>221.31</v>
      </c>
      <c r="GA45" s="1158">
        <v>43.602945945945955</v>
      </c>
      <c r="GB45" s="1252">
        <v>6511.3700000000008</v>
      </c>
      <c r="GC45" s="1253">
        <v>230.38686606258645</v>
      </c>
      <c r="GD45" s="1254">
        <v>34404.43</v>
      </c>
      <c r="GE45" s="1255">
        <v>176.80763302846279</v>
      </c>
      <c r="GF45" s="1256">
        <v>26403.260000000002</v>
      </c>
      <c r="GG45" s="1257">
        <v>407.19449909104924</v>
      </c>
      <c r="GH45" s="1258">
        <v>60807.69</v>
      </c>
      <c r="GI45" s="1246">
        <v>12</v>
      </c>
      <c r="GJ45" s="1259">
        <v>402.0784990910492</v>
      </c>
      <c r="GK45" s="1260">
        <v>60043.710000000006</v>
      </c>
      <c r="GL45" s="1261">
        <v>5.1160000000000423</v>
      </c>
      <c r="GM45" s="1262">
        <v>763.97999999999593</v>
      </c>
    </row>
    <row r="46" spans="1:195" ht="18" customHeight="1" x14ac:dyDescent="0.25">
      <c r="A46" s="1250">
        <v>32</v>
      </c>
      <c r="B46" s="1263" t="s">
        <v>1364</v>
      </c>
      <c r="C46" s="1251" t="s">
        <v>379</v>
      </c>
      <c r="D46" s="1235">
        <v>152.33333333333334</v>
      </c>
      <c r="E46" s="1236">
        <v>1.9E-2</v>
      </c>
      <c r="F46" s="1236">
        <v>0.01</v>
      </c>
      <c r="G46" s="1236">
        <v>3.9899999999999998E-2</v>
      </c>
      <c r="H46" s="1236">
        <v>0</v>
      </c>
      <c r="I46" s="1236">
        <v>0</v>
      </c>
      <c r="J46" s="1236">
        <v>1E-3</v>
      </c>
      <c r="K46" s="1233">
        <v>63.50551013513514</v>
      </c>
      <c r="L46" s="1233">
        <v>4.5067229729729705</v>
      </c>
      <c r="M46" s="1237">
        <v>0</v>
      </c>
      <c r="N46" s="1237">
        <v>0</v>
      </c>
      <c r="O46" s="1158">
        <v>10360.530000000001</v>
      </c>
      <c r="P46" s="1233">
        <v>0.6</v>
      </c>
      <c r="Q46" s="1158">
        <v>91.4</v>
      </c>
      <c r="R46" s="1158">
        <v>68.6122331081081</v>
      </c>
      <c r="S46" s="1252">
        <v>10451.93</v>
      </c>
      <c r="T46" s="1239">
        <v>1.9E-2</v>
      </c>
      <c r="U46" s="1236">
        <v>0.01</v>
      </c>
      <c r="V46" s="1236">
        <v>3.9899999999999998E-2</v>
      </c>
      <c r="W46" s="1236">
        <v>0</v>
      </c>
      <c r="X46" s="1236">
        <v>0</v>
      </c>
      <c r="Y46" s="1236">
        <v>1E-3</v>
      </c>
      <c r="Z46" s="1233">
        <v>71.574830564784065</v>
      </c>
      <c r="AA46" s="1233">
        <v>4.6966112956810644</v>
      </c>
      <c r="AB46" s="1158">
        <v>0</v>
      </c>
      <c r="AC46" s="1158">
        <v>0</v>
      </c>
      <c r="AD46" s="1158">
        <v>11618.68</v>
      </c>
      <c r="AE46" s="1233">
        <v>0.71399999999999997</v>
      </c>
      <c r="AF46" s="1158">
        <v>108.77</v>
      </c>
      <c r="AG46" s="1158">
        <v>76.98544186046513</v>
      </c>
      <c r="AH46" s="1252">
        <v>11727.45</v>
      </c>
      <c r="AI46" s="1239">
        <v>1.9E-2</v>
      </c>
      <c r="AJ46" s="1236">
        <v>0.01</v>
      </c>
      <c r="AK46" s="1236">
        <v>3.9899999999999998E-2</v>
      </c>
      <c r="AL46" s="1236">
        <v>0</v>
      </c>
      <c r="AM46" s="1236">
        <v>0</v>
      </c>
      <c r="AN46" s="1236">
        <v>1E-3</v>
      </c>
      <c r="AO46" s="1233">
        <v>66.207438127090299</v>
      </c>
      <c r="AP46" s="1233">
        <v>4.2521739130434799</v>
      </c>
      <c r="AQ46" s="1158">
        <v>0</v>
      </c>
      <c r="AR46" s="1158">
        <v>0</v>
      </c>
      <c r="AS46" s="1158">
        <v>10733.35</v>
      </c>
      <c r="AT46" s="1233">
        <v>0.72</v>
      </c>
      <c r="AU46" s="1158">
        <v>109.68</v>
      </c>
      <c r="AV46" s="1158">
        <v>71.179612040133776</v>
      </c>
      <c r="AW46" s="1252">
        <v>10843.03</v>
      </c>
      <c r="AX46" s="1236">
        <v>1.9E-2</v>
      </c>
      <c r="AY46" s="1236">
        <v>0.01</v>
      </c>
      <c r="AZ46" s="1236">
        <v>3.9899999999999998E-2</v>
      </c>
      <c r="BA46" s="1236">
        <v>0</v>
      </c>
      <c r="BB46" s="1236">
        <v>0</v>
      </c>
      <c r="BC46" s="1236">
        <v>2E-3</v>
      </c>
      <c r="BD46" s="1233">
        <v>73.730249999999998</v>
      </c>
      <c r="BE46" s="1233">
        <v>4.9214473684210542</v>
      </c>
      <c r="BF46" s="1158">
        <v>0</v>
      </c>
      <c r="BG46" s="1158">
        <v>0</v>
      </c>
      <c r="BH46" s="1158">
        <v>11981.28</v>
      </c>
      <c r="BI46" s="1233">
        <v>1.3680000000000001</v>
      </c>
      <c r="BJ46" s="1158">
        <v>208.39</v>
      </c>
      <c r="BK46" s="1158">
        <v>80.019697368421049</v>
      </c>
      <c r="BL46" s="1252">
        <v>12189.67</v>
      </c>
      <c r="BM46" s="1239">
        <v>1.9E-2</v>
      </c>
      <c r="BN46" s="1236">
        <v>0.01</v>
      </c>
      <c r="BO46" s="1236">
        <v>3.9899999999999998E-2</v>
      </c>
      <c r="BP46" s="1236">
        <v>0</v>
      </c>
      <c r="BQ46" s="1236">
        <v>0</v>
      </c>
      <c r="BR46" s="1236">
        <v>1E-3</v>
      </c>
      <c r="BS46" s="1233">
        <v>59.351153061224487</v>
      </c>
      <c r="BT46" s="1233">
        <v>5.2954081632653063</v>
      </c>
      <c r="BU46" s="1158">
        <v>0</v>
      </c>
      <c r="BV46" s="1158">
        <v>0</v>
      </c>
      <c r="BW46" s="1158">
        <v>9847.83</v>
      </c>
      <c r="BX46" s="1233">
        <v>0.61199999999999999</v>
      </c>
      <c r="BY46" s="1158">
        <v>93.23</v>
      </c>
      <c r="BZ46" s="1158">
        <v>65.258561224489782</v>
      </c>
      <c r="CA46" s="1252">
        <v>9941.06</v>
      </c>
      <c r="CB46" s="1236">
        <v>1.9E-2</v>
      </c>
      <c r="CC46" s="1236">
        <v>0.01</v>
      </c>
      <c r="CD46" s="1236">
        <v>3.9899999999999998E-2</v>
      </c>
      <c r="CE46" s="1236">
        <v>0</v>
      </c>
      <c r="CF46" s="1236">
        <v>0</v>
      </c>
      <c r="CG46" s="1236">
        <v>1E-3</v>
      </c>
      <c r="CH46" s="1233">
        <v>44.621658862876266</v>
      </c>
      <c r="CI46" s="1233">
        <v>5.2116387959866231</v>
      </c>
      <c r="CJ46" s="1158">
        <v>0</v>
      </c>
      <c r="CK46" s="1158">
        <v>0</v>
      </c>
      <c r="CL46" s="1158">
        <v>7591.27</v>
      </c>
      <c r="CM46" s="1233">
        <v>0.52200000000000002</v>
      </c>
      <c r="CN46" s="1158">
        <v>79.52</v>
      </c>
      <c r="CO46" s="1158">
        <v>50.355297658862888</v>
      </c>
      <c r="CP46" s="1252">
        <v>7670.7900000000009</v>
      </c>
      <c r="CQ46" s="1239">
        <v>1.9E-2</v>
      </c>
      <c r="CR46" s="1236">
        <v>0.01</v>
      </c>
      <c r="CS46" s="1236">
        <v>3.9899999999999998E-2</v>
      </c>
      <c r="CT46" s="1236">
        <v>0</v>
      </c>
      <c r="CU46" s="1236">
        <v>0</v>
      </c>
      <c r="CV46" s="1236">
        <v>2E-3</v>
      </c>
      <c r="CW46" s="1233">
        <v>47.251305732484077</v>
      </c>
      <c r="CX46" s="1233">
        <v>6.6245222929936292</v>
      </c>
      <c r="CY46" s="1158">
        <v>0</v>
      </c>
      <c r="CZ46" s="1158">
        <v>0</v>
      </c>
      <c r="DA46" s="1158">
        <v>8207.08</v>
      </c>
      <c r="DB46" s="1233">
        <v>1.04</v>
      </c>
      <c r="DC46" s="1158">
        <v>158.43</v>
      </c>
      <c r="DD46" s="1158">
        <v>54.915828025477708</v>
      </c>
      <c r="DE46" s="1252">
        <v>8365.51</v>
      </c>
      <c r="DF46" s="1239">
        <v>1.9E-2</v>
      </c>
      <c r="DG46" s="1236">
        <v>0.01</v>
      </c>
      <c r="DH46" s="1236">
        <v>3.9899999999999998E-2</v>
      </c>
      <c r="DI46" s="1236">
        <v>0</v>
      </c>
      <c r="DJ46" s="1236">
        <v>0</v>
      </c>
      <c r="DK46" s="1236">
        <v>2E-3</v>
      </c>
      <c r="DL46" s="1233">
        <v>47.838545454545454</v>
      </c>
      <c r="DM46" s="1233">
        <v>7.4509090909090903</v>
      </c>
      <c r="DN46" s="1158">
        <v>0</v>
      </c>
      <c r="DO46" s="1158">
        <v>0</v>
      </c>
      <c r="DP46" s="1158">
        <v>8422.43</v>
      </c>
      <c r="DQ46" s="1233">
        <v>1.1759999999999999</v>
      </c>
      <c r="DR46" s="1158">
        <v>179.14</v>
      </c>
      <c r="DS46" s="1158">
        <v>56.465454545454548</v>
      </c>
      <c r="DT46" s="1252">
        <v>8601.57</v>
      </c>
      <c r="DU46" s="1239">
        <v>1.9E-2</v>
      </c>
      <c r="DV46" s="1236">
        <v>0.01</v>
      </c>
      <c r="DW46" s="1236">
        <v>3.9899999999999998E-2</v>
      </c>
      <c r="DX46" s="1236">
        <v>0</v>
      </c>
      <c r="DY46" s="1236">
        <v>0</v>
      </c>
      <c r="DZ46" s="1236">
        <v>2E-3</v>
      </c>
      <c r="EA46" s="1233">
        <v>51.403752808988763</v>
      </c>
      <c r="EB46" s="1233">
        <v>6.3865168539325854</v>
      </c>
      <c r="EC46" s="1158">
        <v>0</v>
      </c>
      <c r="ED46" s="1158">
        <v>0</v>
      </c>
      <c r="EE46" s="1158">
        <v>8803.3799999999992</v>
      </c>
      <c r="EF46" s="1158">
        <v>1.1879999999999999</v>
      </c>
      <c r="EG46" s="1158">
        <v>180.97</v>
      </c>
      <c r="EH46" s="1158">
        <v>58.978269662921349</v>
      </c>
      <c r="EI46" s="1252">
        <v>8984.3499999999985</v>
      </c>
      <c r="EJ46" s="1239">
        <v>1.9E-2</v>
      </c>
      <c r="EK46" s="1236">
        <v>0.01</v>
      </c>
      <c r="EL46" s="1236">
        <v>3.9899999999999998E-2</v>
      </c>
      <c r="EM46" s="1236">
        <v>0</v>
      </c>
      <c r="EN46" s="1236">
        <v>0</v>
      </c>
      <c r="EO46" s="1236">
        <v>3.0000000000000001E-3</v>
      </c>
      <c r="EP46" s="1233">
        <v>33.042257352941178</v>
      </c>
      <c r="EQ46" s="1233">
        <v>3.2719852941176466</v>
      </c>
      <c r="ER46" s="1158">
        <v>0</v>
      </c>
      <c r="ES46" s="1158">
        <v>0</v>
      </c>
      <c r="ET46" s="1158">
        <v>5531.87</v>
      </c>
      <c r="EU46" s="1158">
        <v>2.52</v>
      </c>
      <c r="EV46" s="1158">
        <v>383.88</v>
      </c>
      <c r="EW46" s="1158">
        <v>38.834242647058829</v>
      </c>
      <c r="EX46" s="1252">
        <v>5915.75</v>
      </c>
      <c r="EY46" s="1236">
        <v>1.9E-2</v>
      </c>
      <c r="EZ46" s="1236">
        <v>0.01</v>
      </c>
      <c r="FA46" s="1236">
        <v>3.9899999999999998E-2</v>
      </c>
      <c r="FB46" s="1236">
        <v>0</v>
      </c>
      <c r="FC46" s="1236">
        <v>0</v>
      </c>
      <c r="FD46" s="1236">
        <v>1E-3</v>
      </c>
      <c r="FE46" s="1233">
        <v>20.706021660649821</v>
      </c>
      <c r="FF46" s="1233">
        <v>2.4802888086642589</v>
      </c>
      <c r="FG46" s="1158">
        <v>0</v>
      </c>
      <c r="FH46" s="1158">
        <v>0</v>
      </c>
      <c r="FI46" s="1158">
        <v>3532.05</v>
      </c>
      <c r="FJ46" s="1158">
        <v>0.76</v>
      </c>
      <c r="FK46" s="1158">
        <v>115.77</v>
      </c>
      <c r="FL46" s="1158">
        <v>23.946310469314081</v>
      </c>
      <c r="FM46" s="1252">
        <v>3647.82</v>
      </c>
      <c r="FN46" s="1236">
        <v>1.9E-2</v>
      </c>
      <c r="FO46" s="1236">
        <v>0.01</v>
      </c>
      <c r="FP46" s="1236">
        <v>3.9899999999999998E-2</v>
      </c>
      <c r="FQ46" s="1236">
        <v>0</v>
      </c>
      <c r="FR46" s="1236">
        <v>0</v>
      </c>
      <c r="FS46" s="1236">
        <v>0</v>
      </c>
      <c r="FT46" s="1233">
        <v>70.160837837837846</v>
      </c>
      <c r="FU46" s="1233">
        <v>5.1941891891891876</v>
      </c>
      <c r="FV46" s="1158">
        <v>0</v>
      </c>
      <c r="FW46" s="1158">
        <v>0</v>
      </c>
      <c r="FX46" s="1158">
        <v>11479.08</v>
      </c>
      <c r="FY46" s="1158">
        <v>0</v>
      </c>
      <c r="FZ46" s="1158">
        <v>0</v>
      </c>
      <c r="GA46" s="1158">
        <v>75.355027027027035</v>
      </c>
      <c r="GB46" s="1252">
        <v>11479.08</v>
      </c>
      <c r="GC46" s="1253">
        <v>412.4108432604807</v>
      </c>
      <c r="GD46" s="1254">
        <v>62823.93</v>
      </c>
      <c r="GE46" s="1255">
        <v>308.49513237725353</v>
      </c>
      <c r="GF46" s="1256">
        <v>46994.080000000002</v>
      </c>
      <c r="GG46" s="1257">
        <v>720.90597563773417</v>
      </c>
      <c r="GH46" s="1258">
        <v>109818.01000000001</v>
      </c>
      <c r="GI46" s="1246">
        <v>12</v>
      </c>
      <c r="GJ46" s="1259">
        <v>709.68597563773403</v>
      </c>
      <c r="GK46" s="1260">
        <v>108108.83000000002</v>
      </c>
      <c r="GL46" s="1261">
        <v>11.220000000000141</v>
      </c>
      <c r="GM46" s="1262">
        <v>1709.179999999993</v>
      </c>
    </row>
    <row r="47" spans="1:195" ht="18" customHeight="1" x14ac:dyDescent="0.25">
      <c r="A47" s="1232">
        <v>33</v>
      </c>
      <c r="B47" s="1263" t="s">
        <v>1365</v>
      </c>
      <c r="C47" s="1251" t="s">
        <v>379</v>
      </c>
      <c r="D47" s="1235">
        <v>151</v>
      </c>
      <c r="E47" s="1236">
        <v>8.9999999999999993E-3</v>
      </c>
      <c r="F47" s="1236">
        <v>6.0000000000000001E-3</v>
      </c>
      <c r="G47" s="1236">
        <v>8.9999999999999993E-3</v>
      </c>
      <c r="H47" s="1236">
        <v>0</v>
      </c>
      <c r="I47" s="1236">
        <v>0</v>
      </c>
      <c r="J47" s="1236">
        <v>0</v>
      </c>
      <c r="K47" s="1233">
        <v>30.081557432432433</v>
      </c>
      <c r="L47" s="1233">
        <v>2.7040337837837822</v>
      </c>
      <c r="M47" s="1237">
        <v>0</v>
      </c>
      <c r="N47" s="1237">
        <v>0</v>
      </c>
      <c r="O47" s="1158">
        <v>4950.62</v>
      </c>
      <c r="P47" s="1233">
        <v>0</v>
      </c>
      <c r="Q47" s="1158">
        <v>0</v>
      </c>
      <c r="R47" s="1158">
        <v>32.785591216216218</v>
      </c>
      <c r="S47" s="1252">
        <v>4950.62</v>
      </c>
      <c r="T47" s="1239">
        <v>8.9999999999999993E-3</v>
      </c>
      <c r="U47" s="1236">
        <v>6.0000000000000001E-3</v>
      </c>
      <c r="V47" s="1236">
        <v>8.9999999999999993E-3</v>
      </c>
      <c r="W47" s="1236">
        <v>0</v>
      </c>
      <c r="X47" s="1236">
        <v>0</v>
      </c>
      <c r="Y47" s="1236">
        <v>0</v>
      </c>
      <c r="Z47" s="1233">
        <v>33.903867109634554</v>
      </c>
      <c r="AA47" s="1233">
        <v>2.8179667774086385</v>
      </c>
      <c r="AB47" s="1158">
        <v>0</v>
      </c>
      <c r="AC47" s="1158">
        <v>0</v>
      </c>
      <c r="AD47" s="1158">
        <v>5545</v>
      </c>
      <c r="AE47" s="1233">
        <v>0</v>
      </c>
      <c r="AF47" s="1158">
        <v>0</v>
      </c>
      <c r="AG47" s="1158">
        <v>36.721833887043189</v>
      </c>
      <c r="AH47" s="1252">
        <v>5545</v>
      </c>
      <c r="AI47" s="1239">
        <v>8.9999999999999993E-3</v>
      </c>
      <c r="AJ47" s="1236">
        <v>6.0000000000000001E-3</v>
      </c>
      <c r="AK47" s="1236">
        <v>8.9999999999999993E-3</v>
      </c>
      <c r="AL47" s="1236">
        <v>0</v>
      </c>
      <c r="AM47" s="1236">
        <v>0</v>
      </c>
      <c r="AN47" s="1236">
        <v>0</v>
      </c>
      <c r="AO47" s="1233">
        <v>31.361418060200666</v>
      </c>
      <c r="AP47" s="1233">
        <v>2.5513043478260879</v>
      </c>
      <c r="AQ47" s="1158">
        <v>0</v>
      </c>
      <c r="AR47" s="1158">
        <v>0</v>
      </c>
      <c r="AS47" s="1158">
        <v>5120.82</v>
      </c>
      <c r="AT47" s="1233">
        <v>0</v>
      </c>
      <c r="AU47" s="1158">
        <v>0</v>
      </c>
      <c r="AV47" s="1158">
        <v>33.912722408026752</v>
      </c>
      <c r="AW47" s="1252">
        <v>5120.82</v>
      </c>
      <c r="AX47" s="1236">
        <v>8.9999999999999993E-3</v>
      </c>
      <c r="AY47" s="1236">
        <v>6.0000000000000001E-3</v>
      </c>
      <c r="AZ47" s="1236">
        <v>8.9999999999999993E-3</v>
      </c>
      <c r="BA47" s="1236">
        <v>0</v>
      </c>
      <c r="BB47" s="1236">
        <v>0</v>
      </c>
      <c r="BC47" s="1236">
        <v>0</v>
      </c>
      <c r="BD47" s="1233">
        <v>34.924855263157895</v>
      </c>
      <c r="BE47" s="1233">
        <v>2.9528684210526328</v>
      </c>
      <c r="BF47" s="1158">
        <v>0</v>
      </c>
      <c r="BG47" s="1158">
        <v>0</v>
      </c>
      <c r="BH47" s="1158">
        <v>5719.54</v>
      </c>
      <c r="BI47" s="1233">
        <v>0</v>
      </c>
      <c r="BJ47" s="1158">
        <v>0</v>
      </c>
      <c r="BK47" s="1158">
        <v>37.87772368421053</v>
      </c>
      <c r="BL47" s="1252">
        <v>5719.54</v>
      </c>
      <c r="BM47" s="1239">
        <v>8.9999999999999993E-3</v>
      </c>
      <c r="BN47" s="1236">
        <v>6.0000000000000001E-3</v>
      </c>
      <c r="BO47" s="1236">
        <v>8.9999999999999993E-3</v>
      </c>
      <c r="BP47" s="1236">
        <v>0</v>
      </c>
      <c r="BQ47" s="1236">
        <v>0</v>
      </c>
      <c r="BR47" s="1236">
        <v>0</v>
      </c>
      <c r="BS47" s="1233">
        <v>28.113704081632651</v>
      </c>
      <c r="BT47" s="1233">
        <v>3.1772448979591839</v>
      </c>
      <c r="BU47" s="1158">
        <v>0</v>
      </c>
      <c r="BV47" s="1158">
        <v>0</v>
      </c>
      <c r="BW47" s="1158">
        <v>4724.93</v>
      </c>
      <c r="BX47" s="1233">
        <v>0</v>
      </c>
      <c r="BY47" s="1158">
        <v>0</v>
      </c>
      <c r="BZ47" s="1158">
        <v>31.290948979591835</v>
      </c>
      <c r="CA47" s="1252">
        <v>4724.93</v>
      </c>
      <c r="CB47" s="1236">
        <v>8.9999999999999993E-3</v>
      </c>
      <c r="CC47" s="1236">
        <v>6.0000000000000001E-3</v>
      </c>
      <c r="CD47" s="1236">
        <v>8.9999999999999993E-3</v>
      </c>
      <c r="CE47" s="1236">
        <v>0</v>
      </c>
      <c r="CF47" s="1236">
        <v>0</v>
      </c>
      <c r="CG47" s="1236">
        <v>0</v>
      </c>
      <c r="CH47" s="1233">
        <v>21.136575250836124</v>
      </c>
      <c r="CI47" s="1233">
        <v>3.1269832775919739</v>
      </c>
      <c r="CJ47" s="1158">
        <v>0</v>
      </c>
      <c r="CK47" s="1158">
        <v>0</v>
      </c>
      <c r="CL47" s="1158">
        <v>3663.8</v>
      </c>
      <c r="CM47" s="1233">
        <v>0</v>
      </c>
      <c r="CN47" s="1158">
        <v>0</v>
      </c>
      <c r="CO47" s="1158">
        <v>24.263558528428099</v>
      </c>
      <c r="CP47" s="1252">
        <v>3663.8</v>
      </c>
      <c r="CQ47" s="1239">
        <v>8.9999999999999993E-3</v>
      </c>
      <c r="CR47" s="1236">
        <v>6.0000000000000001E-3</v>
      </c>
      <c r="CS47" s="1236">
        <v>8.9999999999999993E-3</v>
      </c>
      <c r="CT47" s="1236">
        <v>0</v>
      </c>
      <c r="CU47" s="1236">
        <v>0</v>
      </c>
      <c r="CV47" s="1236">
        <v>0</v>
      </c>
      <c r="CW47" s="1233">
        <v>22.382197452229299</v>
      </c>
      <c r="CX47" s="1233">
        <v>3.9747133757961777</v>
      </c>
      <c r="CY47" s="1158">
        <v>0</v>
      </c>
      <c r="CZ47" s="1158">
        <v>0</v>
      </c>
      <c r="DA47" s="1158">
        <v>3979.89</v>
      </c>
      <c r="DB47" s="1233">
        <v>0</v>
      </c>
      <c r="DC47" s="1158">
        <v>0</v>
      </c>
      <c r="DD47" s="1158">
        <v>26.356910828025477</v>
      </c>
      <c r="DE47" s="1252">
        <v>3979.89</v>
      </c>
      <c r="DF47" s="1239">
        <v>8.9999999999999993E-3</v>
      </c>
      <c r="DG47" s="1236">
        <v>6.0000000000000001E-3</v>
      </c>
      <c r="DH47" s="1236">
        <v>8.9999999999999993E-3</v>
      </c>
      <c r="DI47" s="1236">
        <v>0</v>
      </c>
      <c r="DJ47" s="1236">
        <v>0</v>
      </c>
      <c r="DK47" s="1236">
        <v>0</v>
      </c>
      <c r="DL47" s="1233">
        <v>22.660363636363638</v>
      </c>
      <c r="DM47" s="1233">
        <v>4.4705454545454542</v>
      </c>
      <c r="DN47" s="1158">
        <v>0</v>
      </c>
      <c r="DO47" s="1158">
        <v>0</v>
      </c>
      <c r="DP47" s="1158">
        <v>4096.7700000000004</v>
      </c>
      <c r="DQ47" s="1233">
        <v>0</v>
      </c>
      <c r="DR47" s="1158">
        <v>0</v>
      </c>
      <c r="DS47" s="1158">
        <v>27.130909090909093</v>
      </c>
      <c r="DT47" s="1252">
        <v>4096.7700000000004</v>
      </c>
      <c r="DU47" s="1239">
        <v>8.9999999999999993E-3</v>
      </c>
      <c r="DV47" s="1236">
        <v>6.0000000000000001E-3</v>
      </c>
      <c r="DW47" s="1236">
        <v>8.9999999999999993E-3</v>
      </c>
      <c r="DX47" s="1236">
        <v>0</v>
      </c>
      <c r="DY47" s="1236">
        <v>0</v>
      </c>
      <c r="DZ47" s="1236">
        <v>0</v>
      </c>
      <c r="EA47" s="1233">
        <v>24.349146067415727</v>
      </c>
      <c r="EB47" s="1233">
        <v>3.8319101123595511</v>
      </c>
      <c r="EC47" s="1158">
        <v>0</v>
      </c>
      <c r="ED47" s="1158">
        <v>0</v>
      </c>
      <c r="EE47" s="1158">
        <v>4255.34</v>
      </c>
      <c r="EF47" s="1158">
        <v>0</v>
      </c>
      <c r="EG47" s="1158">
        <v>0</v>
      </c>
      <c r="EH47" s="1158">
        <v>28.181056179775279</v>
      </c>
      <c r="EI47" s="1252">
        <v>4255.34</v>
      </c>
      <c r="EJ47" s="1239">
        <v>8.9999999999999993E-3</v>
      </c>
      <c r="EK47" s="1236">
        <v>6.0000000000000001E-3</v>
      </c>
      <c r="EL47" s="1236">
        <v>8.9999999999999993E-3</v>
      </c>
      <c r="EM47" s="1236">
        <v>0</v>
      </c>
      <c r="EN47" s="1236">
        <v>0</v>
      </c>
      <c r="EO47" s="1236">
        <v>0</v>
      </c>
      <c r="EP47" s="1233">
        <v>15.651595588235296</v>
      </c>
      <c r="EQ47" s="1233">
        <v>1.9631911764705878</v>
      </c>
      <c r="ER47" s="1158">
        <v>0</v>
      </c>
      <c r="ES47" s="1158">
        <v>0</v>
      </c>
      <c r="ET47" s="1158">
        <v>2659.83</v>
      </c>
      <c r="EU47" s="1158">
        <v>0</v>
      </c>
      <c r="EV47" s="1158">
        <v>0</v>
      </c>
      <c r="EW47" s="1158">
        <v>17.614786764705883</v>
      </c>
      <c r="EX47" s="1252">
        <v>2659.83</v>
      </c>
      <c r="EY47" s="1236">
        <v>8.9999999999999993E-3</v>
      </c>
      <c r="EZ47" s="1236">
        <v>6.0000000000000001E-3</v>
      </c>
      <c r="FA47" s="1236">
        <v>8.9999999999999993E-3</v>
      </c>
      <c r="FB47" s="1236">
        <v>0</v>
      </c>
      <c r="FC47" s="1236">
        <v>0</v>
      </c>
      <c r="FD47" s="1236">
        <v>0</v>
      </c>
      <c r="FE47" s="1233">
        <v>9.8081155234657036</v>
      </c>
      <c r="FF47" s="1233">
        <v>1.4881732851985554</v>
      </c>
      <c r="FG47" s="1158">
        <v>0</v>
      </c>
      <c r="FH47" s="1158">
        <v>0</v>
      </c>
      <c r="FI47" s="1158">
        <v>1705.74</v>
      </c>
      <c r="FJ47" s="1158">
        <v>0</v>
      </c>
      <c r="FK47" s="1158">
        <v>0</v>
      </c>
      <c r="FL47" s="1158">
        <v>11.29628880866426</v>
      </c>
      <c r="FM47" s="1252">
        <v>1705.74</v>
      </c>
      <c r="FN47" s="1236">
        <v>8.9999999999999993E-3</v>
      </c>
      <c r="FO47" s="1236">
        <v>6.0000000000000001E-3</v>
      </c>
      <c r="FP47" s="1236">
        <v>8.9999999999999993E-3</v>
      </c>
      <c r="FQ47" s="1236">
        <v>0</v>
      </c>
      <c r="FR47" s="1236">
        <v>0</v>
      </c>
      <c r="FS47" s="1236">
        <v>0</v>
      </c>
      <c r="FT47" s="1233">
        <v>33.234081081081086</v>
      </c>
      <c r="FU47" s="1233">
        <v>3.1165135135135125</v>
      </c>
      <c r="FV47" s="1158">
        <v>0</v>
      </c>
      <c r="FW47" s="1158">
        <v>0</v>
      </c>
      <c r="FX47" s="1158">
        <v>5488.94</v>
      </c>
      <c r="FY47" s="1158">
        <v>0</v>
      </c>
      <c r="FZ47" s="1158">
        <v>0</v>
      </c>
      <c r="GA47" s="1158">
        <v>36.350594594594597</v>
      </c>
      <c r="GB47" s="1252">
        <v>5488.94</v>
      </c>
      <c r="GC47" s="1253">
        <v>196.85237870351662</v>
      </c>
      <c r="GD47" s="1254">
        <v>29724.71</v>
      </c>
      <c r="GE47" s="1255">
        <v>146.93054626667458</v>
      </c>
      <c r="GF47" s="1256">
        <v>22186.51</v>
      </c>
      <c r="GG47" s="1257">
        <v>343.78292497019117</v>
      </c>
      <c r="GH47" s="1258">
        <v>51911.22</v>
      </c>
      <c r="GI47" s="1246">
        <v>12</v>
      </c>
      <c r="GJ47" s="1259">
        <v>343.78292497019117</v>
      </c>
      <c r="GK47" s="1260">
        <v>51911.22</v>
      </c>
      <c r="GL47" s="1261">
        <v>0</v>
      </c>
      <c r="GM47" s="1262">
        <v>0</v>
      </c>
    </row>
    <row r="48" spans="1:195" ht="18" customHeight="1" x14ac:dyDescent="0.25">
      <c r="A48" s="1250">
        <v>34</v>
      </c>
      <c r="B48" s="1263" t="s">
        <v>1366</v>
      </c>
      <c r="C48" s="1251" t="s">
        <v>379</v>
      </c>
      <c r="D48" s="1235">
        <v>155</v>
      </c>
      <c r="E48" s="1236">
        <v>8.9999999999999993E-3</v>
      </c>
      <c r="F48" s="1236">
        <v>6.0000000000000001E-3</v>
      </c>
      <c r="G48" s="1236">
        <v>1.89E-2</v>
      </c>
      <c r="H48" s="1236">
        <v>0</v>
      </c>
      <c r="I48" s="1236">
        <v>0</v>
      </c>
      <c r="J48" s="1236">
        <v>1E-4</v>
      </c>
      <c r="K48" s="1233">
        <v>30.081557432432433</v>
      </c>
      <c r="L48" s="1233">
        <v>2.7040337837837822</v>
      </c>
      <c r="M48" s="1237">
        <v>0</v>
      </c>
      <c r="N48" s="1237">
        <v>0</v>
      </c>
      <c r="O48" s="1158">
        <v>5081.7700000000004</v>
      </c>
      <c r="P48" s="1233">
        <v>6.0000000000000005E-2</v>
      </c>
      <c r="Q48" s="1158">
        <v>9.3000000000000007</v>
      </c>
      <c r="R48" s="1158">
        <v>32.845591216216221</v>
      </c>
      <c r="S48" s="1252">
        <v>5091.0700000000006</v>
      </c>
      <c r="T48" s="1239">
        <v>8.9999999999999993E-3</v>
      </c>
      <c r="U48" s="1236">
        <v>6.0000000000000001E-3</v>
      </c>
      <c r="V48" s="1236">
        <v>1.89E-2</v>
      </c>
      <c r="W48" s="1236">
        <v>0</v>
      </c>
      <c r="X48" s="1236">
        <v>0</v>
      </c>
      <c r="Y48" s="1236">
        <v>1E-4</v>
      </c>
      <c r="Z48" s="1233">
        <v>33.903867109634554</v>
      </c>
      <c r="AA48" s="1233">
        <v>2.8179667774086385</v>
      </c>
      <c r="AB48" s="1158">
        <v>0</v>
      </c>
      <c r="AC48" s="1158">
        <v>0</v>
      </c>
      <c r="AD48" s="1158">
        <v>5691.88</v>
      </c>
      <c r="AE48" s="1233">
        <v>7.1400000000000005E-2</v>
      </c>
      <c r="AF48" s="1158">
        <v>11.07</v>
      </c>
      <c r="AG48" s="1158">
        <v>36.793233887043186</v>
      </c>
      <c r="AH48" s="1252">
        <v>5702.95</v>
      </c>
      <c r="AI48" s="1239">
        <v>8.9999999999999993E-3</v>
      </c>
      <c r="AJ48" s="1236">
        <v>6.0000000000000001E-3</v>
      </c>
      <c r="AK48" s="1236">
        <v>1.89E-2</v>
      </c>
      <c r="AL48" s="1236">
        <v>0</v>
      </c>
      <c r="AM48" s="1236">
        <v>0</v>
      </c>
      <c r="AN48" s="1236">
        <v>1E-4</v>
      </c>
      <c r="AO48" s="1233">
        <v>31.361418060200666</v>
      </c>
      <c r="AP48" s="1233">
        <v>2.5513043478260879</v>
      </c>
      <c r="AQ48" s="1158">
        <v>0</v>
      </c>
      <c r="AR48" s="1158">
        <v>0</v>
      </c>
      <c r="AS48" s="1158">
        <v>5256.47</v>
      </c>
      <c r="AT48" s="1233">
        <v>7.2000000000000008E-2</v>
      </c>
      <c r="AU48" s="1158">
        <v>11.16</v>
      </c>
      <c r="AV48" s="1158">
        <v>33.984722408026755</v>
      </c>
      <c r="AW48" s="1252">
        <v>5267.63</v>
      </c>
      <c r="AX48" s="1236">
        <v>8.9999999999999993E-3</v>
      </c>
      <c r="AY48" s="1236">
        <v>6.0000000000000001E-3</v>
      </c>
      <c r="AZ48" s="1236">
        <v>1.89E-2</v>
      </c>
      <c r="BA48" s="1236">
        <v>0</v>
      </c>
      <c r="BB48" s="1236">
        <v>0</v>
      </c>
      <c r="BC48" s="1236">
        <v>1E-4</v>
      </c>
      <c r="BD48" s="1233">
        <v>34.924855263157895</v>
      </c>
      <c r="BE48" s="1233">
        <v>2.9528684210526328</v>
      </c>
      <c r="BF48" s="1158">
        <v>0</v>
      </c>
      <c r="BG48" s="1158">
        <v>0</v>
      </c>
      <c r="BH48" s="1158">
        <v>5871.05</v>
      </c>
      <c r="BI48" s="1233">
        <v>6.8400000000000002E-2</v>
      </c>
      <c r="BJ48" s="1158">
        <v>10.6</v>
      </c>
      <c r="BK48" s="1158">
        <v>37.946123684210527</v>
      </c>
      <c r="BL48" s="1252">
        <v>5881.6500000000005</v>
      </c>
      <c r="BM48" s="1239">
        <v>8.9999999999999993E-3</v>
      </c>
      <c r="BN48" s="1236">
        <v>6.0000000000000001E-3</v>
      </c>
      <c r="BO48" s="1236">
        <v>1.89E-2</v>
      </c>
      <c r="BP48" s="1236">
        <v>0</v>
      </c>
      <c r="BQ48" s="1236">
        <v>0</v>
      </c>
      <c r="BR48" s="1236">
        <v>1E-3</v>
      </c>
      <c r="BS48" s="1233">
        <v>28.113704081632651</v>
      </c>
      <c r="BT48" s="1233">
        <v>3.1772448979591839</v>
      </c>
      <c r="BU48" s="1158">
        <v>0</v>
      </c>
      <c r="BV48" s="1158">
        <v>0</v>
      </c>
      <c r="BW48" s="1158">
        <v>4850.1000000000004</v>
      </c>
      <c r="BX48" s="1233">
        <v>0.61199999999999999</v>
      </c>
      <c r="BY48" s="1158">
        <v>94.86</v>
      </c>
      <c r="BZ48" s="1158">
        <v>31.902948979591834</v>
      </c>
      <c r="CA48" s="1252">
        <v>4944.96</v>
      </c>
      <c r="CB48" s="1236">
        <v>8.9999999999999993E-3</v>
      </c>
      <c r="CC48" s="1236">
        <v>6.0000000000000001E-3</v>
      </c>
      <c r="CD48" s="1236">
        <v>1.89E-2</v>
      </c>
      <c r="CE48" s="1236">
        <v>0</v>
      </c>
      <c r="CF48" s="1236">
        <v>0</v>
      </c>
      <c r="CG48" s="1236">
        <v>1E-3</v>
      </c>
      <c r="CH48" s="1233">
        <v>21.136575250836124</v>
      </c>
      <c r="CI48" s="1233">
        <v>3.1269832775919739</v>
      </c>
      <c r="CJ48" s="1158">
        <v>0</v>
      </c>
      <c r="CK48" s="1158">
        <v>0</v>
      </c>
      <c r="CL48" s="1158">
        <v>3760.85</v>
      </c>
      <c r="CM48" s="1233">
        <v>0.52200000000000002</v>
      </c>
      <c r="CN48" s="1158">
        <v>80.91</v>
      </c>
      <c r="CO48" s="1158">
        <v>24.785558528428098</v>
      </c>
      <c r="CP48" s="1252">
        <v>3841.7599999999998</v>
      </c>
      <c r="CQ48" s="1239">
        <v>8.9999999999999993E-3</v>
      </c>
      <c r="CR48" s="1236">
        <v>6.0000000000000001E-3</v>
      </c>
      <c r="CS48" s="1236">
        <v>1.89E-2</v>
      </c>
      <c r="CT48" s="1236">
        <v>0</v>
      </c>
      <c r="CU48" s="1236">
        <v>0</v>
      </c>
      <c r="CV48" s="1236">
        <v>0</v>
      </c>
      <c r="CW48" s="1233">
        <v>22.382197452229299</v>
      </c>
      <c r="CX48" s="1233">
        <v>3.9747133757961777</v>
      </c>
      <c r="CY48" s="1158">
        <v>0</v>
      </c>
      <c r="CZ48" s="1158">
        <v>0</v>
      </c>
      <c r="DA48" s="1158">
        <v>4085.32</v>
      </c>
      <c r="DB48" s="1233">
        <v>0</v>
      </c>
      <c r="DC48" s="1158">
        <v>0</v>
      </c>
      <c r="DD48" s="1158">
        <v>26.356910828025477</v>
      </c>
      <c r="DE48" s="1252">
        <v>4085.32</v>
      </c>
      <c r="DF48" s="1239">
        <v>8.9999999999999993E-3</v>
      </c>
      <c r="DG48" s="1236">
        <v>6.0000000000000001E-3</v>
      </c>
      <c r="DH48" s="1236">
        <v>1.89E-2</v>
      </c>
      <c r="DI48" s="1236">
        <v>0</v>
      </c>
      <c r="DJ48" s="1236">
        <v>0</v>
      </c>
      <c r="DK48" s="1236">
        <v>0</v>
      </c>
      <c r="DL48" s="1233">
        <v>22.660363636363638</v>
      </c>
      <c r="DM48" s="1233">
        <v>4.4705454545454542</v>
      </c>
      <c r="DN48" s="1158">
        <v>0</v>
      </c>
      <c r="DO48" s="1158">
        <v>0</v>
      </c>
      <c r="DP48" s="1158">
        <v>4205.29</v>
      </c>
      <c r="DQ48" s="1233">
        <v>0</v>
      </c>
      <c r="DR48" s="1158">
        <v>0</v>
      </c>
      <c r="DS48" s="1158">
        <v>27.130909090909093</v>
      </c>
      <c r="DT48" s="1252">
        <v>4205.29</v>
      </c>
      <c r="DU48" s="1239">
        <v>8.9999999999999993E-3</v>
      </c>
      <c r="DV48" s="1236">
        <v>6.0000000000000001E-3</v>
      </c>
      <c r="DW48" s="1236">
        <v>1.89E-2</v>
      </c>
      <c r="DX48" s="1236">
        <v>0</v>
      </c>
      <c r="DY48" s="1236">
        <v>0</v>
      </c>
      <c r="DZ48" s="1236">
        <v>1E-3</v>
      </c>
      <c r="EA48" s="1233">
        <v>24.349146067415727</v>
      </c>
      <c r="EB48" s="1233">
        <v>3.8319101123595511</v>
      </c>
      <c r="EC48" s="1158">
        <v>0</v>
      </c>
      <c r="ED48" s="1158">
        <v>0</v>
      </c>
      <c r="EE48" s="1158">
        <v>4368.0600000000004</v>
      </c>
      <c r="EF48" s="1158">
        <v>0.59399999999999997</v>
      </c>
      <c r="EG48" s="1158">
        <v>92.07</v>
      </c>
      <c r="EH48" s="1158">
        <v>28.77505617977528</v>
      </c>
      <c r="EI48" s="1252">
        <v>4460.13</v>
      </c>
      <c r="EJ48" s="1239">
        <v>8.9999999999999993E-3</v>
      </c>
      <c r="EK48" s="1236">
        <v>6.0000000000000001E-3</v>
      </c>
      <c r="EL48" s="1236">
        <v>1.89E-2</v>
      </c>
      <c r="EM48" s="1236">
        <v>0</v>
      </c>
      <c r="EN48" s="1236">
        <v>0</v>
      </c>
      <c r="EO48" s="1236">
        <v>0</v>
      </c>
      <c r="EP48" s="1233">
        <v>15.651595588235296</v>
      </c>
      <c r="EQ48" s="1233">
        <v>1.9631911764705878</v>
      </c>
      <c r="ER48" s="1158">
        <v>0</v>
      </c>
      <c r="ES48" s="1158">
        <v>0</v>
      </c>
      <c r="ET48" s="1158">
        <v>2730.29</v>
      </c>
      <c r="EU48" s="1158">
        <v>0</v>
      </c>
      <c r="EV48" s="1158">
        <v>0</v>
      </c>
      <c r="EW48" s="1158">
        <v>17.614786764705883</v>
      </c>
      <c r="EX48" s="1252">
        <v>2730.29</v>
      </c>
      <c r="EY48" s="1236">
        <v>8.9999999999999993E-3</v>
      </c>
      <c r="EZ48" s="1236">
        <v>6.0000000000000001E-3</v>
      </c>
      <c r="FA48" s="1236">
        <v>1.89E-2</v>
      </c>
      <c r="FB48" s="1236">
        <v>0</v>
      </c>
      <c r="FC48" s="1236">
        <v>0</v>
      </c>
      <c r="FD48" s="1236">
        <v>1E-3</v>
      </c>
      <c r="FE48" s="1233">
        <v>9.8081155234657036</v>
      </c>
      <c r="FF48" s="1233">
        <v>1.4881732851985554</v>
      </c>
      <c r="FG48" s="1158">
        <v>0</v>
      </c>
      <c r="FH48" s="1158">
        <v>0</v>
      </c>
      <c r="FI48" s="1158">
        <v>1750.92</v>
      </c>
      <c r="FJ48" s="1158">
        <v>0.76</v>
      </c>
      <c r="FK48" s="1158">
        <v>117.8</v>
      </c>
      <c r="FL48" s="1158">
        <v>12.056288808664259</v>
      </c>
      <c r="FM48" s="1252">
        <v>1868.72</v>
      </c>
      <c r="FN48" s="1236">
        <v>8.9999999999999993E-3</v>
      </c>
      <c r="FO48" s="1236">
        <v>6.0000000000000001E-3</v>
      </c>
      <c r="FP48" s="1236">
        <v>1.89E-2</v>
      </c>
      <c r="FQ48" s="1236">
        <v>0</v>
      </c>
      <c r="FR48" s="1236">
        <v>0</v>
      </c>
      <c r="FS48" s="1236">
        <v>1E-3</v>
      </c>
      <c r="FT48" s="1233">
        <v>33.234081081081086</v>
      </c>
      <c r="FU48" s="1233">
        <v>3.1165135135135125</v>
      </c>
      <c r="FV48" s="1158">
        <v>0</v>
      </c>
      <c r="FW48" s="1158">
        <v>0</v>
      </c>
      <c r="FX48" s="1158">
        <v>5634.34</v>
      </c>
      <c r="FY48" s="1158">
        <v>0.74099999999999999</v>
      </c>
      <c r="FZ48" s="1158">
        <v>114.86</v>
      </c>
      <c r="GA48" s="1158">
        <v>37.091594594594596</v>
      </c>
      <c r="GB48" s="1252">
        <v>5749.2</v>
      </c>
      <c r="GC48" s="1253">
        <v>198.25817870351659</v>
      </c>
      <c r="GD48" s="1254">
        <v>30730.02</v>
      </c>
      <c r="GE48" s="1255">
        <v>149.02554626667461</v>
      </c>
      <c r="GF48" s="1256">
        <v>23098.950000000004</v>
      </c>
      <c r="GG48" s="1257">
        <v>347.2837249701912</v>
      </c>
      <c r="GH48" s="1258">
        <v>53828.97</v>
      </c>
      <c r="GI48" s="1246">
        <v>12</v>
      </c>
      <c r="GJ48" s="1259">
        <v>343.78292497019123</v>
      </c>
      <c r="GK48" s="1260">
        <v>53286.339999999989</v>
      </c>
      <c r="GL48" s="1261">
        <v>3.5007999999999697</v>
      </c>
      <c r="GM48" s="1262">
        <v>542.63000000001193</v>
      </c>
    </row>
    <row r="49" spans="1:195" ht="18" customHeight="1" x14ac:dyDescent="0.25">
      <c r="A49" s="1232">
        <v>35</v>
      </c>
      <c r="B49" s="1263" t="s">
        <v>1367</v>
      </c>
      <c r="C49" s="1251" t="s">
        <v>379</v>
      </c>
      <c r="D49" s="1235">
        <v>157.23187000000001</v>
      </c>
      <c r="E49" s="1236">
        <v>0</v>
      </c>
      <c r="F49" s="1236">
        <v>0</v>
      </c>
      <c r="G49" s="1236">
        <v>0</v>
      </c>
      <c r="H49" s="1236">
        <v>0</v>
      </c>
      <c r="I49" s="1236">
        <v>0</v>
      </c>
      <c r="J49" s="1236">
        <v>0</v>
      </c>
      <c r="K49" s="1233">
        <v>0</v>
      </c>
      <c r="L49" s="1233">
        <v>0</v>
      </c>
      <c r="M49" s="1237">
        <v>0</v>
      </c>
      <c r="N49" s="1237">
        <v>0</v>
      </c>
      <c r="O49" s="1158">
        <v>0</v>
      </c>
      <c r="P49" s="1233">
        <v>0</v>
      </c>
      <c r="Q49" s="1158">
        <v>0</v>
      </c>
      <c r="R49" s="1158">
        <v>0</v>
      </c>
      <c r="S49" s="1252">
        <v>0</v>
      </c>
      <c r="T49" s="1239">
        <v>0</v>
      </c>
      <c r="U49" s="1236">
        <v>0</v>
      </c>
      <c r="V49" s="1236">
        <v>0</v>
      </c>
      <c r="W49" s="1236">
        <v>0</v>
      </c>
      <c r="X49" s="1236">
        <v>0</v>
      </c>
      <c r="Y49" s="1236">
        <v>0</v>
      </c>
      <c r="Z49" s="1233">
        <v>0</v>
      </c>
      <c r="AA49" s="1233">
        <v>0</v>
      </c>
      <c r="AB49" s="1158">
        <v>0</v>
      </c>
      <c r="AC49" s="1158">
        <v>0</v>
      </c>
      <c r="AD49" s="1158">
        <v>0</v>
      </c>
      <c r="AE49" s="1233">
        <v>0</v>
      </c>
      <c r="AF49" s="1158">
        <v>0</v>
      </c>
      <c r="AG49" s="1158">
        <v>0</v>
      </c>
      <c r="AH49" s="1252">
        <v>0</v>
      </c>
      <c r="AI49" s="1239">
        <v>0</v>
      </c>
      <c r="AJ49" s="1236">
        <v>0</v>
      </c>
      <c r="AK49" s="1236">
        <v>0</v>
      </c>
      <c r="AL49" s="1236">
        <v>0</v>
      </c>
      <c r="AM49" s="1236">
        <v>0</v>
      </c>
      <c r="AN49" s="1236">
        <v>0</v>
      </c>
      <c r="AO49" s="1233">
        <v>0</v>
      </c>
      <c r="AP49" s="1233">
        <v>0</v>
      </c>
      <c r="AQ49" s="1158">
        <v>0</v>
      </c>
      <c r="AR49" s="1158">
        <v>0</v>
      </c>
      <c r="AS49" s="1158">
        <v>0</v>
      </c>
      <c r="AT49" s="1233">
        <v>0</v>
      </c>
      <c r="AU49" s="1158">
        <v>0</v>
      </c>
      <c r="AV49" s="1158">
        <v>0</v>
      </c>
      <c r="AW49" s="1252">
        <v>0</v>
      </c>
      <c r="AX49" s="1236">
        <v>0</v>
      </c>
      <c r="AY49" s="1236">
        <v>0</v>
      </c>
      <c r="AZ49" s="1236">
        <v>0</v>
      </c>
      <c r="BA49" s="1236">
        <v>0</v>
      </c>
      <c r="BB49" s="1236">
        <v>0</v>
      </c>
      <c r="BC49" s="1236">
        <v>0</v>
      </c>
      <c r="BD49" s="1233">
        <v>0</v>
      </c>
      <c r="BE49" s="1233">
        <v>0</v>
      </c>
      <c r="BF49" s="1158">
        <v>0</v>
      </c>
      <c r="BG49" s="1158">
        <v>0</v>
      </c>
      <c r="BH49" s="1158">
        <v>0</v>
      </c>
      <c r="BI49" s="1233">
        <v>0</v>
      </c>
      <c r="BJ49" s="1158">
        <v>0</v>
      </c>
      <c r="BK49" s="1158">
        <v>0</v>
      </c>
      <c r="BL49" s="1252">
        <v>0</v>
      </c>
      <c r="BM49" s="1239">
        <v>0</v>
      </c>
      <c r="BN49" s="1236">
        <v>0</v>
      </c>
      <c r="BO49" s="1236">
        <v>0</v>
      </c>
      <c r="BP49" s="1236">
        <v>0</v>
      </c>
      <c r="BQ49" s="1236">
        <v>0</v>
      </c>
      <c r="BR49" s="1236">
        <v>0</v>
      </c>
      <c r="BS49" s="1233">
        <v>0</v>
      </c>
      <c r="BT49" s="1233">
        <v>0</v>
      </c>
      <c r="BU49" s="1158">
        <v>0</v>
      </c>
      <c r="BV49" s="1158">
        <v>0</v>
      </c>
      <c r="BW49" s="1158">
        <v>0</v>
      </c>
      <c r="BX49" s="1233">
        <v>0</v>
      </c>
      <c r="BY49" s="1158">
        <v>0</v>
      </c>
      <c r="BZ49" s="1158">
        <v>0</v>
      </c>
      <c r="CA49" s="1252">
        <v>0</v>
      </c>
      <c r="CB49" s="1236">
        <v>0</v>
      </c>
      <c r="CC49" s="1236">
        <v>0</v>
      </c>
      <c r="CD49" s="1236">
        <v>0</v>
      </c>
      <c r="CE49" s="1236">
        <v>0</v>
      </c>
      <c r="CF49" s="1236">
        <v>0</v>
      </c>
      <c r="CG49" s="1236">
        <v>0</v>
      </c>
      <c r="CH49" s="1233">
        <v>0</v>
      </c>
      <c r="CI49" s="1233">
        <v>0</v>
      </c>
      <c r="CJ49" s="1158">
        <v>0</v>
      </c>
      <c r="CK49" s="1158">
        <v>0</v>
      </c>
      <c r="CL49" s="1158">
        <v>0</v>
      </c>
      <c r="CM49" s="1233">
        <v>0</v>
      </c>
      <c r="CN49" s="1158">
        <v>0</v>
      </c>
      <c r="CO49" s="1158">
        <v>0</v>
      </c>
      <c r="CP49" s="1252">
        <v>0</v>
      </c>
      <c r="CQ49" s="1239">
        <v>0</v>
      </c>
      <c r="CR49" s="1236">
        <v>0</v>
      </c>
      <c r="CS49" s="1236">
        <v>0</v>
      </c>
      <c r="CT49" s="1236">
        <v>0</v>
      </c>
      <c r="CU49" s="1236">
        <v>0</v>
      </c>
      <c r="CV49" s="1236">
        <v>5.0000000000000001E-4</v>
      </c>
      <c r="CW49" s="1233">
        <v>0</v>
      </c>
      <c r="CX49" s="1233">
        <v>0</v>
      </c>
      <c r="CY49" s="1158">
        <v>0</v>
      </c>
      <c r="CZ49" s="1158">
        <v>0</v>
      </c>
      <c r="DA49" s="1158">
        <v>0</v>
      </c>
      <c r="DB49" s="1233">
        <v>0.26</v>
      </c>
      <c r="DC49" s="1158">
        <v>40.880000000000003</v>
      </c>
      <c r="DD49" s="1158">
        <v>0.26</v>
      </c>
      <c r="DE49" s="1252">
        <v>40.880000000000003</v>
      </c>
      <c r="DF49" s="1239">
        <v>0</v>
      </c>
      <c r="DG49" s="1236">
        <v>0</v>
      </c>
      <c r="DH49" s="1236">
        <v>0</v>
      </c>
      <c r="DI49" s="1236">
        <v>0</v>
      </c>
      <c r="DJ49" s="1236">
        <v>0</v>
      </c>
      <c r="DK49" s="1236">
        <v>5.0000000000000001E-4</v>
      </c>
      <c r="DL49" s="1233">
        <v>0</v>
      </c>
      <c r="DM49" s="1233">
        <v>0</v>
      </c>
      <c r="DN49" s="1158">
        <v>0</v>
      </c>
      <c r="DO49" s="1158">
        <v>0</v>
      </c>
      <c r="DP49" s="1158">
        <v>0</v>
      </c>
      <c r="DQ49" s="1233">
        <v>0.29399999999999998</v>
      </c>
      <c r="DR49" s="1158">
        <v>46.23</v>
      </c>
      <c r="DS49" s="1158">
        <v>0.29399999999999998</v>
      </c>
      <c r="DT49" s="1252">
        <v>46.23</v>
      </c>
      <c r="DU49" s="1239">
        <v>0</v>
      </c>
      <c r="DV49" s="1236">
        <v>0</v>
      </c>
      <c r="DW49" s="1236">
        <v>0</v>
      </c>
      <c r="DX49" s="1236">
        <v>0</v>
      </c>
      <c r="DY49" s="1236">
        <v>0</v>
      </c>
      <c r="DZ49" s="1236">
        <v>0</v>
      </c>
      <c r="EA49" s="1233">
        <v>0</v>
      </c>
      <c r="EB49" s="1233">
        <v>0</v>
      </c>
      <c r="EC49" s="1158">
        <v>0</v>
      </c>
      <c r="ED49" s="1158">
        <v>0</v>
      </c>
      <c r="EE49" s="1158">
        <v>0</v>
      </c>
      <c r="EF49" s="1158">
        <v>0</v>
      </c>
      <c r="EG49" s="1158">
        <v>0</v>
      </c>
      <c r="EH49" s="1158">
        <v>0</v>
      </c>
      <c r="EI49" s="1252">
        <v>0</v>
      </c>
      <c r="EJ49" s="1239">
        <v>0</v>
      </c>
      <c r="EK49" s="1236">
        <v>0</v>
      </c>
      <c r="EL49" s="1236">
        <v>0</v>
      </c>
      <c r="EM49" s="1236">
        <v>0</v>
      </c>
      <c r="EN49" s="1236">
        <v>0</v>
      </c>
      <c r="EO49" s="1236">
        <v>0</v>
      </c>
      <c r="EP49" s="1233">
        <v>0</v>
      </c>
      <c r="EQ49" s="1233">
        <v>0</v>
      </c>
      <c r="ER49" s="1158">
        <v>0</v>
      </c>
      <c r="ES49" s="1158">
        <v>0</v>
      </c>
      <c r="ET49" s="1158">
        <v>0</v>
      </c>
      <c r="EU49" s="1158">
        <v>0</v>
      </c>
      <c r="EV49" s="1158">
        <v>0</v>
      </c>
      <c r="EW49" s="1158">
        <v>0</v>
      </c>
      <c r="EX49" s="1252">
        <v>0</v>
      </c>
      <c r="EY49" s="1236">
        <v>0</v>
      </c>
      <c r="EZ49" s="1236">
        <v>0</v>
      </c>
      <c r="FA49" s="1236">
        <v>0</v>
      </c>
      <c r="FB49" s="1236">
        <v>0</v>
      </c>
      <c r="FC49" s="1236">
        <v>0</v>
      </c>
      <c r="FD49" s="1236">
        <v>0</v>
      </c>
      <c r="FE49" s="1233">
        <v>0</v>
      </c>
      <c r="FF49" s="1233">
        <v>0</v>
      </c>
      <c r="FG49" s="1158">
        <v>0</v>
      </c>
      <c r="FH49" s="1158">
        <v>0</v>
      </c>
      <c r="FI49" s="1158">
        <v>0</v>
      </c>
      <c r="FJ49" s="1158">
        <v>0</v>
      </c>
      <c r="FK49" s="1158">
        <v>0</v>
      </c>
      <c r="FL49" s="1158">
        <v>0</v>
      </c>
      <c r="FM49" s="1252">
        <v>0</v>
      </c>
      <c r="FN49" s="1236">
        <v>0</v>
      </c>
      <c r="FO49" s="1236">
        <v>0</v>
      </c>
      <c r="FP49" s="1236">
        <v>0</v>
      </c>
      <c r="FQ49" s="1236">
        <v>0</v>
      </c>
      <c r="FR49" s="1236">
        <v>0</v>
      </c>
      <c r="FS49" s="1236">
        <v>0</v>
      </c>
      <c r="FT49" s="1233">
        <v>0</v>
      </c>
      <c r="FU49" s="1233">
        <v>0</v>
      </c>
      <c r="FV49" s="1158">
        <v>0</v>
      </c>
      <c r="FW49" s="1158">
        <v>0</v>
      </c>
      <c r="FX49" s="1158">
        <v>0</v>
      </c>
      <c r="FY49" s="1158">
        <v>0</v>
      </c>
      <c r="FZ49" s="1158">
        <v>0</v>
      </c>
      <c r="GA49" s="1158">
        <v>0</v>
      </c>
      <c r="GB49" s="1252">
        <v>0</v>
      </c>
      <c r="GC49" s="1253">
        <v>0</v>
      </c>
      <c r="GD49" s="1254">
        <v>0</v>
      </c>
      <c r="GE49" s="1255">
        <v>0.55400000000000005</v>
      </c>
      <c r="GF49" s="1256">
        <v>87.11</v>
      </c>
      <c r="GG49" s="1257">
        <v>0.55400000000000005</v>
      </c>
      <c r="GH49" s="1258">
        <v>87.11</v>
      </c>
      <c r="GI49" s="1246">
        <v>2</v>
      </c>
      <c r="GJ49" s="1259">
        <v>5.5511151231257827E-17</v>
      </c>
      <c r="GK49" s="1260">
        <v>0</v>
      </c>
      <c r="GL49" s="1261">
        <v>0.55400000000000005</v>
      </c>
      <c r="GM49" s="1262">
        <v>87.11</v>
      </c>
    </row>
    <row r="50" spans="1:195" ht="18" customHeight="1" x14ac:dyDescent="0.25">
      <c r="A50" s="1250">
        <v>36</v>
      </c>
      <c r="B50" s="1263" t="s">
        <v>1368</v>
      </c>
      <c r="C50" s="1251" t="s">
        <v>379</v>
      </c>
      <c r="D50" s="1235">
        <v>149.5</v>
      </c>
      <c r="E50" s="1236">
        <v>1.2E-2</v>
      </c>
      <c r="F50" s="1236">
        <v>0.01</v>
      </c>
      <c r="G50" s="1236">
        <v>2.52E-2</v>
      </c>
      <c r="H50" s="1236">
        <v>0</v>
      </c>
      <c r="I50" s="1236">
        <v>0</v>
      </c>
      <c r="J50" s="1236">
        <v>5.0000000000000001E-4</v>
      </c>
      <c r="K50" s="1233">
        <v>40.108743243243246</v>
      </c>
      <c r="L50" s="1233">
        <v>4.5067229729729705</v>
      </c>
      <c r="M50" s="1237">
        <v>0</v>
      </c>
      <c r="N50" s="1237">
        <v>0</v>
      </c>
      <c r="O50" s="1158">
        <v>6670.01</v>
      </c>
      <c r="P50" s="1233">
        <v>0.3</v>
      </c>
      <c r="Q50" s="1158">
        <v>44.85</v>
      </c>
      <c r="R50" s="1158">
        <v>44.915466216216217</v>
      </c>
      <c r="S50" s="1252">
        <v>6714.8600000000006</v>
      </c>
      <c r="T50" s="1239">
        <v>1.2E-2</v>
      </c>
      <c r="U50" s="1236">
        <v>0.01</v>
      </c>
      <c r="V50" s="1236">
        <v>2.52E-2</v>
      </c>
      <c r="W50" s="1236">
        <v>0</v>
      </c>
      <c r="X50" s="1236">
        <v>0</v>
      </c>
      <c r="Y50" s="1236">
        <v>5.0000000000000001E-4</v>
      </c>
      <c r="Z50" s="1233">
        <v>45.205156146179412</v>
      </c>
      <c r="AA50" s="1233">
        <v>4.6966112956810644</v>
      </c>
      <c r="AB50" s="1158">
        <v>0</v>
      </c>
      <c r="AC50" s="1158">
        <v>0</v>
      </c>
      <c r="AD50" s="1158">
        <v>7460.31</v>
      </c>
      <c r="AE50" s="1233">
        <v>0.35699999999999998</v>
      </c>
      <c r="AF50" s="1158">
        <v>53.37</v>
      </c>
      <c r="AG50" s="1158">
        <v>50.258767441860478</v>
      </c>
      <c r="AH50" s="1252">
        <v>7513.68</v>
      </c>
      <c r="AI50" s="1239">
        <v>1.2E-2</v>
      </c>
      <c r="AJ50" s="1236">
        <v>0.01</v>
      </c>
      <c r="AK50" s="1236">
        <v>2.52E-2</v>
      </c>
      <c r="AL50" s="1236">
        <v>0</v>
      </c>
      <c r="AM50" s="1236">
        <v>0</v>
      </c>
      <c r="AN50" s="1236">
        <v>5.0000000000000001E-4</v>
      </c>
      <c r="AO50" s="1233">
        <v>41.815224080267562</v>
      </c>
      <c r="AP50" s="1233">
        <v>4.2521739130434799</v>
      </c>
      <c r="AQ50" s="1158">
        <v>0</v>
      </c>
      <c r="AR50" s="1158">
        <v>0</v>
      </c>
      <c r="AS50" s="1158">
        <v>6887.08</v>
      </c>
      <c r="AT50" s="1233">
        <v>0.36</v>
      </c>
      <c r="AU50" s="1158">
        <v>53.82</v>
      </c>
      <c r="AV50" s="1158">
        <v>46.42739799331104</v>
      </c>
      <c r="AW50" s="1252">
        <v>6940.9</v>
      </c>
      <c r="AX50" s="1236">
        <v>1.2E-2</v>
      </c>
      <c r="AY50" s="1236">
        <v>0.01</v>
      </c>
      <c r="AZ50" s="1236">
        <v>2.52E-2</v>
      </c>
      <c r="BA50" s="1236">
        <v>0</v>
      </c>
      <c r="BB50" s="1236">
        <v>0</v>
      </c>
      <c r="BC50" s="1236">
        <v>5.0000000000000001E-4</v>
      </c>
      <c r="BD50" s="1233">
        <v>46.566473684210528</v>
      </c>
      <c r="BE50" s="1233">
        <v>4.9214473684210542</v>
      </c>
      <c r="BF50" s="1158">
        <v>0</v>
      </c>
      <c r="BG50" s="1158">
        <v>0</v>
      </c>
      <c r="BH50" s="1158">
        <v>7697.44</v>
      </c>
      <c r="BI50" s="1233">
        <v>0.34200000000000003</v>
      </c>
      <c r="BJ50" s="1158">
        <v>51.13</v>
      </c>
      <c r="BK50" s="1158">
        <v>51.829921052631583</v>
      </c>
      <c r="BL50" s="1252">
        <v>7748.57</v>
      </c>
      <c r="BM50" s="1239">
        <v>1.2E-2</v>
      </c>
      <c r="BN50" s="1236">
        <v>0.01</v>
      </c>
      <c r="BO50" s="1236">
        <v>2.52E-2</v>
      </c>
      <c r="BP50" s="1236">
        <v>0</v>
      </c>
      <c r="BQ50" s="1236">
        <v>0</v>
      </c>
      <c r="BR50" s="1236">
        <v>5.0000000000000001E-4</v>
      </c>
      <c r="BS50" s="1233">
        <v>37.484938775510201</v>
      </c>
      <c r="BT50" s="1233">
        <v>5.2954081632653063</v>
      </c>
      <c r="BU50" s="1158">
        <v>0</v>
      </c>
      <c r="BV50" s="1158">
        <v>0</v>
      </c>
      <c r="BW50" s="1158">
        <v>6395.66</v>
      </c>
      <c r="BX50" s="1233">
        <v>0.30599999999999999</v>
      </c>
      <c r="BY50" s="1158">
        <v>45.75</v>
      </c>
      <c r="BZ50" s="1158">
        <v>43.086346938775506</v>
      </c>
      <c r="CA50" s="1252">
        <v>6441.41</v>
      </c>
      <c r="CB50" s="1236">
        <v>1.2E-2</v>
      </c>
      <c r="CC50" s="1236">
        <v>0.01</v>
      </c>
      <c r="CD50" s="1236">
        <v>2.52E-2</v>
      </c>
      <c r="CE50" s="1236">
        <v>0</v>
      </c>
      <c r="CF50" s="1236">
        <v>0</v>
      </c>
      <c r="CG50" s="1236">
        <v>5.0000000000000001E-4</v>
      </c>
      <c r="CH50" s="1233">
        <v>28.182100334448169</v>
      </c>
      <c r="CI50" s="1233">
        <v>5.2116387959866231</v>
      </c>
      <c r="CJ50" s="1158">
        <v>0</v>
      </c>
      <c r="CK50" s="1158">
        <v>0</v>
      </c>
      <c r="CL50" s="1158">
        <v>4992.3599999999997</v>
      </c>
      <c r="CM50" s="1233">
        <v>0.26100000000000001</v>
      </c>
      <c r="CN50" s="1158">
        <v>39.020000000000003</v>
      </c>
      <c r="CO50" s="1158">
        <v>33.654739130434798</v>
      </c>
      <c r="CP50" s="1252">
        <v>5031.38</v>
      </c>
      <c r="CQ50" s="1239">
        <v>1.2E-2</v>
      </c>
      <c r="CR50" s="1236">
        <v>0.01</v>
      </c>
      <c r="CS50" s="1236">
        <v>2.52E-2</v>
      </c>
      <c r="CT50" s="1236">
        <v>0</v>
      </c>
      <c r="CU50" s="1236">
        <v>0</v>
      </c>
      <c r="CV50" s="1236">
        <v>5.0000000000000001E-4</v>
      </c>
      <c r="CW50" s="1233">
        <v>29.842929936305733</v>
      </c>
      <c r="CX50" s="1233">
        <v>6.6245222929936292</v>
      </c>
      <c r="CY50" s="1158">
        <v>0</v>
      </c>
      <c r="CZ50" s="1158">
        <v>0</v>
      </c>
      <c r="DA50" s="1158">
        <v>5451.88</v>
      </c>
      <c r="DB50" s="1233">
        <v>0.26</v>
      </c>
      <c r="DC50" s="1158">
        <v>38.869999999999997</v>
      </c>
      <c r="DD50" s="1158">
        <v>36.727452229299359</v>
      </c>
      <c r="DE50" s="1252">
        <v>5490.75</v>
      </c>
      <c r="DF50" s="1239">
        <v>1.2E-2</v>
      </c>
      <c r="DG50" s="1236">
        <v>0.01</v>
      </c>
      <c r="DH50" s="1236">
        <v>2.52E-2</v>
      </c>
      <c r="DI50" s="1236">
        <v>0</v>
      </c>
      <c r="DJ50" s="1236">
        <v>0</v>
      </c>
      <c r="DK50" s="1236">
        <v>5.0000000000000001E-4</v>
      </c>
      <c r="DL50" s="1233">
        <v>30.213818181818183</v>
      </c>
      <c r="DM50" s="1233">
        <v>7.4509090909090903</v>
      </c>
      <c r="DN50" s="1158">
        <v>0</v>
      </c>
      <c r="DO50" s="1158">
        <v>0</v>
      </c>
      <c r="DP50" s="1158">
        <v>5630.88</v>
      </c>
      <c r="DQ50" s="1233">
        <v>0.29399999999999998</v>
      </c>
      <c r="DR50" s="1158">
        <v>43.95</v>
      </c>
      <c r="DS50" s="1158">
        <v>37.958727272727273</v>
      </c>
      <c r="DT50" s="1252">
        <v>5674.83</v>
      </c>
      <c r="DU50" s="1239">
        <v>1.2E-2</v>
      </c>
      <c r="DV50" s="1236">
        <v>0.01</v>
      </c>
      <c r="DW50" s="1236">
        <v>2.52E-2</v>
      </c>
      <c r="DX50" s="1236">
        <v>0</v>
      </c>
      <c r="DY50" s="1236">
        <v>0</v>
      </c>
      <c r="DZ50" s="1236">
        <v>5.0000000000000001E-4</v>
      </c>
      <c r="EA50" s="1233">
        <v>32.465528089887641</v>
      </c>
      <c r="EB50" s="1233">
        <v>6.3865168539325854</v>
      </c>
      <c r="EC50" s="1158">
        <v>0</v>
      </c>
      <c r="ED50" s="1158">
        <v>0</v>
      </c>
      <c r="EE50" s="1158">
        <v>5808.38</v>
      </c>
      <c r="EF50" s="1158">
        <v>0.29699999999999999</v>
      </c>
      <c r="EG50" s="1158">
        <v>44.4</v>
      </c>
      <c r="EH50" s="1158">
        <v>39.149044943820222</v>
      </c>
      <c r="EI50" s="1252">
        <v>5852.78</v>
      </c>
      <c r="EJ50" s="1239">
        <v>1.2E-2</v>
      </c>
      <c r="EK50" s="1236">
        <v>0.01</v>
      </c>
      <c r="EL50" s="1236">
        <v>2.52E-2</v>
      </c>
      <c r="EM50" s="1236">
        <v>0</v>
      </c>
      <c r="EN50" s="1236">
        <v>0</v>
      </c>
      <c r="EO50" s="1236">
        <v>5.0000000000000001E-4</v>
      </c>
      <c r="EP50" s="1233">
        <v>20.868794117647063</v>
      </c>
      <c r="EQ50" s="1233">
        <v>3.2719852941176466</v>
      </c>
      <c r="ER50" s="1158">
        <v>0</v>
      </c>
      <c r="ES50" s="1158">
        <v>0</v>
      </c>
      <c r="ET50" s="1158">
        <v>3609.05</v>
      </c>
      <c r="EU50" s="1158">
        <v>0.42</v>
      </c>
      <c r="EV50" s="1158">
        <v>62.79</v>
      </c>
      <c r="EW50" s="1158">
        <v>24.560779411764713</v>
      </c>
      <c r="EX50" s="1252">
        <v>3671.84</v>
      </c>
      <c r="EY50" s="1236">
        <v>1.2E-2</v>
      </c>
      <c r="EZ50" s="1236">
        <v>0.01</v>
      </c>
      <c r="FA50" s="1236">
        <v>2.52E-2</v>
      </c>
      <c r="FB50" s="1236">
        <v>0</v>
      </c>
      <c r="FC50" s="1236">
        <v>0</v>
      </c>
      <c r="FD50" s="1236">
        <v>5.0000000000000001E-4</v>
      </c>
      <c r="FE50" s="1233">
        <v>13.077487364620939</v>
      </c>
      <c r="FF50" s="1233">
        <v>2.4802888086642589</v>
      </c>
      <c r="FG50" s="1158">
        <v>0</v>
      </c>
      <c r="FH50" s="1158">
        <v>0</v>
      </c>
      <c r="FI50" s="1158">
        <v>2325.89</v>
      </c>
      <c r="FJ50" s="1158">
        <v>0.38</v>
      </c>
      <c r="FK50" s="1158">
        <v>56.81</v>
      </c>
      <c r="FL50" s="1158">
        <v>15.937776173285199</v>
      </c>
      <c r="FM50" s="1252">
        <v>2382.6999999999998</v>
      </c>
      <c r="FN50" s="1236">
        <v>1.2E-2</v>
      </c>
      <c r="FO50" s="1236">
        <v>0.01</v>
      </c>
      <c r="FP50" s="1236">
        <v>2.52E-2</v>
      </c>
      <c r="FQ50" s="1236">
        <v>0</v>
      </c>
      <c r="FR50" s="1236">
        <v>0</v>
      </c>
      <c r="FS50" s="1236">
        <v>5.0000000000000001E-4</v>
      </c>
      <c r="FT50" s="1233">
        <v>44.31210810810812</v>
      </c>
      <c r="FU50" s="1233">
        <v>5.1941891891891876</v>
      </c>
      <c r="FV50" s="1158">
        <v>0</v>
      </c>
      <c r="FW50" s="1158">
        <v>0</v>
      </c>
      <c r="FX50" s="1158">
        <v>7401.19</v>
      </c>
      <c r="FY50" s="1158">
        <v>0.3705</v>
      </c>
      <c r="FZ50" s="1158">
        <v>55.39</v>
      </c>
      <c r="GA50" s="1158">
        <v>49.876797297297308</v>
      </c>
      <c r="GB50" s="1252">
        <v>7456.58</v>
      </c>
      <c r="GC50" s="1253">
        <v>270.17263877322966</v>
      </c>
      <c r="GD50" s="1254">
        <v>40390.799999999996</v>
      </c>
      <c r="GE50" s="1255">
        <v>204.21057732819406</v>
      </c>
      <c r="GF50" s="1256">
        <v>30529.480000000003</v>
      </c>
      <c r="GG50" s="1257">
        <v>474.38321610142373</v>
      </c>
      <c r="GH50" s="1258">
        <v>70920.28</v>
      </c>
      <c r="GI50" s="1246">
        <v>12</v>
      </c>
      <c r="GJ50" s="1259">
        <v>470.43571610142368</v>
      </c>
      <c r="GK50" s="1260">
        <v>70330.13</v>
      </c>
      <c r="GL50" s="1261">
        <v>3.9475000000000477</v>
      </c>
      <c r="GM50" s="1262">
        <v>590.14999999999418</v>
      </c>
    </row>
    <row r="51" spans="1:195" ht="18" customHeight="1" x14ac:dyDescent="0.25">
      <c r="A51" s="1232">
        <v>37</v>
      </c>
      <c r="B51" s="1263" t="s">
        <v>1369</v>
      </c>
      <c r="C51" s="1251" t="s">
        <v>379</v>
      </c>
      <c r="D51" s="1235">
        <v>163</v>
      </c>
      <c r="E51" s="1236">
        <v>5.0000000000000001E-3</v>
      </c>
      <c r="F51" s="1236">
        <v>4.0000000000000001E-3</v>
      </c>
      <c r="G51" s="1236">
        <v>5.0000000000000001E-3</v>
      </c>
      <c r="H51" s="1236">
        <v>0</v>
      </c>
      <c r="I51" s="1236">
        <v>0</v>
      </c>
      <c r="J51" s="1236">
        <v>3.0000000000000001E-3</v>
      </c>
      <c r="K51" s="1233">
        <v>16.711976351351353</v>
      </c>
      <c r="L51" s="1233">
        <v>1.8026891891891883</v>
      </c>
      <c r="M51" s="1237">
        <v>0</v>
      </c>
      <c r="N51" s="1237">
        <v>0</v>
      </c>
      <c r="O51" s="1158">
        <v>3017.89</v>
      </c>
      <c r="P51" s="1233">
        <v>1.8</v>
      </c>
      <c r="Q51" s="1158">
        <v>293.39999999999998</v>
      </c>
      <c r="R51" s="1158">
        <v>20.314665540540542</v>
      </c>
      <c r="S51" s="1252">
        <v>3311.29</v>
      </c>
      <c r="T51" s="1239">
        <v>5.0000000000000001E-3</v>
      </c>
      <c r="U51" s="1236">
        <v>4.0000000000000001E-3</v>
      </c>
      <c r="V51" s="1236">
        <v>5.0000000000000001E-3</v>
      </c>
      <c r="W51" s="1236">
        <v>0</v>
      </c>
      <c r="X51" s="1236">
        <v>0</v>
      </c>
      <c r="Y51" s="1236">
        <v>3.0000000000000001E-3</v>
      </c>
      <c r="Z51" s="1233">
        <v>18.835481727574756</v>
      </c>
      <c r="AA51" s="1233">
        <v>1.8786445182724256</v>
      </c>
      <c r="AB51" s="1158">
        <v>0</v>
      </c>
      <c r="AC51" s="1158">
        <v>0</v>
      </c>
      <c r="AD51" s="1158">
        <v>3376.4</v>
      </c>
      <c r="AE51" s="1233">
        <v>2.1419999999999999</v>
      </c>
      <c r="AF51" s="1158">
        <v>349.15</v>
      </c>
      <c r="AG51" s="1158">
        <v>22.856126245847182</v>
      </c>
      <c r="AH51" s="1252">
        <v>3725.55</v>
      </c>
      <c r="AI51" s="1239">
        <v>5.0000000000000001E-3</v>
      </c>
      <c r="AJ51" s="1236">
        <v>4.0000000000000001E-3</v>
      </c>
      <c r="AK51" s="1236">
        <v>5.0000000000000001E-3</v>
      </c>
      <c r="AL51" s="1236">
        <v>0</v>
      </c>
      <c r="AM51" s="1236">
        <v>0</v>
      </c>
      <c r="AN51" s="1236">
        <v>3.0000000000000001E-3</v>
      </c>
      <c r="AO51" s="1233">
        <v>17.423010033444818</v>
      </c>
      <c r="AP51" s="1233">
        <v>1.700869565217392</v>
      </c>
      <c r="AQ51" s="1158">
        <v>0</v>
      </c>
      <c r="AR51" s="1158">
        <v>0</v>
      </c>
      <c r="AS51" s="1158">
        <v>3117.19</v>
      </c>
      <c r="AT51" s="1233">
        <v>2.16</v>
      </c>
      <c r="AU51" s="1158">
        <v>352.08</v>
      </c>
      <c r="AV51" s="1158">
        <v>21.28387959866221</v>
      </c>
      <c r="AW51" s="1252">
        <v>3469.27</v>
      </c>
      <c r="AX51" s="1236">
        <v>5.0000000000000001E-3</v>
      </c>
      <c r="AY51" s="1236">
        <v>4.0000000000000001E-3</v>
      </c>
      <c r="AZ51" s="1236">
        <v>5.0000000000000001E-3</v>
      </c>
      <c r="BA51" s="1236">
        <v>0</v>
      </c>
      <c r="BB51" s="1236">
        <v>0</v>
      </c>
      <c r="BC51" s="1236">
        <v>3.0000000000000001E-3</v>
      </c>
      <c r="BD51" s="1233">
        <v>19.402697368421052</v>
      </c>
      <c r="BE51" s="1233">
        <v>1.9685789473684219</v>
      </c>
      <c r="BF51" s="1158">
        <v>0</v>
      </c>
      <c r="BG51" s="1158">
        <v>0</v>
      </c>
      <c r="BH51" s="1158">
        <v>3483.52</v>
      </c>
      <c r="BI51" s="1233">
        <v>2.052</v>
      </c>
      <c r="BJ51" s="1158">
        <v>334.48</v>
      </c>
      <c r="BK51" s="1158">
        <v>23.423276315789472</v>
      </c>
      <c r="BL51" s="1252">
        <v>3818</v>
      </c>
      <c r="BM51" s="1239">
        <v>5.0000000000000001E-3</v>
      </c>
      <c r="BN51" s="1236">
        <v>4.0000000000000001E-3</v>
      </c>
      <c r="BO51" s="1236">
        <v>5.0000000000000001E-3</v>
      </c>
      <c r="BP51" s="1236">
        <v>0</v>
      </c>
      <c r="BQ51" s="1236">
        <v>0</v>
      </c>
      <c r="BR51" s="1236">
        <v>3.0000000000000001E-3</v>
      </c>
      <c r="BS51" s="1233">
        <v>15.618724489795918</v>
      </c>
      <c r="BT51" s="1233">
        <v>2.1181632653061224</v>
      </c>
      <c r="BU51" s="1158">
        <v>0</v>
      </c>
      <c r="BV51" s="1158">
        <v>0</v>
      </c>
      <c r="BW51" s="1158">
        <v>2891.11</v>
      </c>
      <c r="BX51" s="1233">
        <v>1.8360000000000001</v>
      </c>
      <c r="BY51" s="1158">
        <v>299.27</v>
      </c>
      <c r="BZ51" s="1158">
        <v>19.572887755102037</v>
      </c>
      <c r="CA51" s="1252">
        <v>3190.38</v>
      </c>
      <c r="CB51" s="1236">
        <v>5.0000000000000001E-3</v>
      </c>
      <c r="CC51" s="1236">
        <v>4.0000000000000001E-3</v>
      </c>
      <c r="CD51" s="1236">
        <v>5.0000000000000001E-3</v>
      </c>
      <c r="CE51" s="1236">
        <v>0</v>
      </c>
      <c r="CF51" s="1236">
        <v>0</v>
      </c>
      <c r="CG51" s="1236">
        <v>3.0000000000000001E-3</v>
      </c>
      <c r="CH51" s="1233">
        <v>11.742541806020069</v>
      </c>
      <c r="CI51" s="1233">
        <v>2.0846555183946496</v>
      </c>
      <c r="CJ51" s="1158">
        <v>0</v>
      </c>
      <c r="CK51" s="1158">
        <v>0</v>
      </c>
      <c r="CL51" s="1158">
        <v>2253.83</v>
      </c>
      <c r="CM51" s="1233">
        <v>1.5660000000000001</v>
      </c>
      <c r="CN51" s="1158">
        <v>255.26</v>
      </c>
      <c r="CO51" s="1158">
        <v>15.39319732441472</v>
      </c>
      <c r="CP51" s="1252">
        <v>2509.09</v>
      </c>
      <c r="CQ51" s="1239">
        <v>5.0000000000000001E-3</v>
      </c>
      <c r="CR51" s="1236">
        <v>4.0000000000000001E-3</v>
      </c>
      <c r="CS51" s="1236">
        <v>5.0000000000000001E-3</v>
      </c>
      <c r="CT51" s="1236">
        <v>0</v>
      </c>
      <c r="CU51" s="1236">
        <v>0</v>
      </c>
      <c r="CV51" s="1236">
        <v>3.0000000000000001E-3</v>
      </c>
      <c r="CW51" s="1233">
        <v>12.434554140127389</v>
      </c>
      <c r="CX51" s="1233">
        <v>2.6498089171974515</v>
      </c>
      <c r="CY51" s="1158">
        <v>0</v>
      </c>
      <c r="CZ51" s="1158">
        <v>0</v>
      </c>
      <c r="DA51" s="1158">
        <v>2458.75</v>
      </c>
      <c r="DB51" s="1233">
        <v>1.56</v>
      </c>
      <c r="DC51" s="1158">
        <v>254.28</v>
      </c>
      <c r="DD51" s="1158">
        <v>16.644363057324838</v>
      </c>
      <c r="DE51" s="1252">
        <v>2713.03</v>
      </c>
      <c r="DF51" s="1239">
        <v>5.0000000000000001E-3</v>
      </c>
      <c r="DG51" s="1236">
        <v>4.0000000000000001E-3</v>
      </c>
      <c r="DH51" s="1236">
        <v>5.0000000000000001E-3</v>
      </c>
      <c r="DI51" s="1236">
        <v>0</v>
      </c>
      <c r="DJ51" s="1236">
        <v>0</v>
      </c>
      <c r="DK51" s="1236">
        <v>3.0000000000000001E-3</v>
      </c>
      <c r="DL51" s="1233">
        <v>12.58909090909091</v>
      </c>
      <c r="DM51" s="1233">
        <v>2.9803636363636361</v>
      </c>
      <c r="DN51" s="1158">
        <v>0</v>
      </c>
      <c r="DO51" s="1158">
        <v>0</v>
      </c>
      <c r="DP51" s="1158">
        <v>2537.8200000000002</v>
      </c>
      <c r="DQ51" s="1233">
        <v>1.764</v>
      </c>
      <c r="DR51" s="1158">
        <v>287.52999999999997</v>
      </c>
      <c r="DS51" s="1158">
        <v>17.333454545454547</v>
      </c>
      <c r="DT51" s="1252">
        <v>2825.3500000000004</v>
      </c>
      <c r="DU51" s="1239">
        <v>5.0000000000000001E-3</v>
      </c>
      <c r="DV51" s="1236">
        <v>4.0000000000000001E-3</v>
      </c>
      <c r="DW51" s="1236">
        <v>5.0000000000000001E-3</v>
      </c>
      <c r="DX51" s="1236">
        <v>0</v>
      </c>
      <c r="DY51" s="1236">
        <v>0</v>
      </c>
      <c r="DZ51" s="1236">
        <v>3.0000000000000001E-3</v>
      </c>
      <c r="EA51" s="1233">
        <v>13.527303370786518</v>
      </c>
      <c r="EB51" s="1233">
        <v>2.5546067415730342</v>
      </c>
      <c r="EC51" s="1158">
        <v>0</v>
      </c>
      <c r="ED51" s="1158">
        <v>0</v>
      </c>
      <c r="EE51" s="1158">
        <v>2621.35</v>
      </c>
      <c r="EF51" s="1158">
        <v>1.782</v>
      </c>
      <c r="EG51" s="1158">
        <v>290.47000000000003</v>
      </c>
      <c r="EH51" s="1158">
        <v>17.863910112359552</v>
      </c>
      <c r="EI51" s="1252">
        <v>2911.8199999999997</v>
      </c>
      <c r="EJ51" s="1239">
        <v>5.0000000000000001E-3</v>
      </c>
      <c r="EK51" s="1236">
        <v>4.0000000000000001E-3</v>
      </c>
      <c r="EL51" s="1236">
        <v>5.0000000000000001E-3</v>
      </c>
      <c r="EM51" s="1236">
        <v>0</v>
      </c>
      <c r="EN51" s="1236">
        <v>0</v>
      </c>
      <c r="EO51" s="1236">
        <v>3.0000000000000001E-3</v>
      </c>
      <c r="EP51" s="1233">
        <v>8.6953308823529429</v>
      </c>
      <c r="EQ51" s="1233">
        <v>1.3087941176470586</v>
      </c>
      <c r="ER51" s="1158">
        <v>0</v>
      </c>
      <c r="ES51" s="1158">
        <v>0</v>
      </c>
      <c r="ET51" s="1158">
        <v>1630.67</v>
      </c>
      <c r="EU51" s="1158">
        <v>2.52</v>
      </c>
      <c r="EV51" s="1158">
        <v>410.76</v>
      </c>
      <c r="EW51" s="1158">
        <v>12.524125000000002</v>
      </c>
      <c r="EX51" s="1252">
        <v>2041.43</v>
      </c>
      <c r="EY51" s="1236">
        <v>5.0000000000000001E-3</v>
      </c>
      <c r="EZ51" s="1236">
        <v>4.0000000000000001E-3</v>
      </c>
      <c r="FA51" s="1236">
        <v>5.0000000000000001E-3</v>
      </c>
      <c r="FB51" s="1236">
        <v>0</v>
      </c>
      <c r="FC51" s="1236">
        <v>0</v>
      </c>
      <c r="FD51" s="1236">
        <v>3.0000000000000001E-3</v>
      </c>
      <c r="FE51" s="1233">
        <v>5.4489530685920577</v>
      </c>
      <c r="FF51" s="1233">
        <v>0.99211552346570353</v>
      </c>
      <c r="FG51" s="1158">
        <v>0</v>
      </c>
      <c r="FH51" s="1158">
        <v>0</v>
      </c>
      <c r="FI51" s="1158">
        <v>1049.8900000000001</v>
      </c>
      <c r="FJ51" s="1158">
        <v>2.2800000000000002</v>
      </c>
      <c r="FK51" s="1158">
        <v>371.64</v>
      </c>
      <c r="FL51" s="1158">
        <v>8.7210685920577617</v>
      </c>
      <c r="FM51" s="1252">
        <v>1421.5300000000002</v>
      </c>
      <c r="FN51" s="1236">
        <v>5.0000000000000001E-3</v>
      </c>
      <c r="FO51" s="1236">
        <v>4.0000000000000001E-3</v>
      </c>
      <c r="FP51" s="1236">
        <v>5.0000000000000001E-3</v>
      </c>
      <c r="FQ51" s="1236">
        <v>0</v>
      </c>
      <c r="FR51" s="1236">
        <v>0</v>
      </c>
      <c r="FS51" s="1236">
        <v>3.0000000000000001E-3</v>
      </c>
      <c r="FT51" s="1233">
        <v>18.463378378378383</v>
      </c>
      <c r="FU51" s="1233">
        <v>2.0776756756756751</v>
      </c>
      <c r="FV51" s="1158">
        <v>0</v>
      </c>
      <c r="FW51" s="1158">
        <v>0</v>
      </c>
      <c r="FX51" s="1158">
        <v>3348.19</v>
      </c>
      <c r="FY51" s="1158">
        <v>2.2229999999999999</v>
      </c>
      <c r="FZ51" s="1158">
        <v>362.35</v>
      </c>
      <c r="GA51" s="1158">
        <v>22.764054054054057</v>
      </c>
      <c r="GB51" s="1252">
        <v>3710.54</v>
      </c>
      <c r="GC51" s="1253">
        <v>122.84403278035616</v>
      </c>
      <c r="GD51" s="1254">
        <v>20023.580000000002</v>
      </c>
      <c r="GE51" s="1255">
        <v>95.850975361250747</v>
      </c>
      <c r="GF51" s="1256">
        <v>15623.7</v>
      </c>
      <c r="GG51" s="1257">
        <v>218.69500814160691</v>
      </c>
      <c r="GH51" s="1258">
        <v>35647.279999999999</v>
      </c>
      <c r="GI51" s="1246">
        <v>12</v>
      </c>
      <c r="GJ51" s="1259">
        <v>195.01000814160685</v>
      </c>
      <c r="GK51" s="1260">
        <v>31786.609999999993</v>
      </c>
      <c r="GL51" s="1261">
        <v>23.685000000000059</v>
      </c>
      <c r="GM51" s="1262">
        <v>3860.6700000000055</v>
      </c>
    </row>
    <row r="52" spans="1:195" ht="18" customHeight="1" x14ac:dyDescent="0.25">
      <c r="A52" s="1250">
        <v>38</v>
      </c>
      <c r="B52" s="1263" t="s">
        <v>1370</v>
      </c>
      <c r="C52" s="1251" t="s">
        <v>379</v>
      </c>
      <c r="D52" s="1235">
        <v>281.33333333333331</v>
      </c>
      <c r="E52" s="1236">
        <v>3.0000000000000001E-3</v>
      </c>
      <c r="F52" s="1236">
        <v>3.0000000000000001E-3</v>
      </c>
      <c r="G52" s="1236">
        <v>3.0000000000000001E-3</v>
      </c>
      <c r="H52" s="1236">
        <v>0</v>
      </c>
      <c r="I52" s="1236">
        <v>0</v>
      </c>
      <c r="J52" s="1236">
        <v>1E-3</v>
      </c>
      <c r="K52" s="1233">
        <v>10.027185810810812</v>
      </c>
      <c r="L52" s="1233">
        <v>1.3520168918918911</v>
      </c>
      <c r="M52" s="1237">
        <v>0</v>
      </c>
      <c r="N52" s="1237">
        <v>0</v>
      </c>
      <c r="O52" s="1158">
        <v>3201.35</v>
      </c>
      <c r="P52" s="1233">
        <v>0.6</v>
      </c>
      <c r="Q52" s="1158">
        <v>168.8</v>
      </c>
      <c r="R52" s="1158">
        <v>11.979202702702702</v>
      </c>
      <c r="S52" s="1252">
        <v>3370.15</v>
      </c>
      <c r="T52" s="1239">
        <v>3.0000000000000001E-3</v>
      </c>
      <c r="U52" s="1236">
        <v>3.0000000000000001E-3</v>
      </c>
      <c r="V52" s="1236">
        <v>3.0000000000000001E-3</v>
      </c>
      <c r="W52" s="1236">
        <v>0</v>
      </c>
      <c r="X52" s="1236">
        <v>0</v>
      </c>
      <c r="Y52" s="1236">
        <v>1E-3</v>
      </c>
      <c r="Z52" s="1233">
        <v>11.301289036544853</v>
      </c>
      <c r="AA52" s="1233">
        <v>1.4089833887043193</v>
      </c>
      <c r="AB52" s="1158">
        <v>0</v>
      </c>
      <c r="AC52" s="1158">
        <v>0</v>
      </c>
      <c r="AD52" s="1158">
        <v>3575.82</v>
      </c>
      <c r="AE52" s="1233">
        <v>0.71399999999999997</v>
      </c>
      <c r="AF52" s="1158">
        <v>200.87</v>
      </c>
      <c r="AG52" s="1158">
        <v>13.424272425249173</v>
      </c>
      <c r="AH52" s="1252">
        <v>3776.69</v>
      </c>
      <c r="AI52" s="1239">
        <v>3.0000000000000001E-3</v>
      </c>
      <c r="AJ52" s="1236">
        <v>3.0000000000000001E-3</v>
      </c>
      <c r="AK52" s="1236">
        <v>3.0000000000000001E-3</v>
      </c>
      <c r="AL52" s="1236">
        <v>0</v>
      </c>
      <c r="AM52" s="1236">
        <v>0</v>
      </c>
      <c r="AN52" s="1236">
        <v>1E-3</v>
      </c>
      <c r="AO52" s="1233">
        <v>10.453806020066891</v>
      </c>
      <c r="AP52" s="1233">
        <v>1.275652173913044</v>
      </c>
      <c r="AQ52" s="1158">
        <v>0</v>
      </c>
      <c r="AR52" s="1158">
        <v>0</v>
      </c>
      <c r="AS52" s="1158">
        <v>3299.89</v>
      </c>
      <c r="AT52" s="1233">
        <v>0.72</v>
      </c>
      <c r="AU52" s="1158">
        <v>202.56</v>
      </c>
      <c r="AV52" s="1158">
        <v>12.449458193979934</v>
      </c>
      <c r="AW52" s="1252">
        <v>3502.45</v>
      </c>
      <c r="AX52" s="1236">
        <v>3.0000000000000001E-3</v>
      </c>
      <c r="AY52" s="1236">
        <v>3.0000000000000001E-3</v>
      </c>
      <c r="AZ52" s="1236">
        <v>3.0000000000000001E-3</v>
      </c>
      <c r="BA52" s="1236">
        <v>0</v>
      </c>
      <c r="BB52" s="1236">
        <v>0</v>
      </c>
      <c r="BC52" s="1236">
        <v>1E-3</v>
      </c>
      <c r="BD52" s="1233">
        <v>11.641618421052632</v>
      </c>
      <c r="BE52" s="1233">
        <v>1.4764342105263164</v>
      </c>
      <c r="BF52" s="1158">
        <v>0</v>
      </c>
      <c r="BG52" s="1158">
        <v>0</v>
      </c>
      <c r="BH52" s="1158">
        <v>3690.55</v>
      </c>
      <c r="BI52" s="1233">
        <v>0.68400000000000005</v>
      </c>
      <c r="BJ52" s="1158">
        <v>192.43</v>
      </c>
      <c r="BK52" s="1158">
        <v>13.802052631578947</v>
      </c>
      <c r="BL52" s="1252">
        <v>3882.98</v>
      </c>
      <c r="BM52" s="1239">
        <v>3.0000000000000001E-3</v>
      </c>
      <c r="BN52" s="1236">
        <v>3.0000000000000001E-3</v>
      </c>
      <c r="BO52" s="1236">
        <v>3.0000000000000001E-3</v>
      </c>
      <c r="BP52" s="1236">
        <v>0</v>
      </c>
      <c r="BQ52" s="1236">
        <v>0</v>
      </c>
      <c r="BR52" s="1236">
        <v>1E-3</v>
      </c>
      <c r="BS52" s="1233">
        <v>9.3712346938775504</v>
      </c>
      <c r="BT52" s="1233">
        <v>1.5886224489795919</v>
      </c>
      <c r="BU52" s="1158">
        <v>0</v>
      </c>
      <c r="BV52" s="1158">
        <v>0</v>
      </c>
      <c r="BW52" s="1158">
        <v>3083.37</v>
      </c>
      <c r="BX52" s="1233">
        <v>0.61199999999999999</v>
      </c>
      <c r="BY52" s="1158">
        <v>172.18</v>
      </c>
      <c r="BZ52" s="1158">
        <v>11.571857142857143</v>
      </c>
      <c r="CA52" s="1252">
        <v>3255.5499999999997</v>
      </c>
      <c r="CB52" s="1236">
        <v>3.0000000000000001E-3</v>
      </c>
      <c r="CC52" s="1236">
        <v>3.0000000000000001E-3</v>
      </c>
      <c r="CD52" s="1236">
        <v>3.0000000000000001E-3</v>
      </c>
      <c r="CE52" s="1236">
        <v>0</v>
      </c>
      <c r="CF52" s="1236">
        <v>0</v>
      </c>
      <c r="CG52" s="1236">
        <v>1E-3</v>
      </c>
      <c r="CH52" s="1233">
        <v>7.0455250836120422</v>
      </c>
      <c r="CI52" s="1233">
        <v>1.563491638795987</v>
      </c>
      <c r="CJ52" s="1158">
        <v>0</v>
      </c>
      <c r="CK52" s="1158">
        <v>0</v>
      </c>
      <c r="CL52" s="1158">
        <v>2422</v>
      </c>
      <c r="CM52" s="1233">
        <v>0.52200000000000002</v>
      </c>
      <c r="CN52" s="1158">
        <v>146.86000000000001</v>
      </c>
      <c r="CO52" s="1158">
        <v>9.1310167224080292</v>
      </c>
      <c r="CP52" s="1252">
        <v>2568.86</v>
      </c>
      <c r="CQ52" s="1239">
        <v>3.0000000000000001E-3</v>
      </c>
      <c r="CR52" s="1236">
        <v>3.0000000000000001E-3</v>
      </c>
      <c r="CS52" s="1236">
        <v>3.0000000000000001E-3</v>
      </c>
      <c r="CT52" s="1236">
        <v>0</v>
      </c>
      <c r="CU52" s="1236">
        <v>0</v>
      </c>
      <c r="CV52" s="1236">
        <v>1E-3</v>
      </c>
      <c r="CW52" s="1233">
        <v>7.4607324840764333</v>
      </c>
      <c r="CX52" s="1233">
        <v>1.9873566878980888</v>
      </c>
      <c r="CY52" s="1158">
        <v>0</v>
      </c>
      <c r="CZ52" s="1158">
        <v>0</v>
      </c>
      <c r="DA52" s="1158">
        <v>2658.06</v>
      </c>
      <c r="DB52" s="1233">
        <v>0.52</v>
      </c>
      <c r="DC52" s="1158">
        <v>146.29</v>
      </c>
      <c r="DD52" s="1158">
        <v>9.9680891719745226</v>
      </c>
      <c r="DE52" s="1252">
        <v>2804.35</v>
      </c>
      <c r="DF52" s="1239">
        <v>3.0000000000000001E-3</v>
      </c>
      <c r="DG52" s="1236">
        <v>3.0000000000000001E-3</v>
      </c>
      <c r="DH52" s="1236">
        <v>3.0000000000000001E-3</v>
      </c>
      <c r="DI52" s="1236">
        <v>0</v>
      </c>
      <c r="DJ52" s="1236">
        <v>0</v>
      </c>
      <c r="DK52" s="1236">
        <v>1E-3</v>
      </c>
      <c r="DL52" s="1233">
        <v>7.5534545454545459</v>
      </c>
      <c r="DM52" s="1233">
        <v>2.2352727272727271</v>
      </c>
      <c r="DN52" s="1158">
        <v>0</v>
      </c>
      <c r="DO52" s="1158">
        <v>0</v>
      </c>
      <c r="DP52" s="1158">
        <v>2753.9</v>
      </c>
      <c r="DQ52" s="1233">
        <v>0.58799999999999997</v>
      </c>
      <c r="DR52" s="1158">
        <v>165.42</v>
      </c>
      <c r="DS52" s="1158">
        <v>10.376727272727273</v>
      </c>
      <c r="DT52" s="1252">
        <v>2919.32</v>
      </c>
      <c r="DU52" s="1239">
        <v>3.0000000000000001E-3</v>
      </c>
      <c r="DV52" s="1236">
        <v>3.0000000000000001E-3</v>
      </c>
      <c r="DW52" s="1236">
        <v>3.0000000000000001E-3</v>
      </c>
      <c r="DX52" s="1236">
        <v>0</v>
      </c>
      <c r="DY52" s="1236">
        <v>0</v>
      </c>
      <c r="DZ52" s="1236">
        <v>1E-3</v>
      </c>
      <c r="EA52" s="1233">
        <v>8.1163820224719103</v>
      </c>
      <c r="EB52" s="1233">
        <v>1.9159550561797756</v>
      </c>
      <c r="EC52" s="1158">
        <v>0</v>
      </c>
      <c r="ED52" s="1158">
        <v>0</v>
      </c>
      <c r="EE52" s="1158">
        <v>2822.43</v>
      </c>
      <c r="EF52" s="1158">
        <v>0.59399999999999997</v>
      </c>
      <c r="EG52" s="1158">
        <v>167.11</v>
      </c>
      <c r="EH52" s="1158">
        <v>10.626337078651686</v>
      </c>
      <c r="EI52" s="1252">
        <v>2989.54</v>
      </c>
      <c r="EJ52" s="1239">
        <v>3.0000000000000001E-3</v>
      </c>
      <c r="EK52" s="1236">
        <v>3.0000000000000001E-3</v>
      </c>
      <c r="EL52" s="1236">
        <v>3.0000000000000001E-3</v>
      </c>
      <c r="EM52" s="1236">
        <v>0</v>
      </c>
      <c r="EN52" s="1236">
        <v>0</v>
      </c>
      <c r="EO52" s="1236">
        <v>1E-3</v>
      </c>
      <c r="EP52" s="1233">
        <v>5.2171985294117658</v>
      </c>
      <c r="EQ52" s="1233">
        <v>0.98159558823529391</v>
      </c>
      <c r="ER52" s="1158">
        <v>0</v>
      </c>
      <c r="ES52" s="1158">
        <v>0</v>
      </c>
      <c r="ET52" s="1158">
        <v>1743.93</v>
      </c>
      <c r="EU52" s="1158">
        <v>0.84</v>
      </c>
      <c r="EV52" s="1158">
        <v>236.32</v>
      </c>
      <c r="EW52" s="1158">
        <v>7.0387941176470594</v>
      </c>
      <c r="EX52" s="1252">
        <v>1980.25</v>
      </c>
      <c r="EY52" s="1236">
        <v>3.0000000000000001E-3</v>
      </c>
      <c r="EZ52" s="1236">
        <v>3.0000000000000001E-3</v>
      </c>
      <c r="FA52" s="1236">
        <v>3.0000000000000001E-3</v>
      </c>
      <c r="FB52" s="1236">
        <v>0</v>
      </c>
      <c r="FC52" s="1236">
        <v>0</v>
      </c>
      <c r="FD52" s="1236">
        <v>1E-3</v>
      </c>
      <c r="FE52" s="1233">
        <v>3.2693718411552348</v>
      </c>
      <c r="FF52" s="1233">
        <v>0.7440866425992777</v>
      </c>
      <c r="FG52" s="1158">
        <v>0</v>
      </c>
      <c r="FH52" s="1158">
        <v>0</v>
      </c>
      <c r="FI52" s="1158">
        <v>1129.1199999999999</v>
      </c>
      <c r="FJ52" s="1158">
        <v>0.76</v>
      </c>
      <c r="FK52" s="1158">
        <v>213.81</v>
      </c>
      <c r="FL52" s="1158">
        <v>4.7734584837545126</v>
      </c>
      <c r="FM52" s="1252">
        <v>1342.9299999999998</v>
      </c>
      <c r="FN52" s="1236">
        <v>3.0000000000000001E-3</v>
      </c>
      <c r="FO52" s="1236">
        <v>3.0000000000000001E-3</v>
      </c>
      <c r="FP52" s="1236">
        <v>3.0000000000000001E-3</v>
      </c>
      <c r="FQ52" s="1236">
        <v>0</v>
      </c>
      <c r="FR52" s="1236">
        <v>0</v>
      </c>
      <c r="FS52" s="1236">
        <v>1E-3</v>
      </c>
      <c r="FT52" s="1233">
        <v>11.07802702702703</v>
      </c>
      <c r="FU52" s="1233">
        <v>1.5582567567567562</v>
      </c>
      <c r="FV52" s="1158">
        <v>0</v>
      </c>
      <c r="FW52" s="1158">
        <v>0</v>
      </c>
      <c r="FX52" s="1158">
        <v>3555.01</v>
      </c>
      <c r="FY52" s="1158">
        <v>0.74099999999999999</v>
      </c>
      <c r="FZ52" s="1158">
        <v>208.47</v>
      </c>
      <c r="GA52" s="1158">
        <v>13.377283783783787</v>
      </c>
      <c r="GB52" s="1252">
        <v>3763.48</v>
      </c>
      <c r="GC52" s="1253">
        <v>72.357859818775921</v>
      </c>
      <c r="GD52" s="1254">
        <v>20356.68</v>
      </c>
      <c r="GE52" s="1255">
        <v>56.160689908538835</v>
      </c>
      <c r="GF52" s="1256">
        <v>15799.869999999999</v>
      </c>
      <c r="GG52" s="1257">
        <v>128.51854972731476</v>
      </c>
      <c r="GH52" s="1258">
        <v>36156.550000000003</v>
      </c>
      <c r="GI52" s="1246">
        <v>12</v>
      </c>
      <c r="GJ52" s="1259">
        <v>120.62354972731478</v>
      </c>
      <c r="GK52" s="1260">
        <v>33935.43</v>
      </c>
      <c r="GL52" s="1261">
        <v>7.8949999999999818</v>
      </c>
      <c r="GM52" s="1262">
        <v>2221.1200000000026</v>
      </c>
    </row>
    <row r="53" spans="1:195" ht="18" customHeight="1" x14ac:dyDescent="0.25">
      <c r="A53" s="1232">
        <v>39</v>
      </c>
      <c r="B53" s="1263" t="s">
        <v>1371</v>
      </c>
      <c r="C53" s="1251" t="s">
        <v>379</v>
      </c>
      <c r="D53" s="1235">
        <v>285.33333333333331</v>
      </c>
      <c r="E53" s="1236">
        <v>2E-3</v>
      </c>
      <c r="F53" s="1236">
        <v>2E-3</v>
      </c>
      <c r="G53" s="1236">
        <v>4.2000000000000006E-3</v>
      </c>
      <c r="H53" s="1236">
        <v>0</v>
      </c>
      <c r="I53" s="1236">
        <v>0</v>
      </c>
      <c r="J53" s="1236">
        <v>1E-3</v>
      </c>
      <c r="K53" s="1233">
        <v>6.6847905405405408</v>
      </c>
      <c r="L53" s="1233">
        <v>0.90134459459459415</v>
      </c>
      <c r="M53" s="1237">
        <v>0</v>
      </c>
      <c r="N53" s="1237">
        <v>0</v>
      </c>
      <c r="O53" s="1158">
        <v>2164.58</v>
      </c>
      <c r="P53" s="1233">
        <v>0.6</v>
      </c>
      <c r="Q53" s="1158">
        <v>171.2</v>
      </c>
      <c r="R53" s="1158">
        <v>8.1861351351351352</v>
      </c>
      <c r="S53" s="1252">
        <v>2335.7799999999997</v>
      </c>
      <c r="T53" s="1239">
        <v>2E-3</v>
      </c>
      <c r="U53" s="1236">
        <v>2E-3</v>
      </c>
      <c r="V53" s="1236">
        <v>4.2000000000000006E-3</v>
      </c>
      <c r="W53" s="1236">
        <v>0</v>
      </c>
      <c r="X53" s="1236">
        <v>0</v>
      </c>
      <c r="Y53" s="1236">
        <v>1E-3</v>
      </c>
      <c r="Z53" s="1233">
        <v>7.5341926910299017</v>
      </c>
      <c r="AA53" s="1233">
        <v>0.93932225913621281</v>
      </c>
      <c r="AB53" s="1158">
        <v>0</v>
      </c>
      <c r="AC53" s="1158">
        <v>0</v>
      </c>
      <c r="AD53" s="1158">
        <v>2417.7800000000002</v>
      </c>
      <c r="AE53" s="1233">
        <v>0.71399999999999997</v>
      </c>
      <c r="AF53" s="1158">
        <v>203.73</v>
      </c>
      <c r="AG53" s="1158">
        <v>9.1875149501661149</v>
      </c>
      <c r="AH53" s="1252">
        <v>2621.51</v>
      </c>
      <c r="AI53" s="1239">
        <v>2E-3</v>
      </c>
      <c r="AJ53" s="1236">
        <v>2E-3</v>
      </c>
      <c r="AK53" s="1236">
        <v>4.2000000000000006E-3</v>
      </c>
      <c r="AL53" s="1236">
        <v>0</v>
      </c>
      <c r="AM53" s="1236">
        <v>0</v>
      </c>
      <c r="AN53" s="1236">
        <v>1E-3</v>
      </c>
      <c r="AO53" s="1233">
        <v>6.9692040133779267</v>
      </c>
      <c r="AP53" s="1233">
        <v>0.85043478260869598</v>
      </c>
      <c r="AQ53" s="1158">
        <v>0</v>
      </c>
      <c r="AR53" s="1158">
        <v>0</v>
      </c>
      <c r="AS53" s="1158">
        <v>2231.1999999999998</v>
      </c>
      <c r="AT53" s="1233">
        <v>0.72</v>
      </c>
      <c r="AU53" s="1158">
        <v>205.44</v>
      </c>
      <c r="AV53" s="1158">
        <v>8.5396387959866225</v>
      </c>
      <c r="AW53" s="1252">
        <v>2436.64</v>
      </c>
      <c r="AX53" s="1236">
        <v>2E-3</v>
      </c>
      <c r="AY53" s="1236">
        <v>2E-3</v>
      </c>
      <c r="AZ53" s="1236">
        <v>4.2000000000000006E-3</v>
      </c>
      <c r="BA53" s="1236">
        <v>0</v>
      </c>
      <c r="BB53" s="1236">
        <v>0</v>
      </c>
      <c r="BC53" s="1236">
        <v>1E-3</v>
      </c>
      <c r="BD53" s="1233">
        <v>7.7610789473684214</v>
      </c>
      <c r="BE53" s="1233">
        <v>0.98428947368421094</v>
      </c>
      <c r="BF53" s="1158">
        <v>0</v>
      </c>
      <c r="BG53" s="1158">
        <v>0</v>
      </c>
      <c r="BH53" s="1158">
        <v>2495.35</v>
      </c>
      <c r="BI53" s="1233">
        <v>0.68400000000000005</v>
      </c>
      <c r="BJ53" s="1158">
        <v>195.17</v>
      </c>
      <c r="BK53" s="1158">
        <v>9.4293684210526312</v>
      </c>
      <c r="BL53" s="1252">
        <v>2690.52</v>
      </c>
      <c r="BM53" s="1239">
        <v>2E-3</v>
      </c>
      <c r="BN53" s="1236">
        <v>2E-3</v>
      </c>
      <c r="BO53" s="1236">
        <v>4.2000000000000006E-3</v>
      </c>
      <c r="BP53" s="1236">
        <v>0</v>
      </c>
      <c r="BQ53" s="1236">
        <v>0</v>
      </c>
      <c r="BR53" s="1236">
        <v>1E-3</v>
      </c>
      <c r="BS53" s="1233">
        <v>6.2474897959183675</v>
      </c>
      <c r="BT53" s="1233">
        <v>1.0590816326530612</v>
      </c>
      <c r="BU53" s="1158">
        <v>0</v>
      </c>
      <c r="BV53" s="1158">
        <v>0</v>
      </c>
      <c r="BW53" s="1158">
        <v>2084.81</v>
      </c>
      <c r="BX53" s="1233">
        <v>0.61199999999999999</v>
      </c>
      <c r="BY53" s="1158">
        <v>174.62</v>
      </c>
      <c r="BZ53" s="1158">
        <v>7.918571428571429</v>
      </c>
      <c r="CA53" s="1252">
        <v>2259.4299999999998</v>
      </c>
      <c r="CB53" s="1236">
        <v>2E-3</v>
      </c>
      <c r="CC53" s="1236">
        <v>2E-3</v>
      </c>
      <c r="CD53" s="1236">
        <v>4.2000000000000006E-3</v>
      </c>
      <c r="CE53" s="1236">
        <v>0</v>
      </c>
      <c r="CF53" s="1236">
        <v>0</v>
      </c>
      <c r="CG53" s="1236">
        <v>0</v>
      </c>
      <c r="CH53" s="1233">
        <v>4.6970167224080281</v>
      </c>
      <c r="CI53" s="1233">
        <v>1.0423277591973248</v>
      </c>
      <c r="CJ53" s="1158">
        <v>0</v>
      </c>
      <c r="CK53" s="1158">
        <v>0</v>
      </c>
      <c r="CL53" s="1158">
        <v>1637.63</v>
      </c>
      <c r="CM53" s="1233">
        <v>0</v>
      </c>
      <c r="CN53" s="1158">
        <v>0</v>
      </c>
      <c r="CO53" s="1158">
        <v>5.7393444816053529</v>
      </c>
      <c r="CP53" s="1252">
        <v>1637.63</v>
      </c>
      <c r="CQ53" s="1239">
        <v>2E-3</v>
      </c>
      <c r="CR53" s="1236">
        <v>2E-3</v>
      </c>
      <c r="CS53" s="1236">
        <v>4.2000000000000006E-3</v>
      </c>
      <c r="CT53" s="1236">
        <v>0</v>
      </c>
      <c r="CU53" s="1236">
        <v>0</v>
      </c>
      <c r="CV53" s="1236">
        <v>0</v>
      </c>
      <c r="CW53" s="1233">
        <v>4.9738216560509558</v>
      </c>
      <c r="CX53" s="1233">
        <v>1.3249044585987257</v>
      </c>
      <c r="CY53" s="1158">
        <v>0</v>
      </c>
      <c r="CZ53" s="1158">
        <v>0</v>
      </c>
      <c r="DA53" s="1158">
        <v>1797.24</v>
      </c>
      <c r="DB53" s="1233">
        <v>0</v>
      </c>
      <c r="DC53" s="1158">
        <v>0</v>
      </c>
      <c r="DD53" s="1158">
        <v>6.298726114649682</v>
      </c>
      <c r="DE53" s="1252">
        <v>1797.24</v>
      </c>
      <c r="DF53" s="1239">
        <v>2E-3</v>
      </c>
      <c r="DG53" s="1236">
        <v>2E-3</v>
      </c>
      <c r="DH53" s="1236">
        <v>4.2000000000000006E-3</v>
      </c>
      <c r="DI53" s="1236">
        <v>0</v>
      </c>
      <c r="DJ53" s="1236">
        <v>0</v>
      </c>
      <c r="DK53" s="1236">
        <v>0</v>
      </c>
      <c r="DL53" s="1233">
        <v>5.0356363636363639</v>
      </c>
      <c r="DM53" s="1233">
        <v>1.4901818181818181</v>
      </c>
      <c r="DN53" s="1158">
        <v>0</v>
      </c>
      <c r="DO53" s="1158">
        <v>0</v>
      </c>
      <c r="DP53" s="1158">
        <v>1862.03</v>
      </c>
      <c r="DQ53" s="1233">
        <v>0</v>
      </c>
      <c r="DR53" s="1158">
        <v>0</v>
      </c>
      <c r="DS53" s="1158">
        <v>6.525818181818182</v>
      </c>
      <c r="DT53" s="1252">
        <v>1862.03</v>
      </c>
      <c r="DU53" s="1239">
        <v>2E-3</v>
      </c>
      <c r="DV53" s="1236">
        <v>2E-3</v>
      </c>
      <c r="DW53" s="1236">
        <v>4.2000000000000006E-3</v>
      </c>
      <c r="DX53" s="1236">
        <v>0</v>
      </c>
      <c r="DY53" s="1236">
        <v>0</v>
      </c>
      <c r="DZ53" s="1236">
        <v>1E-3</v>
      </c>
      <c r="EA53" s="1233">
        <v>5.4109213483146066</v>
      </c>
      <c r="EB53" s="1233">
        <v>1.2773033707865171</v>
      </c>
      <c r="EC53" s="1158">
        <v>0</v>
      </c>
      <c r="ED53" s="1158">
        <v>0</v>
      </c>
      <c r="EE53" s="1158">
        <v>1908.37</v>
      </c>
      <c r="EF53" s="1158">
        <v>0.59399999999999997</v>
      </c>
      <c r="EG53" s="1158">
        <v>169.49</v>
      </c>
      <c r="EH53" s="1158">
        <v>7.2822247191011238</v>
      </c>
      <c r="EI53" s="1252">
        <v>2077.8599999999997</v>
      </c>
      <c r="EJ53" s="1239">
        <v>2E-3</v>
      </c>
      <c r="EK53" s="1236">
        <v>2E-3</v>
      </c>
      <c r="EL53" s="1236">
        <v>4.2000000000000006E-3</v>
      </c>
      <c r="EM53" s="1236">
        <v>0</v>
      </c>
      <c r="EN53" s="1236">
        <v>0</v>
      </c>
      <c r="EO53" s="1236">
        <v>1E-3</v>
      </c>
      <c r="EP53" s="1233">
        <v>3.4781323529411772</v>
      </c>
      <c r="EQ53" s="1233">
        <v>0.65439705882352928</v>
      </c>
      <c r="ER53" s="1158">
        <v>0</v>
      </c>
      <c r="ES53" s="1158">
        <v>0</v>
      </c>
      <c r="ET53" s="1158">
        <v>1179.1500000000001</v>
      </c>
      <c r="EU53" s="1158">
        <v>0.84</v>
      </c>
      <c r="EV53" s="1158">
        <v>239.68</v>
      </c>
      <c r="EW53" s="1158">
        <v>4.9725294117647065</v>
      </c>
      <c r="EX53" s="1252">
        <v>1418.8300000000002</v>
      </c>
      <c r="EY53" s="1236">
        <v>2E-3</v>
      </c>
      <c r="EZ53" s="1236">
        <v>2E-3</v>
      </c>
      <c r="FA53" s="1236">
        <v>4.2000000000000006E-3</v>
      </c>
      <c r="FB53" s="1236">
        <v>0</v>
      </c>
      <c r="FC53" s="1236">
        <v>0</v>
      </c>
      <c r="FD53" s="1236">
        <v>1E-3</v>
      </c>
      <c r="FE53" s="1233">
        <v>2.1795812274368234</v>
      </c>
      <c r="FF53" s="1233">
        <v>0.49605776173285177</v>
      </c>
      <c r="FG53" s="1158">
        <v>0</v>
      </c>
      <c r="FH53" s="1158">
        <v>0</v>
      </c>
      <c r="FI53" s="1158">
        <v>763.45</v>
      </c>
      <c r="FJ53" s="1158">
        <v>0.76</v>
      </c>
      <c r="FK53" s="1158">
        <v>216.85</v>
      </c>
      <c r="FL53" s="1158">
        <v>3.435638989169675</v>
      </c>
      <c r="FM53" s="1252">
        <v>980.30000000000007</v>
      </c>
      <c r="FN53" s="1236">
        <v>2E-3</v>
      </c>
      <c r="FO53" s="1236">
        <v>2E-3</v>
      </c>
      <c r="FP53" s="1236">
        <v>4.2000000000000006E-3</v>
      </c>
      <c r="FQ53" s="1236">
        <v>0</v>
      </c>
      <c r="FR53" s="1236">
        <v>0</v>
      </c>
      <c r="FS53" s="1236">
        <v>1E-3</v>
      </c>
      <c r="FT53" s="1233">
        <v>7.3853513513513525</v>
      </c>
      <c r="FU53" s="1233">
        <v>1.0388378378378376</v>
      </c>
      <c r="FV53" s="1158">
        <v>0</v>
      </c>
      <c r="FW53" s="1158">
        <v>0</v>
      </c>
      <c r="FX53" s="1158">
        <v>2403.6999999999998</v>
      </c>
      <c r="FY53" s="1158">
        <v>0.74099999999999999</v>
      </c>
      <c r="FZ53" s="1158">
        <v>211.43</v>
      </c>
      <c r="GA53" s="1158">
        <v>9.1651891891891903</v>
      </c>
      <c r="GB53" s="1252">
        <v>2615.1299999999997</v>
      </c>
      <c r="GC53" s="1253">
        <v>49.000573212517288</v>
      </c>
      <c r="GD53" s="1254">
        <v>13981.510000000002</v>
      </c>
      <c r="GE53" s="1255">
        <v>37.680126605692557</v>
      </c>
      <c r="GF53" s="1256">
        <v>10751.39</v>
      </c>
      <c r="GG53" s="1257">
        <v>86.680699818209845</v>
      </c>
      <c r="GH53" s="1258">
        <v>24732.9</v>
      </c>
      <c r="GI53" s="1246">
        <v>12</v>
      </c>
      <c r="GJ53" s="1259">
        <v>80.415699818209859</v>
      </c>
      <c r="GK53" s="1260">
        <v>22945.290000000005</v>
      </c>
      <c r="GL53" s="1261">
        <v>6.2649999999999864</v>
      </c>
      <c r="GM53" s="1262">
        <v>1787.6099999999969</v>
      </c>
    </row>
    <row r="54" spans="1:195" ht="18" customHeight="1" x14ac:dyDescent="0.25">
      <c r="A54" s="1250">
        <v>40</v>
      </c>
      <c r="B54" s="1263" t="s">
        <v>1372</v>
      </c>
      <c r="C54" s="1251" t="s">
        <v>379</v>
      </c>
      <c r="D54" s="1235">
        <v>298</v>
      </c>
      <c r="E54" s="1236">
        <v>2E-3</v>
      </c>
      <c r="F54" s="1236">
        <v>2E-3</v>
      </c>
      <c r="G54" s="1236">
        <v>4.2000000000000006E-3</v>
      </c>
      <c r="H54" s="1236">
        <v>0</v>
      </c>
      <c r="I54" s="1236">
        <v>0</v>
      </c>
      <c r="J54" s="1236">
        <v>1E-3</v>
      </c>
      <c r="K54" s="1233">
        <v>6.6847905405405408</v>
      </c>
      <c r="L54" s="1233">
        <v>0.90134459459459415</v>
      </c>
      <c r="M54" s="1237">
        <v>0</v>
      </c>
      <c r="N54" s="1237">
        <v>0</v>
      </c>
      <c r="O54" s="1158">
        <v>2260.67</v>
      </c>
      <c r="P54" s="1233">
        <v>0.6</v>
      </c>
      <c r="Q54" s="1158">
        <v>178.8</v>
      </c>
      <c r="R54" s="1158">
        <v>8.1861351351351352</v>
      </c>
      <c r="S54" s="1252">
        <v>2439.4700000000003</v>
      </c>
      <c r="T54" s="1239">
        <v>2E-3</v>
      </c>
      <c r="U54" s="1236">
        <v>2E-3</v>
      </c>
      <c r="V54" s="1236">
        <v>4.2000000000000006E-3</v>
      </c>
      <c r="W54" s="1236">
        <v>0</v>
      </c>
      <c r="X54" s="1236">
        <v>0</v>
      </c>
      <c r="Y54" s="1236">
        <v>1E-3</v>
      </c>
      <c r="Z54" s="1233">
        <v>7.5341926910299017</v>
      </c>
      <c r="AA54" s="1233">
        <v>0.93932225913621281</v>
      </c>
      <c r="AB54" s="1158">
        <v>0</v>
      </c>
      <c r="AC54" s="1158">
        <v>0</v>
      </c>
      <c r="AD54" s="1158">
        <v>2525.11</v>
      </c>
      <c r="AE54" s="1233">
        <v>0.71399999999999997</v>
      </c>
      <c r="AF54" s="1158">
        <v>212.77</v>
      </c>
      <c r="AG54" s="1158">
        <v>9.1875149501661149</v>
      </c>
      <c r="AH54" s="1252">
        <v>2737.88</v>
      </c>
      <c r="AI54" s="1239">
        <v>2E-3</v>
      </c>
      <c r="AJ54" s="1236">
        <v>2E-3</v>
      </c>
      <c r="AK54" s="1236">
        <v>4.2000000000000006E-3</v>
      </c>
      <c r="AL54" s="1236">
        <v>0</v>
      </c>
      <c r="AM54" s="1236">
        <v>0</v>
      </c>
      <c r="AN54" s="1236">
        <v>1E-3</v>
      </c>
      <c r="AO54" s="1233">
        <v>6.9692040133779267</v>
      </c>
      <c r="AP54" s="1233">
        <v>0.85043478260869598</v>
      </c>
      <c r="AQ54" s="1158">
        <v>0</v>
      </c>
      <c r="AR54" s="1158">
        <v>0</v>
      </c>
      <c r="AS54" s="1158">
        <v>2330.25</v>
      </c>
      <c r="AT54" s="1233">
        <v>0.72</v>
      </c>
      <c r="AU54" s="1158">
        <v>214.56</v>
      </c>
      <c r="AV54" s="1158">
        <v>8.5396387959866225</v>
      </c>
      <c r="AW54" s="1252">
        <v>2544.81</v>
      </c>
      <c r="AX54" s="1236">
        <v>2E-3</v>
      </c>
      <c r="AY54" s="1236">
        <v>2E-3</v>
      </c>
      <c r="AZ54" s="1236">
        <v>4.2000000000000006E-3</v>
      </c>
      <c r="BA54" s="1236">
        <v>0</v>
      </c>
      <c r="BB54" s="1236">
        <v>0</v>
      </c>
      <c r="BC54" s="1236">
        <v>1E-3</v>
      </c>
      <c r="BD54" s="1233">
        <v>7.7610789473684214</v>
      </c>
      <c r="BE54" s="1233">
        <v>0.98428947368421094</v>
      </c>
      <c r="BF54" s="1158">
        <v>0</v>
      </c>
      <c r="BG54" s="1158">
        <v>0</v>
      </c>
      <c r="BH54" s="1158">
        <v>2606.12</v>
      </c>
      <c r="BI54" s="1233">
        <v>0.68400000000000005</v>
      </c>
      <c r="BJ54" s="1158">
        <v>203.83</v>
      </c>
      <c r="BK54" s="1158">
        <v>9.4293684210526312</v>
      </c>
      <c r="BL54" s="1252">
        <v>2809.95</v>
      </c>
      <c r="BM54" s="1239">
        <v>2E-3</v>
      </c>
      <c r="BN54" s="1236">
        <v>2E-3</v>
      </c>
      <c r="BO54" s="1236">
        <v>4.2000000000000006E-3</v>
      </c>
      <c r="BP54" s="1236">
        <v>0</v>
      </c>
      <c r="BQ54" s="1236">
        <v>0</v>
      </c>
      <c r="BR54" s="1236">
        <v>1E-3</v>
      </c>
      <c r="BS54" s="1233">
        <v>6.2474897959183675</v>
      </c>
      <c r="BT54" s="1233">
        <v>1.0590816326530612</v>
      </c>
      <c r="BU54" s="1158">
        <v>0</v>
      </c>
      <c r="BV54" s="1158">
        <v>0</v>
      </c>
      <c r="BW54" s="1158">
        <v>2177.36</v>
      </c>
      <c r="BX54" s="1233">
        <v>0.61199999999999999</v>
      </c>
      <c r="BY54" s="1158">
        <v>182.38</v>
      </c>
      <c r="BZ54" s="1158">
        <v>7.918571428571429</v>
      </c>
      <c r="CA54" s="1252">
        <v>2359.7400000000002</v>
      </c>
      <c r="CB54" s="1236">
        <v>2E-3</v>
      </c>
      <c r="CC54" s="1236">
        <v>2E-3</v>
      </c>
      <c r="CD54" s="1236">
        <v>4.2000000000000006E-3</v>
      </c>
      <c r="CE54" s="1236">
        <v>0</v>
      </c>
      <c r="CF54" s="1236">
        <v>0</v>
      </c>
      <c r="CG54" s="1236">
        <v>0</v>
      </c>
      <c r="CH54" s="1233">
        <v>4.6970167224080281</v>
      </c>
      <c r="CI54" s="1233">
        <v>1.0423277591973248</v>
      </c>
      <c r="CJ54" s="1158">
        <v>0</v>
      </c>
      <c r="CK54" s="1158">
        <v>0</v>
      </c>
      <c r="CL54" s="1158">
        <v>1710.32</v>
      </c>
      <c r="CM54" s="1233">
        <v>0</v>
      </c>
      <c r="CN54" s="1158">
        <v>0</v>
      </c>
      <c r="CO54" s="1158">
        <v>5.7393444816053529</v>
      </c>
      <c r="CP54" s="1252">
        <v>1710.32</v>
      </c>
      <c r="CQ54" s="1239">
        <v>2E-3</v>
      </c>
      <c r="CR54" s="1236">
        <v>2E-3</v>
      </c>
      <c r="CS54" s="1236">
        <v>4.2000000000000006E-3</v>
      </c>
      <c r="CT54" s="1236">
        <v>0</v>
      </c>
      <c r="CU54" s="1236">
        <v>0</v>
      </c>
      <c r="CV54" s="1236">
        <v>0</v>
      </c>
      <c r="CW54" s="1233">
        <v>4.9738216560509558</v>
      </c>
      <c r="CX54" s="1233">
        <v>1.3249044585987257</v>
      </c>
      <c r="CY54" s="1158">
        <v>0</v>
      </c>
      <c r="CZ54" s="1158">
        <v>0</v>
      </c>
      <c r="DA54" s="1158">
        <v>1877.02</v>
      </c>
      <c r="DB54" s="1233">
        <v>0</v>
      </c>
      <c r="DC54" s="1158">
        <v>0</v>
      </c>
      <c r="DD54" s="1158">
        <v>6.298726114649682</v>
      </c>
      <c r="DE54" s="1252">
        <v>1877.02</v>
      </c>
      <c r="DF54" s="1239">
        <v>2E-3</v>
      </c>
      <c r="DG54" s="1236">
        <v>2E-3</v>
      </c>
      <c r="DH54" s="1236">
        <v>4.2000000000000006E-3</v>
      </c>
      <c r="DI54" s="1236">
        <v>0</v>
      </c>
      <c r="DJ54" s="1236">
        <v>0</v>
      </c>
      <c r="DK54" s="1236">
        <v>0</v>
      </c>
      <c r="DL54" s="1233">
        <v>5.0356363636363639</v>
      </c>
      <c r="DM54" s="1233">
        <v>1.4901818181818181</v>
      </c>
      <c r="DN54" s="1158">
        <v>0</v>
      </c>
      <c r="DO54" s="1158">
        <v>0</v>
      </c>
      <c r="DP54" s="1158">
        <v>1944.69</v>
      </c>
      <c r="DQ54" s="1233">
        <v>0</v>
      </c>
      <c r="DR54" s="1158">
        <v>0</v>
      </c>
      <c r="DS54" s="1158">
        <v>6.525818181818182</v>
      </c>
      <c r="DT54" s="1252">
        <v>1944.69</v>
      </c>
      <c r="DU54" s="1239">
        <v>2E-3</v>
      </c>
      <c r="DV54" s="1236">
        <v>2E-3</v>
      </c>
      <c r="DW54" s="1236">
        <v>4.2000000000000006E-3</v>
      </c>
      <c r="DX54" s="1236">
        <v>0</v>
      </c>
      <c r="DY54" s="1236">
        <v>0</v>
      </c>
      <c r="DZ54" s="1236">
        <v>0</v>
      </c>
      <c r="EA54" s="1233">
        <v>5.4109213483146066</v>
      </c>
      <c r="EB54" s="1233">
        <v>1.2773033707865171</v>
      </c>
      <c r="EC54" s="1158">
        <v>0</v>
      </c>
      <c r="ED54" s="1158">
        <v>0</v>
      </c>
      <c r="EE54" s="1158">
        <v>1993.09</v>
      </c>
      <c r="EF54" s="1158">
        <v>0</v>
      </c>
      <c r="EG54" s="1158">
        <v>0</v>
      </c>
      <c r="EH54" s="1158">
        <v>6.6882247191011235</v>
      </c>
      <c r="EI54" s="1252">
        <v>1993.09</v>
      </c>
      <c r="EJ54" s="1239">
        <v>2E-3</v>
      </c>
      <c r="EK54" s="1236">
        <v>2E-3</v>
      </c>
      <c r="EL54" s="1236">
        <v>4.2000000000000006E-3</v>
      </c>
      <c r="EM54" s="1236">
        <v>0</v>
      </c>
      <c r="EN54" s="1236">
        <v>0</v>
      </c>
      <c r="EO54" s="1236">
        <v>0</v>
      </c>
      <c r="EP54" s="1233">
        <v>3.4781323529411772</v>
      </c>
      <c r="EQ54" s="1233">
        <v>0.65439705882352928</v>
      </c>
      <c r="ER54" s="1158">
        <v>0</v>
      </c>
      <c r="ES54" s="1158">
        <v>0</v>
      </c>
      <c r="ET54" s="1158">
        <v>1231.49</v>
      </c>
      <c r="EU54" s="1158">
        <v>0</v>
      </c>
      <c r="EV54" s="1158">
        <v>0</v>
      </c>
      <c r="EW54" s="1158">
        <v>4.1325294117647067</v>
      </c>
      <c r="EX54" s="1252">
        <v>1231.49</v>
      </c>
      <c r="EY54" s="1236">
        <v>2E-3</v>
      </c>
      <c r="EZ54" s="1236">
        <v>2E-3</v>
      </c>
      <c r="FA54" s="1236">
        <v>4.2000000000000006E-3</v>
      </c>
      <c r="FB54" s="1236">
        <v>0</v>
      </c>
      <c r="FC54" s="1236">
        <v>0</v>
      </c>
      <c r="FD54" s="1236">
        <v>0</v>
      </c>
      <c r="FE54" s="1233">
        <v>2.1795812274368234</v>
      </c>
      <c r="FF54" s="1233">
        <v>0.49605776173285177</v>
      </c>
      <c r="FG54" s="1158">
        <v>0</v>
      </c>
      <c r="FH54" s="1158">
        <v>0</v>
      </c>
      <c r="FI54" s="1158">
        <v>797.34</v>
      </c>
      <c r="FJ54" s="1158">
        <v>0</v>
      </c>
      <c r="FK54" s="1158">
        <v>0</v>
      </c>
      <c r="FL54" s="1158">
        <v>2.6756389891696752</v>
      </c>
      <c r="FM54" s="1252">
        <v>797.34</v>
      </c>
      <c r="FN54" s="1236">
        <v>2E-3</v>
      </c>
      <c r="FO54" s="1236">
        <v>2E-3</v>
      </c>
      <c r="FP54" s="1236">
        <v>4.2000000000000006E-3</v>
      </c>
      <c r="FQ54" s="1236">
        <v>0</v>
      </c>
      <c r="FR54" s="1236">
        <v>0</v>
      </c>
      <c r="FS54" s="1236">
        <v>0</v>
      </c>
      <c r="FT54" s="1233">
        <v>7.3853513513513525</v>
      </c>
      <c r="FU54" s="1233">
        <v>1.0388378378378376</v>
      </c>
      <c r="FV54" s="1158">
        <v>0</v>
      </c>
      <c r="FW54" s="1158">
        <v>0</v>
      </c>
      <c r="FX54" s="1158">
        <v>2510.41</v>
      </c>
      <c r="FY54" s="1158">
        <v>0</v>
      </c>
      <c r="FZ54" s="1158">
        <v>0</v>
      </c>
      <c r="GA54" s="1158">
        <v>8.4241891891891907</v>
      </c>
      <c r="GB54" s="1252">
        <v>2510.41</v>
      </c>
      <c r="GC54" s="1253">
        <v>49.000573212517288</v>
      </c>
      <c r="GD54" s="1254">
        <v>14602.17</v>
      </c>
      <c r="GE54" s="1255">
        <v>34.745126605692562</v>
      </c>
      <c r="GF54" s="1256">
        <v>10354.040000000001</v>
      </c>
      <c r="GG54" s="1257">
        <v>83.745699818209857</v>
      </c>
      <c r="GH54" s="1258">
        <v>24956.21</v>
      </c>
      <c r="GI54" s="1246">
        <v>12</v>
      </c>
      <c r="GJ54" s="1259">
        <v>80.415699818209873</v>
      </c>
      <c r="GK54" s="1260">
        <v>23963.869999999995</v>
      </c>
      <c r="GL54" s="1261">
        <v>3.3299999999999841</v>
      </c>
      <c r="GM54" s="1262">
        <v>992.34000000000378</v>
      </c>
    </row>
    <row r="55" spans="1:195" ht="18" customHeight="1" x14ac:dyDescent="0.25">
      <c r="A55" s="1232">
        <v>41</v>
      </c>
      <c r="B55" s="1263" t="s">
        <v>1373</v>
      </c>
      <c r="C55" s="1251" t="s">
        <v>379</v>
      </c>
      <c r="D55" s="1235">
        <v>197.41</v>
      </c>
      <c r="E55" s="1236">
        <v>0.02</v>
      </c>
      <c r="F55" s="1236">
        <v>0.02</v>
      </c>
      <c r="G55" s="1236">
        <v>0.02</v>
      </c>
      <c r="H55" s="1236">
        <v>0</v>
      </c>
      <c r="I55" s="1236">
        <v>0</v>
      </c>
      <c r="J55" s="1236">
        <v>5.0000000000000001E-4</v>
      </c>
      <c r="K55" s="1233">
        <v>66.847905405405413</v>
      </c>
      <c r="L55" s="1233">
        <v>9.0134459459459411</v>
      </c>
      <c r="M55" s="1237">
        <v>0</v>
      </c>
      <c r="N55" s="1237">
        <v>0</v>
      </c>
      <c r="O55" s="1158">
        <v>14975.79</v>
      </c>
      <c r="P55" s="1233">
        <v>0.3</v>
      </c>
      <c r="Q55" s="1158">
        <v>59.22</v>
      </c>
      <c r="R55" s="1158">
        <v>76.161351351351357</v>
      </c>
      <c r="S55" s="1252">
        <v>15035.01</v>
      </c>
      <c r="T55" s="1239">
        <v>0.02</v>
      </c>
      <c r="U55" s="1236">
        <v>0.02</v>
      </c>
      <c r="V55" s="1236">
        <v>0.02</v>
      </c>
      <c r="W55" s="1236">
        <v>0</v>
      </c>
      <c r="X55" s="1236">
        <v>0</v>
      </c>
      <c r="Y55" s="1236">
        <v>5.0000000000000001E-4</v>
      </c>
      <c r="Z55" s="1233">
        <v>75.341926910299023</v>
      </c>
      <c r="AA55" s="1233">
        <v>9.3932225913621288</v>
      </c>
      <c r="AB55" s="1158">
        <v>0</v>
      </c>
      <c r="AC55" s="1158">
        <v>0</v>
      </c>
      <c r="AD55" s="1158">
        <v>16727.57</v>
      </c>
      <c r="AE55" s="1233">
        <v>0.35699999999999998</v>
      </c>
      <c r="AF55" s="1158">
        <v>70.48</v>
      </c>
      <c r="AG55" s="1158">
        <v>85.092149501661154</v>
      </c>
      <c r="AH55" s="1252">
        <v>16798.05</v>
      </c>
      <c r="AI55" s="1239">
        <v>0.02</v>
      </c>
      <c r="AJ55" s="1236">
        <v>0.02</v>
      </c>
      <c r="AK55" s="1236">
        <v>0.02</v>
      </c>
      <c r="AL55" s="1236">
        <v>0</v>
      </c>
      <c r="AM55" s="1236">
        <v>0</v>
      </c>
      <c r="AN55" s="1236">
        <v>5.0000000000000001E-4</v>
      </c>
      <c r="AO55" s="1233">
        <v>69.692040133779273</v>
      </c>
      <c r="AP55" s="1233">
        <v>8.5043478260869598</v>
      </c>
      <c r="AQ55" s="1158">
        <v>0</v>
      </c>
      <c r="AR55" s="1158">
        <v>0</v>
      </c>
      <c r="AS55" s="1158">
        <v>15436.75</v>
      </c>
      <c r="AT55" s="1233">
        <v>0.36</v>
      </c>
      <c r="AU55" s="1158">
        <v>71.069999999999993</v>
      </c>
      <c r="AV55" s="1158">
        <v>78.556387959866228</v>
      </c>
      <c r="AW55" s="1252">
        <v>15507.82</v>
      </c>
      <c r="AX55" s="1236">
        <v>0.02</v>
      </c>
      <c r="AY55" s="1236">
        <v>0.02</v>
      </c>
      <c r="AZ55" s="1236">
        <v>0.02</v>
      </c>
      <c r="BA55" s="1236">
        <v>0</v>
      </c>
      <c r="BB55" s="1236">
        <v>0</v>
      </c>
      <c r="BC55" s="1236">
        <v>5.0000000000000001E-4</v>
      </c>
      <c r="BD55" s="1233">
        <v>77.610789473684207</v>
      </c>
      <c r="BE55" s="1233">
        <v>9.8428947368421085</v>
      </c>
      <c r="BF55" s="1158">
        <v>0</v>
      </c>
      <c r="BG55" s="1158">
        <v>0</v>
      </c>
      <c r="BH55" s="1158">
        <v>17264.23</v>
      </c>
      <c r="BI55" s="1233">
        <v>0.34200000000000003</v>
      </c>
      <c r="BJ55" s="1158">
        <v>67.510000000000005</v>
      </c>
      <c r="BK55" s="1158">
        <v>87.795684210526318</v>
      </c>
      <c r="BL55" s="1252">
        <v>17331.739999999998</v>
      </c>
      <c r="BM55" s="1239">
        <v>0.02</v>
      </c>
      <c r="BN55" s="1236">
        <v>0.02</v>
      </c>
      <c r="BO55" s="1236">
        <v>0.02</v>
      </c>
      <c r="BP55" s="1236">
        <v>0</v>
      </c>
      <c r="BQ55" s="1236">
        <v>0</v>
      </c>
      <c r="BR55" s="1236">
        <v>5.0000000000000001E-4</v>
      </c>
      <c r="BS55" s="1233">
        <v>62.474897959183672</v>
      </c>
      <c r="BT55" s="1233">
        <v>10.590816326530613</v>
      </c>
      <c r="BU55" s="1158">
        <v>0</v>
      </c>
      <c r="BV55" s="1158">
        <v>0</v>
      </c>
      <c r="BW55" s="1158">
        <v>14423.9</v>
      </c>
      <c r="BX55" s="1233">
        <v>0.30599999999999999</v>
      </c>
      <c r="BY55" s="1158">
        <v>60.41</v>
      </c>
      <c r="BZ55" s="1158">
        <v>73.371714285714276</v>
      </c>
      <c r="CA55" s="1252">
        <v>14484.31</v>
      </c>
      <c r="CB55" s="1236">
        <v>0.02</v>
      </c>
      <c r="CC55" s="1236">
        <v>0.02</v>
      </c>
      <c r="CD55" s="1236">
        <v>0.02</v>
      </c>
      <c r="CE55" s="1236">
        <v>0</v>
      </c>
      <c r="CF55" s="1236">
        <v>0</v>
      </c>
      <c r="CG55" s="1236">
        <v>5.0000000000000001E-4</v>
      </c>
      <c r="CH55" s="1233">
        <v>46.970167224080278</v>
      </c>
      <c r="CI55" s="1233">
        <v>10.423277591973246</v>
      </c>
      <c r="CJ55" s="1158">
        <v>0</v>
      </c>
      <c r="CK55" s="1158">
        <v>0</v>
      </c>
      <c r="CL55" s="1158">
        <v>11330.04</v>
      </c>
      <c r="CM55" s="1233">
        <v>0.26100000000000001</v>
      </c>
      <c r="CN55" s="1158">
        <v>51.52</v>
      </c>
      <c r="CO55" s="1158">
        <v>57.654444816053527</v>
      </c>
      <c r="CP55" s="1252">
        <v>11381.560000000001</v>
      </c>
      <c r="CQ55" s="1239">
        <v>0.02</v>
      </c>
      <c r="CR55" s="1236">
        <v>0.02</v>
      </c>
      <c r="CS55" s="1236">
        <v>0.02</v>
      </c>
      <c r="CT55" s="1236">
        <v>0</v>
      </c>
      <c r="CU55" s="1236">
        <v>0</v>
      </c>
      <c r="CV55" s="1236">
        <v>5.0000000000000001E-4</v>
      </c>
      <c r="CW55" s="1233">
        <v>49.738216560509557</v>
      </c>
      <c r="CX55" s="1233">
        <v>13.249044585987258</v>
      </c>
      <c r="CY55" s="1158">
        <v>0</v>
      </c>
      <c r="CZ55" s="1158">
        <v>0</v>
      </c>
      <c r="DA55" s="1158">
        <v>12434.32</v>
      </c>
      <c r="DB55" s="1233">
        <v>0.26</v>
      </c>
      <c r="DC55" s="1158">
        <v>51.33</v>
      </c>
      <c r="DD55" s="1158">
        <v>63.247261146496811</v>
      </c>
      <c r="DE55" s="1252">
        <v>12485.65</v>
      </c>
      <c r="DF55" s="1239">
        <v>0.02</v>
      </c>
      <c r="DG55" s="1236">
        <v>0.02</v>
      </c>
      <c r="DH55" s="1236">
        <v>0.02</v>
      </c>
      <c r="DI55" s="1236">
        <v>0</v>
      </c>
      <c r="DJ55" s="1236">
        <v>0</v>
      </c>
      <c r="DK55" s="1236">
        <v>5.0000000000000001E-4</v>
      </c>
      <c r="DL55" s="1233">
        <v>50.356363636363639</v>
      </c>
      <c r="DM55" s="1233">
        <v>14.901818181818181</v>
      </c>
      <c r="DN55" s="1158">
        <v>0</v>
      </c>
      <c r="DO55" s="1158">
        <v>0</v>
      </c>
      <c r="DP55" s="1158">
        <v>12882.62</v>
      </c>
      <c r="DQ55" s="1233">
        <v>0.29399999999999998</v>
      </c>
      <c r="DR55" s="1158">
        <v>58.04</v>
      </c>
      <c r="DS55" s="1158">
        <v>65.552181818181822</v>
      </c>
      <c r="DT55" s="1252">
        <v>12940.660000000002</v>
      </c>
      <c r="DU55" s="1239">
        <v>0.02</v>
      </c>
      <c r="DV55" s="1236">
        <v>0.02</v>
      </c>
      <c r="DW55" s="1236">
        <v>0.02</v>
      </c>
      <c r="DX55" s="1236">
        <v>0</v>
      </c>
      <c r="DY55" s="1236">
        <v>0</v>
      </c>
      <c r="DZ55" s="1236">
        <v>1E-3</v>
      </c>
      <c r="EA55" s="1233">
        <v>54.109213483146071</v>
      </c>
      <c r="EB55" s="1233">
        <v>12.773033707865171</v>
      </c>
      <c r="EC55" s="1158">
        <v>0</v>
      </c>
      <c r="ED55" s="1158">
        <v>0</v>
      </c>
      <c r="EE55" s="1158">
        <v>13203.22</v>
      </c>
      <c r="EF55" s="1158">
        <v>0.59399999999999997</v>
      </c>
      <c r="EG55" s="1158">
        <v>117.26</v>
      </c>
      <c r="EH55" s="1158">
        <v>67.47624719101124</v>
      </c>
      <c r="EI55" s="1252">
        <v>13320.48</v>
      </c>
      <c r="EJ55" s="1239">
        <v>0.02</v>
      </c>
      <c r="EK55" s="1236">
        <v>0.02</v>
      </c>
      <c r="EL55" s="1236">
        <v>0.02</v>
      </c>
      <c r="EM55" s="1236">
        <v>0</v>
      </c>
      <c r="EN55" s="1236">
        <v>0</v>
      </c>
      <c r="EO55" s="1236">
        <v>1E-3</v>
      </c>
      <c r="EP55" s="1233">
        <v>34.781323529411772</v>
      </c>
      <c r="EQ55" s="1233">
        <v>6.5439705882352932</v>
      </c>
      <c r="ER55" s="1158">
        <v>0</v>
      </c>
      <c r="ES55" s="1158">
        <v>0</v>
      </c>
      <c r="ET55" s="1158">
        <v>8158.03</v>
      </c>
      <c r="EU55" s="1158">
        <v>0.84</v>
      </c>
      <c r="EV55" s="1158">
        <v>165.82</v>
      </c>
      <c r="EW55" s="1158">
        <v>42.165294117647065</v>
      </c>
      <c r="EX55" s="1252">
        <v>8323.85</v>
      </c>
      <c r="EY55" s="1236">
        <v>0.02</v>
      </c>
      <c r="EZ55" s="1236">
        <v>0.02</v>
      </c>
      <c r="FA55" s="1236">
        <v>0.02</v>
      </c>
      <c r="FB55" s="1236">
        <v>0</v>
      </c>
      <c r="FC55" s="1236">
        <v>0</v>
      </c>
      <c r="FD55" s="1236">
        <v>1E-3</v>
      </c>
      <c r="FE55" s="1233">
        <v>21.795812274368231</v>
      </c>
      <c r="FF55" s="1233">
        <v>4.9605776173285179</v>
      </c>
      <c r="FG55" s="1158">
        <v>0</v>
      </c>
      <c r="FH55" s="1158">
        <v>0</v>
      </c>
      <c r="FI55" s="1158">
        <v>5281.98</v>
      </c>
      <c r="FJ55" s="1158">
        <v>0.76</v>
      </c>
      <c r="FK55" s="1158">
        <v>150.03</v>
      </c>
      <c r="FL55" s="1158">
        <v>27.51638989169675</v>
      </c>
      <c r="FM55" s="1252">
        <v>5432.0099999999993</v>
      </c>
      <c r="FN55" s="1236">
        <v>0.02</v>
      </c>
      <c r="FO55" s="1236">
        <v>0.02</v>
      </c>
      <c r="FP55" s="1236">
        <v>0.02</v>
      </c>
      <c r="FQ55" s="1236">
        <v>0</v>
      </c>
      <c r="FR55" s="1236">
        <v>0</v>
      </c>
      <c r="FS55" s="1236">
        <v>1E-3</v>
      </c>
      <c r="FT55" s="1233">
        <v>73.853513513513533</v>
      </c>
      <c r="FU55" s="1233">
        <v>10.388378378378375</v>
      </c>
      <c r="FV55" s="1158">
        <v>0</v>
      </c>
      <c r="FW55" s="1158">
        <v>0</v>
      </c>
      <c r="FX55" s="1158">
        <v>16630.189999999999</v>
      </c>
      <c r="FY55" s="1158">
        <v>0.74099999999999999</v>
      </c>
      <c r="FZ55" s="1158">
        <v>146.28</v>
      </c>
      <c r="GA55" s="1158">
        <v>84.98289189189191</v>
      </c>
      <c r="GB55" s="1252">
        <v>16776.469999999998</v>
      </c>
      <c r="GC55" s="1253">
        <v>458.63173212517285</v>
      </c>
      <c r="GD55" s="1254">
        <v>90538.489999999991</v>
      </c>
      <c r="GE55" s="1255">
        <v>350.94026605692557</v>
      </c>
      <c r="GF55" s="1256">
        <v>69279.12</v>
      </c>
      <c r="GG55" s="1257">
        <v>809.57199818209847</v>
      </c>
      <c r="GH55" s="1258">
        <v>159817.60999999999</v>
      </c>
      <c r="GI55" s="1246">
        <v>1</v>
      </c>
      <c r="GJ55" s="1259">
        <v>804.1569981820985</v>
      </c>
      <c r="GK55" s="1260">
        <v>158748.63999999996</v>
      </c>
      <c r="GL55" s="1261">
        <v>5.4149999999999636</v>
      </c>
      <c r="GM55" s="1262">
        <v>1068.9700000000303</v>
      </c>
    </row>
    <row r="56" spans="1:195" ht="18" customHeight="1" x14ac:dyDescent="0.25">
      <c r="A56" s="1250">
        <v>42</v>
      </c>
      <c r="B56" s="1263" t="s">
        <v>1374</v>
      </c>
      <c r="C56" s="1251" t="s">
        <v>379</v>
      </c>
      <c r="D56" s="1235">
        <v>140.26499999999999</v>
      </c>
      <c r="E56" s="1236">
        <v>0.04</v>
      </c>
      <c r="F56" s="1236">
        <v>0.04</v>
      </c>
      <c r="G56" s="1236">
        <v>0.04</v>
      </c>
      <c r="H56" s="1236">
        <v>0</v>
      </c>
      <c r="I56" s="1236">
        <v>0</v>
      </c>
      <c r="J56" s="1236">
        <v>1E-3</v>
      </c>
      <c r="K56" s="1233">
        <v>133.69581081081083</v>
      </c>
      <c r="L56" s="1233">
        <v>18.026891891891882</v>
      </c>
      <c r="M56" s="1237">
        <v>0</v>
      </c>
      <c r="N56" s="1237">
        <v>0</v>
      </c>
      <c r="O56" s="1158">
        <v>21281.38</v>
      </c>
      <c r="P56" s="1233">
        <v>0.6</v>
      </c>
      <c r="Q56" s="1158">
        <v>84.16</v>
      </c>
      <c r="R56" s="1158">
        <v>152.32270270270271</v>
      </c>
      <c r="S56" s="1252">
        <v>21365.54</v>
      </c>
      <c r="T56" s="1239">
        <v>0.04</v>
      </c>
      <c r="U56" s="1236">
        <v>0.04</v>
      </c>
      <c r="V56" s="1236">
        <v>0.04</v>
      </c>
      <c r="W56" s="1236">
        <v>0</v>
      </c>
      <c r="X56" s="1236">
        <v>0</v>
      </c>
      <c r="Y56" s="1236">
        <v>1E-3</v>
      </c>
      <c r="Z56" s="1233">
        <v>150.68385382059805</v>
      </c>
      <c r="AA56" s="1233">
        <v>18.786445182724258</v>
      </c>
      <c r="AB56" s="1158">
        <v>0</v>
      </c>
      <c r="AC56" s="1158">
        <v>0</v>
      </c>
      <c r="AD56" s="1158">
        <v>23770.75</v>
      </c>
      <c r="AE56" s="1233">
        <v>0.71399999999999997</v>
      </c>
      <c r="AF56" s="1158">
        <v>100.15</v>
      </c>
      <c r="AG56" s="1158">
        <v>170.18429900332231</v>
      </c>
      <c r="AH56" s="1252">
        <v>23870.9</v>
      </c>
      <c r="AI56" s="1239">
        <v>0.04</v>
      </c>
      <c r="AJ56" s="1236">
        <v>0.04</v>
      </c>
      <c r="AK56" s="1236">
        <v>0.04</v>
      </c>
      <c r="AL56" s="1236">
        <v>0</v>
      </c>
      <c r="AM56" s="1236">
        <v>0</v>
      </c>
      <c r="AN56" s="1236">
        <v>1E-3</v>
      </c>
      <c r="AO56" s="1233">
        <v>139.38408026755855</v>
      </c>
      <c r="AP56" s="1233">
        <v>17.00869565217392</v>
      </c>
      <c r="AQ56" s="1158">
        <v>0</v>
      </c>
      <c r="AR56" s="1158">
        <v>0</v>
      </c>
      <c r="AS56" s="1158">
        <v>21936.43</v>
      </c>
      <c r="AT56" s="1233">
        <v>0.72</v>
      </c>
      <c r="AU56" s="1158">
        <v>100.99</v>
      </c>
      <c r="AV56" s="1158">
        <v>157.11277591973246</v>
      </c>
      <c r="AW56" s="1252">
        <v>22037.420000000002</v>
      </c>
      <c r="AX56" s="1236">
        <v>0.04</v>
      </c>
      <c r="AY56" s="1236">
        <v>0.04</v>
      </c>
      <c r="AZ56" s="1236">
        <v>0.04</v>
      </c>
      <c r="BA56" s="1236">
        <v>0</v>
      </c>
      <c r="BB56" s="1236">
        <v>0</v>
      </c>
      <c r="BC56" s="1236">
        <v>1E-3</v>
      </c>
      <c r="BD56" s="1233">
        <v>155.22157894736841</v>
      </c>
      <c r="BE56" s="1233">
        <v>19.685789473684217</v>
      </c>
      <c r="BF56" s="1158">
        <v>0</v>
      </c>
      <c r="BG56" s="1158">
        <v>0</v>
      </c>
      <c r="BH56" s="1158">
        <v>24533.38</v>
      </c>
      <c r="BI56" s="1233">
        <v>0.68400000000000005</v>
      </c>
      <c r="BJ56" s="1158">
        <v>95.94</v>
      </c>
      <c r="BK56" s="1158">
        <v>175.59136842105264</v>
      </c>
      <c r="BL56" s="1252">
        <v>24629.32</v>
      </c>
      <c r="BM56" s="1239">
        <v>0.04</v>
      </c>
      <c r="BN56" s="1236">
        <v>0.04</v>
      </c>
      <c r="BO56" s="1236">
        <v>0.04</v>
      </c>
      <c r="BP56" s="1236">
        <v>0</v>
      </c>
      <c r="BQ56" s="1236">
        <v>0</v>
      </c>
      <c r="BR56" s="1236">
        <v>1E-3</v>
      </c>
      <c r="BS56" s="1233">
        <v>124.94979591836734</v>
      </c>
      <c r="BT56" s="1233">
        <v>21.181632653061225</v>
      </c>
      <c r="BU56" s="1158">
        <v>0</v>
      </c>
      <c r="BV56" s="1158">
        <v>0</v>
      </c>
      <c r="BW56" s="1158">
        <v>20497.12</v>
      </c>
      <c r="BX56" s="1233">
        <v>0.61199999999999999</v>
      </c>
      <c r="BY56" s="1158">
        <v>85.84</v>
      </c>
      <c r="BZ56" s="1158">
        <v>146.74342857142855</v>
      </c>
      <c r="CA56" s="1252">
        <v>20582.96</v>
      </c>
      <c r="CB56" s="1236">
        <v>0.04</v>
      </c>
      <c r="CC56" s="1236">
        <v>0.04</v>
      </c>
      <c r="CD56" s="1236">
        <v>0.04</v>
      </c>
      <c r="CE56" s="1236">
        <v>0</v>
      </c>
      <c r="CF56" s="1236">
        <v>0</v>
      </c>
      <c r="CG56" s="1236">
        <v>1E-3</v>
      </c>
      <c r="CH56" s="1233">
        <v>93.940334448160556</v>
      </c>
      <c r="CI56" s="1233">
        <v>20.846555183946492</v>
      </c>
      <c r="CJ56" s="1158">
        <v>0</v>
      </c>
      <c r="CK56" s="1158">
        <v>0</v>
      </c>
      <c r="CL56" s="1158">
        <v>16100.58</v>
      </c>
      <c r="CM56" s="1233">
        <v>0.52200000000000002</v>
      </c>
      <c r="CN56" s="1158">
        <v>73.22</v>
      </c>
      <c r="CO56" s="1158">
        <v>115.30888963210705</v>
      </c>
      <c r="CP56" s="1252">
        <v>16173.8</v>
      </c>
      <c r="CQ56" s="1239">
        <v>0.04</v>
      </c>
      <c r="CR56" s="1236">
        <v>0.04</v>
      </c>
      <c r="CS56" s="1236">
        <v>0.04</v>
      </c>
      <c r="CT56" s="1236">
        <v>0</v>
      </c>
      <c r="CU56" s="1236">
        <v>0</v>
      </c>
      <c r="CV56" s="1236">
        <v>1E-3</v>
      </c>
      <c r="CW56" s="1233">
        <v>99.476433121019113</v>
      </c>
      <c r="CX56" s="1233">
        <v>26.498089171974517</v>
      </c>
      <c r="CY56" s="1158">
        <v>0</v>
      </c>
      <c r="CZ56" s="1158">
        <v>0</v>
      </c>
      <c r="DA56" s="1158">
        <v>17669.82</v>
      </c>
      <c r="DB56" s="1233">
        <v>0.52</v>
      </c>
      <c r="DC56" s="1158">
        <v>72.94</v>
      </c>
      <c r="DD56" s="1158">
        <v>126.49452229299362</v>
      </c>
      <c r="DE56" s="1252">
        <v>17742.759999999998</v>
      </c>
      <c r="DF56" s="1239">
        <v>0.04</v>
      </c>
      <c r="DG56" s="1236">
        <v>0.04</v>
      </c>
      <c r="DH56" s="1236">
        <v>0.04</v>
      </c>
      <c r="DI56" s="1236">
        <v>0</v>
      </c>
      <c r="DJ56" s="1236">
        <v>0</v>
      </c>
      <c r="DK56" s="1236">
        <v>1E-3</v>
      </c>
      <c r="DL56" s="1233">
        <v>100.71272727272728</v>
      </c>
      <c r="DM56" s="1233">
        <v>29.803636363636361</v>
      </c>
      <c r="DN56" s="1158">
        <v>0</v>
      </c>
      <c r="DO56" s="1158">
        <v>0</v>
      </c>
      <c r="DP56" s="1158">
        <v>18306.88</v>
      </c>
      <c r="DQ56" s="1233">
        <v>0.58799999999999997</v>
      </c>
      <c r="DR56" s="1158">
        <v>82.48</v>
      </c>
      <c r="DS56" s="1158">
        <v>131.10436363636364</v>
      </c>
      <c r="DT56" s="1252">
        <v>18389.36</v>
      </c>
      <c r="DU56" s="1239">
        <v>0.04</v>
      </c>
      <c r="DV56" s="1236">
        <v>0.04</v>
      </c>
      <c r="DW56" s="1236">
        <v>0.04</v>
      </c>
      <c r="DX56" s="1236">
        <v>0</v>
      </c>
      <c r="DY56" s="1236">
        <v>0</v>
      </c>
      <c r="DZ56" s="1236">
        <v>1E-3</v>
      </c>
      <c r="EA56" s="1233">
        <v>108.21842696629214</v>
      </c>
      <c r="EB56" s="1233">
        <v>25.546067415730342</v>
      </c>
      <c r="EC56" s="1158">
        <v>0</v>
      </c>
      <c r="ED56" s="1158">
        <v>0</v>
      </c>
      <c r="EE56" s="1158">
        <v>18762.48</v>
      </c>
      <c r="EF56" s="1158">
        <v>0.59399999999999997</v>
      </c>
      <c r="EG56" s="1158">
        <v>83.32</v>
      </c>
      <c r="EH56" s="1158">
        <v>134.35849438202249</v>
      </c>
      <c r="EI56" s="1252">
        <v>18845.8</v>
      </c>
      <c r="EJ56" s="1239">
        <v>0.04</v>
      </c>
      <c r="EK56" s="1236">
        <v>0.04</v>
      </c>
      <c r="EL56" s="1236">
        <v>0.04</v>
      </c>
      <c r="EM56" s="1236">
        <v>0</v>
      </c>
      <c r="EN56" s="1236">
        <v>0</v>
      </c>
      <c r="EO56" s="1236">
        <v>1E-3</v>
      </c>
      <c r="EP56" s="1233">
        <v>69.562647058823543</v>
      </c>
      <c r="EQ56" s="1233">
        <v>13.087941176470586</v>
      </c>
      <c r="ER56" s="1158">
        <v>0</v>
      </c>
      <c r="ES56" s="1158">
        <v>0</v>
      </c>
      <c r="ET56" s="1158">
        <v>11592.98</v>
      </c>
      <c r="EU56" s="1158">
        <v>0.84</v>
      </c>
      <c r="EV56" s="1158">
        <v>117.82</v>
      </c>
      <c r="EW56" s="1158">
        <v>83.490588235294126</v>
      </c>
      <c r="EX56" s="1252">
        <v>11710.8</v>
      </c>
      <c r="EY56" s="1236">
        <v>0.04</v>
      </c>
      <c r="EZ56" s="1236">
        <v>0.04</v>
      </c>
      <c r="FA56" s="1236">
        <v>0.04</v>
      </c>
      <c r="FB56" s="1236">
        <v>0</v>
      </c>
      <c r="FC56" s="1236">
        <v>0</v>
      </c>
      <c r="FD56" s="1236">
        <v>1E-3</v>
      </c>
      <c r="FE56" s="1233">
        <v>43.591624548736462</v>
      </c>
      <c r="FF56" s="1233">
        <v>9.9211552346570357</v>
      </c>
      <c r="FG56" s="1158">
        <v>0</v>
      </c>
      <c r="FH56" s="1158">
        <v>0</v>
      </c>
      <c r="FI56" s="1158">
        <v>7505.97</v>
      </c>
      <c r="FJ56" s="1158">
        <v>0.76</v>
      </c>
      <c r="FK56" s="1158">
        <v>106.6</v>
      </c>
      <c r="FL56" s="1158">
        <v>54.272779783393496</v>
      </c>
      <c r="FM56" s="1252">
        <v>7612.5700000000006</v>
      </c>
      <c r="FN56" s="1236">
        <v>0.04</v>
      </c>
      <c r="FO56" s="1236">
        <v>0.04</v>
      </c>
      <c r="FP56" s="1236">
        <v>0.04</v>
      </c>
      <c r="FQ56" s="1236">
        <v>0</v>
      </c>
      <c r="FR56" s="1236">
        <v>0</v>
      </c>
      <c r="FS56" s="1236">
        <v>1E-3</v>
      </c>
      <c r="FT56" s="1233">
        <v>147.70702702702707</v>
      </c>
      <c r="FU56" s="1233">
        <v>20.77675675675675</v>
      </c>
      <c r="FV56" s="1158">
        <v>0</v>
      </c>
      <c r="FW56" s="1158">
        <v>0</v>
      </c>
      <c r="FX56" s="1158">
        <v>23632.38</v>
      </c>
      <c r="FY56" s="1158">
        <v>0.74099999999999999</v>
      </c>
      <c r="FZ56" s="1158">
        <v>103.94</v>
      </c>
      <c r="GA56" s="1158">
        <v>169.22478378378383</v>
      </c>
      <c r="GB56" s="1252">
        <v>23736.32</v>
      </c>
      <c r="GC56" s="1253">
        <v>917.26346425034569</v>
      </c>
      <c r="GD56" s="1254">
        <v>128659.93999999999</v>
      </c>
      <c r="GE56" s="1255">
        <v>698.94553211385119</v>
      </c>
      <c r="GF56" s="1256">
        <v>98037.610000000015</v>
      </c>
      <c r="GG56" s="1257">
        <v>1616.208996364197</v>
      </c>
      <c r="GH56" s="1258">
        <v>226697.55</v>
      </c>
      <c r="GI56" s="1246">
        <v>1</v>
      </c>
      <c r="GJ56" s="1259">
        <v>1608.3139963641972</v>
      </c>
      <c r="GK56" s="1260">
        <v>225590.14999999997</v>
      </c>
      <c r="GL56" s="1261">
        <v>7.8949999999997544</v>
      </c>
      <c r="GM56" s="1262">
        <v>1107.4000000000233</v>
      </c>
    </row>
    <row r="57" spans="1:195" ht="18" customHeight="1" x14ac:dyDescent="0.25">
      <c r="A57" s="1232">
        <v>43</v>
      </c>
      <c r="B57" s="1263" t="s">
        <v>1375</v>
      </c>
      <c r="C57" s="1251" t="s">
        <v>379</v>
      </c>
      <c r="D57" s="1235">
        <v>191.17599999999999</v>
      </c>
      <c r="E57" s="1236">
        <v>2.5000000000000001E-2</v>
      </c>
      <c r="F57" s="1236">
        <v>2.5000000000000001E-2</v>
      </c>
      <c r="G57" s="1236">
        <v>2.5000000000000001E-2</v>
      </c>
      <c r="H57" s="1236">
        <v>0</v>
      </c>
      <c r="I57" s="1236">
        <v>0</v>
      </c>
      <c r="J57" s="1236">
        <v>1E-3</v>
      </c>
      <c r="K57" s="1233">
        <v>83.559881756756766</v>
      </c>
      <c r="L57" s="1233">
        <v>11.266807432432428</v>
      </c>
      <c r="M57" s="1237">
        <v>0</v>
      </c>
      <c r="N57" s="1237">
        <v>0</v>
      </c>
      <c r="O57" s="1158">
        <v>18128.59</v>
      </c>
      <c r="P57" s="1233">
        <v>0.6</v>
      </c>
      <c r="Q57" s="1158">
        <v>114.71</v>
      </c>
      <c r="R57" s="1158">
        <v>95.42668918918919</v>
      </c>
      <c r="S57" s="1252">
        <v>18243.3</v>
      </c>
      <c r="T57" s="1239">
        <v>2.5000000000000001E-2</v>
      </c>
      <c r="U57" s="1236">
        <v>2.5000000000000001E-2</v>
      </c>
      <c r="V57" s="1236">
        <v>2.5000000000000001E-2</v>
      </c>
      <c r="W57" s="1236">
        <v>0</v>
      </c>
      <c r="X57" s="1236">
        <v>0</v>
      </c>
      <c r="Y57" s="1236">
        <v>1E-3</v>
      </c>
      <c r="Z57" s="1233">
        <v>94.177408637873782</v>
      </c>
      <c r="AA57" s="1233">
        <v>11.74152823920266</v>
      </c>
      <c r="AB57" s="1158">
        <v>0</v>
      </c>
      <c r="AC57" s="1158">
        <v>0</v>
      </c>
      <c r="AD57" s="1158">
        <v>20249.16</v>
      </c>
      <c r="AE57" s="1233">
        <v>0.71399999999999997</v>
      </c>
      <c r="AF57" s="1158">
        <v>136.5</v>
      </c>
      <c r="AG57" s="1158">
        <v>106.63293687707645</v>
      </c>
      <c r="AH57" s="1252">
        <v>20385.66</v>
      </c>
      <c r="AI57" s="1239">
        <v>2.5000000000000001E-2</v>
      </c>
      <c r="AJ57" s="1236">
        <v>2.5000000000000001E-2</v>
      </c>
      <c r="AK57" s="1236">
        <v>2.5000000000000001E-2</v>
      </c>
      <c r="AL57" s="1236">
        <v>0</v>
      </c>
      <c r="AM57" s="1236">
        <v>0</v>
      </c>
      <c r="AN57" s="1236">
        <v>1E-3</v>
      </c>
      <c r="AO57" s="1233">
        <v>87.115050167224084</v>
      </c>
      <c r="AP57" s="1233">
        <v>10.630434782608701</v>
      </c>
      <c r="AQ57" s="1158">
        <v>0</v>
      </c>
      <c r="AR57" s="1158">
        <v>0</v>
      </c>
      <c r="AS57" s="1158">
        <v>18686.59</v>
      </c>
      <c r="AT57" s="1233">
        <v>0.72</v>
      </c>
      <c r="AU57" s="1158">
        <v>137.65</v>
      </c>
      <c r="AV57" s="1158">
        <v>98.465484949832785</v>
      </c>
      <c r="AW57" s="1252">
        <v>18824.240000000002</v>
      </c>
      <c r="AX57" s="1236">
        <v>2.5000000000000001E-2</v>
      </c>
      <c r="AY57" s="1236">
        <v>2.5000000000000001E-2</v>
      </c>
      <c r="AZ57" s="1236">
        <v>2.5000000000000001E-2</v>
      </c>
      <c r="BA57" s="1236">
        <v>0</v>
      </c>
      <c r="BB57" s="1236">
        <v>0</v>
      </c>
      <c r="BC57" s="1236">
        <v>1E-3</v>
      </c>
      <c r="BD57" s="1233">
        <v>97.013486842105266</v>
      </c>
      <c r="BE57" s="1233">
        <v>12.303618421052636</v>
      </c>
      <c r="BF57" s="1158">
        <v>0</v>
      </c>
      <c r="BG57" s="1158">
        <v>0</v>
      </c>
      <c r="BH57" s="1158">
        <v>20898.810000000001</v>
      </c>
      <c r="BI57" s="1233">
        <v>0.68400000000000005</v>
      </c>
      <c r="BJ57" s="1158">
        <v>130.76</v>
      </c>
      <c r="BK57" s="1158">
        <v>110.0011052631579</v>
      </c>
      <c r="BL57" s="1252">
        <v>21029.57</v>
      </c>
      <c r="BM57" s="1239">
        <v>2.5000000000000001E-2</v>
      </c>
      <c r="BN57" s="1236">
        <v>2.5000000000000001E-2</v>
      </c>
      <c r="BO57" s="1236">
        <v>2.5000000000000001E-2</v>
      </c>
      <c r="BP57" s="1236">
        <v>0</v>
      </c>
      <c r="BQ57" s="1236">
        <v>0</v>
      </c>
      <c r="BR57" s="1236">
        <v>1E-3</v>
      </c>
      <c r="BS57" s="1233">
        <v>78.093622448979602</v>
      </c>
      <c r="BT57" s="1233">
        <v>13.238520408163266</v>
      </c>
      <c r="BU57" s="1158">
        <v>0</v>
      </c>
      <c r="BV57" s="1158">
        <v>0</v>
      </c>
      <c r="BW57" s="1158">
        <v>17460.509999999998</v>
      </c>
      <c r="BX57" s="1233">
        <v>0.61199999999999999</v>
      </c>
      <c r="BY57" s="1158">
        <v>117</v>
      </c>
      <c r="BZ57" s="1158">
        <v>91.944142857142865</v>
      </c>
      <c r="CA57" s="1252">
        <v>17577.509999999998</v>
      </c>
      <c r="CB57" s="1236">
        <v>2.5000000000000001E-2</v>
      </c>
      <c r="CC57" s="1236">
        <v>2.5000000000000001E-2</v>
      </c>
      <c r="CD57" s="1236">
        <v>2.5000000000000001E-2</v>
      </c>
      <c r="CE57" s="1236">
        <v>0</v>
      </c>
      <c r="CF57" s="1236">
        <v>0</v>
      </c>
      <c r="CG57" s="1236">
        <v>1E-3</v>
      </c>
      <c r="CH57" s="1233">
        <v>58.712709030100349</v>
      </c>
      <c r="CI57" s="1233">
        <v>13.029096989966559</v>
      </c>
      <c r="CJ57" s="1158">
        <v>0</v>
      </c>
      <c r="CK57" s="1158">
        <v>0</v>
      </c>
      <c r="CL57" s="1158">
        <v>13715.31</v>
      </c>
      <c r="CM57" s="1233">
        <v>0.52200000000000002</v>
      </c>
      <c r="CN57" s="1158">
        <v>99.79</v>
      </c>
      <c r="CO57" s="1158">
        <v>72.263806020066909</v>
      </c>
      <c r="CP57" s="1252">
        <v>13815.1</v>
      </c>
      <c r="CQ57" s="1239">
        <v>2.5000000000000001E-2</v>
      </c>
      <c r="CR57" s="1236">
        <v>2.5000000000000001E-2</v>
      </c>
      <c r="CS57" s="1236">
        <v>2.5000000000000001E-2</v>
      </c>
      <c r="CT57" s="1236">
        <v>0</v>
      </c>
      <c r="CU57" s="1236">
        <v>0</v>
      </c>
      <c r="CV57" s="1236">
        <v>1E-3</v>
      </c>
      <c r="CW57" s="1233">
        <v>62.172770700636946</v>
      </c>
      <c r="CX57" s="1233">
        <v>16.561305732484072</v>
      </c>
      <c r="CY57" s="1158">
        <v>0</v>
      </c>
      <c r="CZ57" s="1158">
        <v>0</v>
      </c>
      <c r="DA57" s="1158">
        <v>15052.07</v>
      </c>
      <c r="DB57" s="1233">
        <v>0.52</v>
      </c>
      <c r="DC57" s="1158">
        <v>99.41</v>
      </c>
      <c r="DD57" s="1158">
        <v>79.254076433121014</v>
      </c>
      <c r="DE57" s="1252">
        <v>15151.48</v>
      </c>
      <c r="DF57" s="1239">
        <v>2.5000000000000001E-2</v>
      </c>
      <c r="DG57" s="1236">
        <v>2.5000000000000001E-2</v>
      </c>
      <c r="DH57" s="1236">
        <v>2.5000000000000001E-2</v>
      </c>
      <c r="DI57" s="1236">
        <v>0</v>
      </c>
      <c r="DJ57" s="1236">
        <v>0</v>
      </c>
      <c r="DK57" s="1236">
        <v>1E-3</v>
      </c>
      <c r="DL57" s="1233">
        <v>62.945454545454552</v>
      </c>
      <c r="DM57" s="1233">
        <v>18.627272727272725</v>
      </c>
      <c r="DN57" s="1158">
        <v>0</v>
      </c>
      <c r="DO57" s="1158">
        <v>0</v>
      </c>
      <c r="DP57" s="1158">
        <v>15594.75</v>
      </c>
      <c r="DQ57" s="1233">
        <v>0.58799999999999997</v>
      </c>
      <c r="DR57" s="1158">
        <v>112.41</v>
      </c>
      <c r="DS57" s="1158">
        <v>82.160727272727271</v>
      </c>
      <c r="DT57" s="1252">
        <v>15707.16</v>
      </c>
      <c r="DU57" s="1239">
        <v>2.5000000000000001E-2</v>
      </c>
      <c r="DV57" s="1236">
        <v>2.5000000000000001E-2</v>
      </c>
      <c r="DW57" s="1236">
        <v>2.5000000000000001E-2</v>
      </c>
      <c r="DX57" s="1236">
        <v>0</v>
      </c>
      <c r="DY57" s="1236">
        <v>0</v>
      </c>
      <c r="DZ57" s="1236">
        <v>1E-3</v>
      </c>
      <c r="EA57" s="1233">
        <v>67.636516853932591</v>
      </c>
      <c r="EB57" s="1233">
        <v>15.966292134831463</v>
      </c>
      <c r="EC57" s="1158">
        <v>0</v>
      </c>
      <c r="ED57" s="1158">
        <v>0</v>
      </c>
      <c r="EE57" s="1158">
        <v>15982.85</v>
      </c>
      <c r="EF57" s="1158">
        <v>0.59399999999999997</v>
      </c>
      <c r="EG57" s="1158">
        <v>113.56</v>
      </c>
      <c r="EH57" s="1158">
        <v>84.196808988764047</v>
      </c>
      <c r="EI57" s="1252">
        <v>16096.41</v>
      </c>
      <c r="EJ57" s="1239">
        <v>2.5000000000000001E-2</v>
      </c>
      <c r="EK57" s="1236">
        <v>2.5000000000000001E-2</v>
      </c>
      <c r="EL57" s="1236">
        <v>2.5000000000000001E-2</v>
      </c>
      <c r="EM57" s="1236">
        <v>0</v>
      </c>
      <c r="EN57" s="1236">
        <v>0</v>
      </c>
      <c r="EO57" s="1236">
        <v>1E-3</v>
      </c>
      <c r="EP57" s="1233">
        <v>43.476654411764713</v>
      </c>
      <c r="EQ57" s="1233">
        <v>8.1799632352941156</v>
      </c>
      <c r="ER57" s="1158">
        <v>0</v>
      </c>
      <c r="ES57" s="1158">
        <v>0</v>
      </c>
      <c r="ET57" s="1158">
        <v>9875.51</v>
      </c>
      <c r="EU57" s="1158">
        <v>0.84</v>
      </c>
      <c r="EV57" s="1158">
        <v>160.59</v>
      </c>
      <c r="EW57" s="1158">
        <v>52.496617647058834</v>
      </c>
      <c r="EX57" s="1252">
        <v>10036.1</v>
      </c>
      <c r="EY57" s="1236">
        <v>2.5000000000000001E-2</v>
      </c>
      <c r="EZ57" s="1236">
        <v>2.5000000000000001E-2</v>
      </c>
      <c r="FA57" s="1236">
        <v>2.5000000000000001E-2</v>
      </c>
      <c r="FB57" s="1236">
        <v>0</v>
      </c>
      <c r="FC57" s="1236">
        <v>0</v>
      </c>
      <c r="FD57" s="1236">
        <v>1E-3</v>
      </c>
      <c r="FE57" s="1233">
        <v>27.244765342960292</v>
      </c>
      <c r="FF57" s="1233">
        <v>6.2007220216606473</v>
      </c>
      <c r="FG57" s="1158">
        <v>0</v>
      </c>
      <c r="FH57" s="1158">
        <v>0</v>
      </c>
      <c r="FI57" s="1158">
        <v>6393.97</v>
      </c>
      <c r="FJ57" s="1158">
        <v>0.76</v>
      </c>
      <c r="FK57" s="1158">
        <v>145.29</v>
      </c>
      <c r="FL57" s="1158">
        <v>34.205487364620936</v>
      </c>
      <c r="FM57" s="1252">
        <v>6539.26</v>
      </c>
      <c r="FN57" s="1236">
        <v>2.5000000000000001E-2</v>
      </c>
      <c r="FO57" s="1236">
        <v>2.5000000000000001E-2</v>
      </c>
      <c r="FP57" s="1236">
        <v>2.5000000000000001E-2</v>
      </c>
      <c r="FQ57" s="1236">
        <v>0</v>
      </c>
      <c r="FR57" s="1236">
        <v>0</v>
      </c>
      <c r="FS57" s="1236">
        <v>1E-3</v>
      </c>
      <c r="FT57" s="1233">
        <v>92.316891891891913</v>
      </c>
      <c r="FU57" s="1233">
        <v>12.985472972972969</v>
      </c>
      <c r="FV57" s="1158">
        <v>0</v>
      </c>
      <c r="FW57" s="1158">
        <v>0</v>
      </c>
      <c r="FX57" s="1158">
        <v>20131.28</v>
      </c>
      <c r="FY57" s="1158">
        <v>0.74099999999999999</v>
      </c>
      <c r="FZ57" s="1158">
        <v>141.66</v>
      </c>
      <c r="GA57" s="1158">
        <v>106.04336486486488</v>
      </c>
      <c r="GB57" s="1252">
        <v>20272.939999999999</v>
      </c>
      <c r="GC57" s="1253">
        <v>574.73416515646613</v>
      </c>
      <c r="GD57" s="1254">
        <v>109875.37999999999</v>
      </c>
      <c r="GE57" s="1255">
        <v>438.35708257115698</v>
      </c>
      <c r="GF57" s="1256">
        <v>83803.350000000006</v>
      </c>
      <c r="GG57" s="1257">
        <v>1013.0912477276231</v>
      </c>
      <c r="GH57" s="1258">
        <v>193678.72999999998</v>
      </c>
      <c r="GI57" s="1246">
        <v>1</v>
      </c>
      <c r="GJ57" s="1259">
        <v>1005.196247727623</v>
      </c>
      <c r="GK57" s="1260">
        <v>192169.39999999997</v>
      </c>
      <c r="GL57" s="1261">
        <v>7.8950000000000955</v>
      </c>
      <c r="GM57" s="1262">
        <v>1509.3300000000163</v>
      </c>
    </row>
    <row r="58" spans="1:195" ht="18" customHeight="1" x14ac:dyDescent="0.25">
      <c r="A58" s="1250">
        <v>44</v>
      </c>
      <c r="B58" s="1263" t="s">
        <v>1376</v>
      </c>
      <c r="C58" s="1251" t="s">
        <v>379</v>
      </c>
      <c r="D58" s="1235">
        <v>155.15387000000001</v>
      </c>
      <c r="E58" s="1236">
        <v>1.4999999999999999E-2</v>
      </c>
      <c r="F58" s="1236">
        <v>1.4999999999999999E-2</v>
      </c>
      <c r="G58" s="1236">
        <v>1.4999999999999999E-2</v>
      </c>
      <c r="H58" s="1236">
        <v>0</v>
      </c>
      <c r="I58" s="1236">
        <v>0</v>
      </c>
      <c r="J58" s="1236">
        <v>5.0000000000000001E-4</v>
      </c>
      <c r="K58" s="1233">
        <v>50.135929054054053</v>
      </c>
      <c r="L58" s="1233">
        <v>6.7600844594594554</v>
      </c>
      <c r="M58" s="1237">
        <v>0</v>
      </c>
      <c r="N58" s="1237">
        <v>0</v>
      </c>
      <c r="O58" s="1158">
        <v>8827.64</v>
      </c>
      <c r="P58" s="1233">
        <v>0.3</v>
      </c>
      <c r="Q58" s="1158">
        <v>46.55</v>
      </c>
      <c r="R58" s="1158">
        <v>57.196013513513506</v>
      </c>
      <c r="S58" s="1252">
        <v>8874.1899999999987</v>
      </c>
      <c r="T58" s="1239">
        <v>1.4999999999999999E-2</v>
      </c>
      <c r="U58" s="1236">
        <v>1.4999999999999999E-2</v>
      </c>
      <c r="V58" s="1236">
        <v>1.4999999999999999E-2</v>
      </c>
      <c r="W58" s="1236">
        <v>0</v>
      </c>
      <c r="X58" s="1236">
        <v>0</v>
      </c>
      <c r="Y58" s="1236">
        <v>5.0000000000000001E-4</v>
      </c>
      <c r="Z58" s="1233">
        <v>56.506445182724264</v>
      </c>
      <c r="AA58" s="1233">
        <v>7.0449169435215957</v>
      </c>
      <c r="AB58" s="1158">
        <v>0</v>
      </c>
      <c r="AC58" s="1158">
        <v>0</v>
      </c>
      <c r="AD58" s="1158">
        <v>9860.24</v>
      </c>
      <c r="AE58" s="1233">
        <v>0.35699999999999998</v>
      </c>
      <c r="AF58" s="1158">
        <v>55.39</v>
      </c>
      <c r="AG58" s="1158">
        <v>63.908362126245862</v>
      </c>
      <c r="AH58" s="1252">
        <v>9915.6299999999992</v>
      </c>
      <c r="AI58" s="1239">
        <v>1.4999999999999999E-2</v>
      </c>
      <c r="AJ58" s="1236">
        <v>1.4999999999999999E-2</v>
      </c>
      <c r="AK58" s="1236">
        <v>1.4999999999999999E-2</v>
      </c>
      <c r="AL58" s="1236">
        <v>0</v>
      </c>
      <c r="AM58" s="1236">
        <v>0</v>
      </c>
      <c r="AN58" s="1236">
        <v>5.0000000000000001E-4</v>
      </c>
      <c r="AO58" s="1233">
        <v>52.269030100334447</v>
      </c>
      <c r="AP58" s="1233">
        <v>6.3782608695652199</v>
      </c>
      <c r="AQ58" s="1158">
        <v>0</v>
      </c>
      <c r="AR58" s="1158">
        <v>0</v>
      </c>
      <c r="AS58" s="1158">
        <v>9099.35</v>
      </c>
      <c r="AT58" s="1233">
        <v>0.36</v>
      </c>
      <c r="AU58" s="1158">
        <v>55.86</v>
      </c>
      <c r="AV58" s="1158">
        <v>59.007290969899664</v>
      </c>
      <c r="AW58" s="1252">
        <v>9155.2100000000009</v>
      </c>
      <c r="AX58" s="1236">
        <v>1.4999999999999999E-2</v>
      </c>
      <c r="AY58" s="1236">
        <v>1.4999999999999999E-2</v>
      </c>
      <c r="AZ58" s="1236">
        <v>1.4999999999999999E-2</v>
      </c>
      <c r="BA58" s="1236">
        <v>0</v>
      </c>
      <c r="BB58" s="1236">
        <v>0</v>
      </c>
      <c r="BC58" s="1236">
        <v>5.0000000000000001E-4</v>
      </c>
      <c r="BD58" s="1233">
        <v>58.208092105263155</v>
      </c>
      <c r="BE58" s="1233">
        <v>7.3821710526315814</v>
      </c>
      <c r="BF58" s="1158">
        <v>0</v>
      </c>
      <c r="BG58" s="1158">
        <v>0</v>
      </c>
      <c r="BH58" s="1158">
        <v>10176.58</v>
      </c>
      <c r="BI58" s="1233">
        <v>0.34200000000000003</v>
      </c>
      <c r="BJ58" s="1158">
        <v>53.06</v>
      </c>
      <c r="BK58" s="1158">
        <v>65.932263157894738</v>
      </c>
      <c r="BL58" s="1252">
        <v>10229.64</v>
      </c>
      <c r="BM58" s="1239">
        <v>1.4999999999999999E-2</v>
      </c>
      <c r="BN58" s="1236">
        <v>1.4999999999999999E-2</v>
      </c>
      <c r="BO58" s="1236">
        <v>1.4999999999999999E-2</v>
      </c>
      <c r="BP58" s="1236">
        <v>0</v>
      </c>
      <c r="BQ58" s="1236">
        <v>0</v>
      </c>
      <c r="BR58" s="1236">
        <v>5.0000000000000001E-4</v>
      </c>
      <c r="BS58" s="1233">
        <v>46.856173469387755</v>
      </c>
      <c r="BT58" s="1233">
        <v>7.943112244897959</v>
      </c>
      <c r="BU58" s="1158">
        <v>0</v>
      </c>
      <c r="BV58" s="1158">
        <v>0</v>
      </c>
      <c r="BW58" s="1158">
        <v>8502.32</v>
      </c>
      <c r="BX58" s="1233">
        <v>0.30599999999999999</v>
      </c>
      <c r="BY58" s="1158">
        <v>47.48</v>
      </c>
      <c r="BZ58" s="1158">
        <v>55.105285714285714</v>
      </c>
      <c r="CA58" s="1252">
        <v>8549.7999999999993</v>
      </c>
      <c r="CB58" s="1236">
        <v>1.4999999999999999E-2</v>
      </c>
      <c r="CC58" s="1236">
        <v>1.4999999999999999E-2</v>
      </c>
      <c r="CD58" s="1236">
        <v>1.4999999999999999E-2</v>
      </c>
      <c r="CE58" s="1236">
        <v>0</v>
      </c>
      <c r="CF58" s="1236">
        <v>0</v>
      </c>
      <c r="CG58" s="1236">
        <v>5.0000000000000001E-4</v>
      </c>
      <c r="CH58" s="1233">
        <v>35.227625418060207</v>
      </c>
      <c r="CI58" s="1233">
        <v>7.8174581939799346</v>
      </c>
      <c r="CJ58" s="1158">
        <v>0</v>
      </c>
      <c r="CK58" s="1158">
        <v>0</v>
      </c>
      <c r="CL58" s="1158">
        <v>6678.61</v>
      </c>
      <c r="CM58" s="1233">
        <v>0.26100000000000001</v>
      </c>
      <c r="CN58" s="1158">
        <v>40.5</v>
      </c>
      <c r="CO58" s="1158">
        <v>43.306083612040148</v>
      </c>
      <c r="CP58" s="1252">
        <v>6719.11</v>
      </c>
      <c r="CQ58" s="1239">
        <v>1.4999999999999999E-2</v>
      </c>
      <c r="CR58" s="1236">
        <v>1.4999999999999999E-2</v>
      </c>
      <c r="CS58" s="1236">
        <v>1.4999999999999999E-2</v>
      </c>
      <c r="CT58" s="1236">
        <v>0</v>
      </c>
      <c r="CU58" s="1236">
        <v>0</v>
      </c>
      <c r="CV58" s="1236">
        <v>5.0000000000000001E-4</v>
      </c>
      <c r="CW58" s="1233">
        <v>37.303662420382167</v>
      </c>
      <c r="CX58" s="1233">
        <v>9.9367834394904424</v>
      </c>
      <c r="CY58" s="1158">
        <v>0</v>
      </c>
      <c r="CZ58" s="1158">
        <v>0</v>
      </c>
      <c r="DA58" s="1158">
        <v>7329.54</v>
      </c>
      <c r="DB58" s="1233">
        <v>0.26</v>
      </c>
      <c r="DC58" s="1158">
        <v>40.340000000000003</v>
      </c>
      <c r="DD58" s="1158">
        <v>47.500445859872606</v>
      </c>
      <c r="DE58" s="1252">
        <v>7369.88</v>
      </c>
      <c r="DF58" s="1239">
        <v>1.4999999999999999E-2</v>
      </c>
      <c r="DG58" s="1236">
        <v>1.4999999999999999E-2</v>
      </c>
      <c r="DH58" s="1236">
        <v>1.4999999999999999E-2</v>
      </c>
      <c r="DI58" s="1236">
        <v>0</v>
      </c>
      <c r="DJ58" s="1236">
        <v>0</v>
      </c>
      <c r="DK58" s="1236">
        <v>5.0000000000000001E-4</v>
      </c>
      <c r="DL58" s="1233">
        <v>37.767272727272726</v>
      </c>
      <c r="DM58" s="1233">
        <v>11.176363636363634</v>
      </c>
      <c r="DN58" s="1158">
        <v>0</v>
      </c>
      <c r="DO58" s="1158">
        <v>0</v>
      </c>
      <c r="DP58" s="1158">
        <v>7593.79</v>
      </c>
      <c r="DQ58" s="1233">
        <v>0.29399999999999998</v>
      </c>
      <c r="DR58" s="1158">
        <v>45.62</v>
      </c>
      <c r="DS58" s="1158">
        <v>49.237636363636355</v>
      </c>
      <c r="DT58" s="1252">
        <v>7639.41</v>
      </c>
      <c r="DU58" s="1239">
        <v>1.4999999999999999E-2</v>
      </c>
      <c r="DV58" s="1236">
        <v>1.4999999999999999E-2</v>
      </c>
      <c r="DW58" s="1236">
        <v>1.4999999999999999E-2</v>
      </c>
      <c r="DX58" s="1236">
        <v>0</v>
      </c>
      <c r="DY58" s="1236">
        <v>0</v>
      </c>
      <c r="DZ58" s="1236">
        <v>1E-3</v>
      </c>
      <c r="EA58" s="1233">
        <v>40.581910112359552</v>
      </c>
      <c r="EB58" s="1233">
        <v>9.5797752808988772</v>
      </c>
      <c r="EC58" s="1158">
        <v>0</v>
      </c>
      <c r="ED58" s="1158">
        <v>0</v>
      </c>
      <c r="EE58" s="1158">
        <v>7782.78</v>
      </c>
      <c r="EF58" s="1158">
        <v>0.59399999999999997</v>
      </c>
      <c r="EG58" s="1158">
        <v>92.16</v>
      </c>
      <c r="EH58" s="1158">
        <v>50.755685393258432</v>
      </c>
      <c r="EI58" s="1252">
        <v>7874.94</v>
      </c>
      <c r="EJ58" s="1239">
        <v>1.4999999999999999E-2</v>
      </c>
      <c r="EK58" s="1236">
        <v>1.4999999999999999E-2</v>
      </c>
      <c r="EL58" s="1236">
        <v>1.4999999999999999E-2</v>
      </c>
      <c r="EM58" s="1236">
        <v>0</v>
      </c>
      <c r="EN58" s="1236">
        <v>0</v>
      </c>
      <c r="EO58" s="1236">
        <v>1E-3</v>
      </c>
      <c r="EP58" s="1233">
        <v>26.085992647058827</v>
      </c>
      <c r="EQ58" s="1233">
        <v>4.907977941176469</v>
      </c>
      <c r="ER58" s="1158">
        <v>0</v>
      </c>
      <c r="ES58" s="1158">
        <v>0</v>
      </c>
      <c r="ET58" s="1158">
        <v>4808.83</v>
      </c>
      <c r="EU58" s="1158">
        <v>0.84</v>
      </c>
      <c r="EV58" s="1158">
        <v>130.33000000000001</v>
      </c>
      <c r="EW58" s="1158">
        <v>31.833970588235296</v>
      </c>
      <c r="EX58" s="1252">
        <v>4939.16</v>
      </c>
      <c r="EY58" s="1236">
        <v>1.4999999999999999E-2</v>
      </c>
      <c r="EZ58" s="1236">
        <v>1.4999999999999999E-2</v>
      </c>
      <c r="FA58" s="1236">
        <v>1.4999999999999999E-2</v>
      </c>
      <c r="FB58" s="1236">
        <v>0</v>
      </c>
      <c r="FC58" s="1236">
        <v>0</v>
      </c>
      <c r="FD58" s="1236">
        <v>1E-3</v>
      </c>
      <c r="FE58" s="1233">
        <v>16.346859205776173</v>
      </c>
      <c r="FF58" s="1233">
        <v>3.720433212996388</v>
      </c>
      <c r="FG58" s="1158">
        <v>0</v>
      </c>
      <c r="FH58" s="1158">
        <v>0</v>
      </c>
      <c r="FI58" s="1158">
        <v>3113.52</v>
      </c>
      <c r="FJ58" s="1158">
        <v>0.76</v>
      </c>
      <c r="FK58" s="1158">
        <v>117.92</v>
      </c>
      <c r="FL58" s="1158">
        <v>20.827292418772561</v>
      </c>
      <c r="FM58" s="1252">
        <v>3231.44</v>
      </c>
      <c r="FN58" s="1236">
        <v>1.4999999999999999E-2</v>
      </c>
      <c r="FO58" s="1236">
        <v>1.4999999999999999E-2</v>
      </c>
      <c r="FP58" s="1236">
        <v>1.4999999999999999E-2</v>
      </c>
      <c r="FQ58" s="1236">
        <v>0</v>
      </c>
      <c r="FR58" s="1236">
        <v>0</v>
      </c>
      <c r="FS58" s="1236">
        <v>1E-3</v>
      </c>
      <c r="FT58" s="1233">
        <v>55.390135135135139</v>
      </c>
      <c r="FU58" s="1233">
        <v>7.7912837837837809</v>
      </c>
      <c r="FV58" s="1158">
        <v>0</v>
      </c>
      <c r="FW58" s="1158">
        <v>0</v>
      </c>
      <c r="FX58" s="1158">
        <v>9802.84</v>
      </c>
      <c r="FY58" s="1158">
        <v>0.74099999999999999</v>
      </c>
      <c r="FZ58" s="1158">
        <v>114.97</v>
      </c>
      <c r="GA58" s="1158">
        <v>63.922418918918922</v>
      </c>
      <c r="GB58" s="1252">
        <v>9917.81</v>
      </c>
      <c r="GC58" s="1253">
        <v>344.45529909387966</v>
      </c>
      <c r="GD58" s="1254">
        <v>53443.58</v>
      </c>
      <c r="GE58" s="1255">
        <v>264.07744954269418</v>
      </c>
      <c r="GF58" s="1256">
        <v>40972.639999999999</v>
      </c>
      <c r="GG58" s="1257">
        <v>608.53274863657384</v>
      </c>
      <c r="GH58" s="1258">
        <v>94416.22</v>
      </c>
      <c r="GI58" s="1246">
        <v>1</v>
      </c>
      <c r="GJ58" s="1259">
        <v>603.11774863657388</v>
      </c>
      <c r="GK58" s="1260">
        <v>93576.040000000008</v>
      </c>
      <c r="GL58" s="1261">
        <v>5.4149999999999636</v>
      </c>
      <c r="GM58" s="1262">
        <v>840.17999999999302</v>
      </c>
    </row>
    <row r="59" spans="1:195" ht="18" customHeight="1" x14ac:dyDescent="0.25">
      <c r="A59" s="1232">
        <v>45</v>
      </c>
      <c r="B59" s="1263" t="s">
        <v>1377</v>
      </c>
      <c r="C59" s="1251" t="s">
        <v>379</v>
      </c>
      <c r="D59" s="1235">
        <v>237.93099999999998</v>
      </c>
      <c r="E59" s="1236">
        <v>5.0000000000000001E-3</v>
      </c>
      <c r="F59" s="1236">
        <v>5.0000000000000001E-3</v>
      </c>
      <c r="G59" s="1236">
        <v>5.0000000000000001E-3</v>
      </c>
      <c r="H59" s="1236">
        <v>0</v>
      </c>
      <c r="I59" s="1236">
        <v>0</v>
      </c>
      <c r="J59" s="1236">
        <v>5.0000000000000001E-4</v>
      </c>
      <c r="K59" s="1233">
        <v>16.711976351351353</v>
      </c>
      <c r="L59" s="1233">
        <v>2.2533614864864853</v>
      </c>
      <c r="M59" s="1237">
        <v>0</v>
      </c>
      <c r="N59" s="1237">
        <v>0</v>
      </c>
      <c r="O59" s="1158">
        <v>4512.4399999999996</v>
      </c>
      <c r="P59" s="1233">
        <v>0.3</v>
      </c>
      <c r="Q59" s="1158">
        <v>71.38</v>
      </c>
      <c r="R59" s="1158">
        <v>19.265337837837841</v>
      </c>
      <c r="S59" s="1252">
        <v>4583.82</v>
      </c>
      <c r="T59" s="1239">
        <v>5.0000000000000001E-3</v>
      </c>
      <c r="U59" s="1236">
        <v>5.0000000000000001E-3</v>
      </c>
      <c r="V59" s="1236">
        <v>5.0000000000000001E-3</v>
      </c>
      <c r="W59" s="1236">
        <v>0</v>
      </c>
      <c r="X59" s="1236">
        <v>0</v>
      </c>
      <c r="Y59" s="1236">
        <v>5.0000000000000001E-4</v>
      </c>
      <c r="Z59" s="1233">
        <v>18.835481727574756</v>
      </c>
      <c r="AA59" s="1233">
        <v>2.3483056478405322</v>
      </c>
      <c r="AB59" s="1158">
        <v>0</v>
      </c>
      <c r="AC59" s="1158">
        <v>0</v>
      </c>
      <c r="AD59" s="1158">
        <v>5040.28</v>
      </c>
      <c r="AE59" s="1233">
        <v>0.35699999999999998</v>
      </c>
      <c r="AF59" s="1158">
        <v>84.94</v>
      </c>
      <c r="AG59" s="1158">
        <v>21.540787375415288</v>
      </c>
      <c r="AH59" s="1252">
        <v>5125.2199999999993</v>
      </c>
      <c r="AI59" s="1239">
        <v>5.0000000000000001E-3</v>
      </c>
      <c r="AJ59" s="1236">
        <v>5.0000000000000001E-3</v>
      </c>
      <c r="AK59" s="1236">
        <v>5.0000000000000001E-3</v>
      </c>
      <c r="AL59" s="1236">
        <v>0</v>
      </c>
      <c r="AM59" s="1236">
        <v>0</v>
      </c>
      <c r="AN59" s="1236">
        <v>5.0000000000000001E-4</v>
      </c>
      <c r="AO59" s="1233">
        <v>17.423010033444818</v>
      </c>
      <c r="AP59" s="1233">
        <v>2.12608695652174</v>
      </c>
      <c r="AQ59" s="1158">
        <v>0</v>
      </c>
      <c r="AR59" s="1158">
        <v>0</v>
      </c>
      <c r="AS59" s="1158">
        <v>4651.34</v>
      </c>
      <c r="AT59" s="1233">
        <v>0.36</v>
      </c>
      <c r="AU59" s="1158">
        <v>85.66</v>
      </c>
      <c r="AV59" s="1158">
        <v>19.909096989966557</v>
      </c>
      <c r="AW59" s="1252">
        <v>4737</v>
      </c>
      <c r="AX59" s="1236">
        <v>5.0000000000000001E-3</v>
      </c>
      <c r="AY59" s="1236">
        <v>5.0000000000000001E-3</v>
      </c>
      <c r="AZ59" s="1236">
        <v>5.0000000000000001E-3</v>
      </c>
      <c r="BA59" s="1236">
        <v>0</v>
      </c>
      <c r="BB59" s="1236">
        <v>0</v>
      </c>
      <c r="BC59" s="1236">
        <v>5.0000000000000001E-4</v>
      </c>
      <c r="BD59" s="1233">
        <v>19.402697368421052</v>
      </c>
      <c r="BE59" s="1233">
        <v>2.4607236842105271</v>
      </c>
      <c r="BF59" s="1158">
        <v>0</v>
      </c>
      <c r="BG59" s="1158">
        <v>0</v>
      </c>
      <c r="BH59" s="1158">
        <v>5201.99</v>
      </c>
      <c r="BI59" s="1233">
        <v>0.34200000000000003</v>
      </c>
      <c r="BJ59" s="1158">
        <v>81.37</v>
      </c>
      <c r="BK59" s="1158">
        <v>22.205421052631579</v>
      </c>
      <c r="BL59" s="1252">
        <v>5283.36</v>
      </c>
      <c r="BM59" s="1239">
        <v>5.0000000000000001E-3</v>
      </c>
      <c r="BN59" s="1236">
        <v>5.0000000000000001E-3</v>
      </c>
      <c r="BO59" s="1236">
        <v>5.0000000000000001E-3</v>
      </c>
      <c r="BP59" s="1236">
        <v>0</v>
      </c>
      <c r="BQ59" s="1236">
        <v>0</v>
      </c>
      <c r="BR59" s="1236">
        <v>5.0000000000000001E-4</v>
      </c>
      <c r="BS59" s="1233">
        <v>15.618724489795918</v>
      </c>
      <c r="BT59" s="1233">
        <v>2.6477040816326531</v>
      </c>
      <c r="BU59" s="1158">
        <v>0</v>
      </c>
      <c r="BV59" s="1158">
        <v>0</v>
      </c>
      <c r="BW59" s="1158">
        <v>4346.1499999999996</v>
      </c>
      <c r="BX59" s="1233">
        <v>0.30599999999999999</v>
      </c>
      <c r="BY59" s="1158">
        <v>72.81</v>
      </c>
      <c r="BZ59" s="1158">
        <v>18.572428571428571</v>
      </c>
      <c r="CA59" s="1252">
        <v>4418.96</v>
      </c>
      <c r="CB59" s="1236">
        <v>5.0000000000000001E-3</v>
      </c>
      <c r="CC59" s="1236">
        <v>5.0000000000000001E-3</v>
      </c>
      <c r="CD59" s="1236">
        <v>5.0000000000000001E-3</v>
      </c>
      <c r="CE59" s="1236">
        <v>0</v>
      </c>
      <c r="CF59" s="1236">
        <v>0</v>
      </c>
      <c r="CG59" s="1236">
        <v>5.0000000000000001E-4</v>
      </c>
      <c r="CH59" s="1233">
        <v>11.742541806020069</v>
      </c>
      <c r="CI59" s="1233">
        <v>2.6058193979933115</v>
      </c>
      <c r="CJ59" s="1158">
        <v>0</v>
      </c>
      <c r="CK59" s="1158">
        <v>0</v>
      </c>
      <c r="CL59" s="1158">
        <v>3413.92</v>
      </c>
      <c r="CM59" s="1233">
        <v>0.26100000000000001</v>
      </c>
      <c r="CN59" s="1158">
        <v>62.1</v>
      </c>
      <c r="CO59" s="1158">
        <v>14.60936120401338</v>
      </c>
      <c r="CP59" s="1252">
        <v>3476.02</v>
      </c>
      <c r="CQ59" s="1239">
        <v>5.0000000000000001E-3</v>
      </c>
      <c r="CR59" s="1236">
        <v>5.0000000000000001E-3</v>
      </c>
      <c r="CS59" s="1236">
        <v>5.0000000000000001E-3</v>
      </c>
      <c r="CT59" s="1236">
        <v>0</v>
      </c>
      <c r="CU59" s="1236">
        <v>0</v>
      </c>
      <c r="CV59" s="1236">
        <v>5.0000000000000001E-4</v>
      </c>
      <c r="CW59" s="1233">
        <v>12.434554140127389</v>
      </c>
      <c r="CX59" s="1233">
        <v>3.3122611464968146</v>
      </c>
      <c r="CY59" s="1158">
        <v>0</v>
      </c>
      <c r="CZ59" s="1158">
        <v>0</v>
      </c>
      <c r="DA59" s="1158">
        <v>3746.66</v>
      </c>
      <c r="DB59" s="1233">
        <v>0.26</v>
      </c>
      <c r="DC59" s="1158">
        <v>61.86</v>
      </c>
      <c r="DD59" s="1158">
        <v>16.006815286624203</v>
      </c>
      <c r="DE59" s="1252">
        <v>3808.52</v>
      </c>
      <c r="DF59" s="1239">
        <v>5.0000000000000001E-3</v>
      </c>
      <c r="DG59" s="1236">
        <v>5.0000000000000001E-3</v>
      </c>
      <c r="DH59" s="1236">
        <v>5.0000000000000001E-3</v>
      </c>
      <c r="DI59" s="1236">
        <v>0</v>
      </c>
      <c r="DJ59" s="1236">
        <v>0</v>
      </c>
      <c r="DK59" s="1236">
        <v>5.0000000000000001E-4</v>
      </c>
      <c r="DL59" s="1233">
        <v>12.58909090909091</v>
      </c>
      <c r="DM59" s="1233">
        <v>3.7254545454545451</v>
      </c>
      <c r="DN59" s="1158">
        <v>0</v>
      </c>
      <c r="DO59" s="1158">
        <v>0</v>
      </c>
      <c r="DP59" s="1158">
        <v>3881.74</v>
      </c>
      <c r="DQ59" s="1233">
        <v>0.29399999999999998</v>
      </c>
      <c r="DR59" s="1158">
        <v>69.95</v>
      </c>
      <c r="DS59" s="1158">
        <v>16.608545454545457</v>
      </c>
      <c r="DT59" s="1252">
        <v>3951.6899999999996</v>
      </c>
      <c r="DU59" s="1239">
        <v>5.0000000000000001E-3</v>
      </c>
      <c r="DV59" s="1236">
        <v>5.0000000000000001E-3</v>
      </c>
      <c r="DW59" s="1236">
        <v>5.0000000000000001E-3</v>
      </c>
      <c r="DX59" s="1236">
        <v>0</v>
      </c>
      <c r="DY59" s="1236">
        <v>0</v>
      </c>
      <c r="DZ59" s="1236">
        <v>1E-3</v>
      </c>
      <c r="EA59" s="1233">
        <v>13.527303370786518</v>
      </c>
      <c r="EB59" s="1233">
        <v>3.1932584269662927</v>
      </c>
      <c r="EC59" s="1158">
        <v>0</v>
      </c>
      <c r="ED59" s="1158">
        <v>0</v>
      </c>
      <c r="EE59" s="1158">
        <v>3978.34</v>
      </c>
      <c r="EF59" s="1158">
        <v>0.59399999999999997</v>
      </c>
      <c r="EG59" s="1158">
        <v>141.33000000000001</v>
      </c>
      <c r="EH59" s="1158">
        <v>17.314561797752813</v>
      </c>
      <c r="EI59" s="1252">
        <v>4119.67</v>
      </c>
      <c r="EJ59" s="1239">
        <v>5.0000000000000001E-3</v>
      </c>
      <c r="EK59" s="1236">
        <v>5.0000000000000001E-3</v>
      </c>
      <c r="EL59" s="1236">
        <v>5.0000000000000001E-3</v>
      </c>
      <c r="EM59" s="1236">
        <v>0</v>
      </c>
      <c r="EN59" s="1236">
        <v>0</v>
      </c>
      <c r="EO59" s="1236">
        <v>1E-3</v>
      </c>
      <c r="EP59" s="1233">
        <v>8.6953308823529429</v>
      </c>
      <c r="EQ59" s="1233">
        <v>1.6359926470588233</v>
      </c>
      <c r="ER59" s="1158">
        <v>0</v>
      </c>
      <c r="ES59" s="1158">
        <v>0</v>
      </c>
      <c r="ET59" s="1158">
        <v>2458.14</v>
      </c>
      <c r="EU59" s="1158">
        <v>0.84</v>
      </c>
      <c r="EV59" s="1158">
        <v>199.86</v>
      </c>
      <c r="EW59" s="1158">
        <v>11.171323529411765</v>
      </c>
      <c r="EX59" s="1252">
        <v>2658</v>
      </c>
      <c r="EY59" s="1236">
        <v>5.0000000000000001E-3</v>
      </c>
      <c r="EZ59" s="1236">
        <v>5.0000000000000001E-3</v>
      </c>
      <c r="FA59" s="1236">
        <v>5.0000000000000001E-3</v>
      </c>
      <c r="FB59" s="1236">
        <v>0</v>
      </c>
      <c r="FC59" s="1236">
        <v>0</v>
      </c>
      <c r="FD59" s="1236">
        <v>1E-3</v>
      </c>
      <c r="FE59" s="1233">
        <v>5.4489530685920577</v>
      </c>
      <c r="FF59" s="1233">
        <v>1.2401444043321295</v>
      </c>
      <c r="FG59" s="1158">
        <v>0</v>
      </c>
      <c r="FH59" s="1158">
        <v>0</v>
      </c>
      <c r="FI59" s="1158">
        <v>1591.54</v>
      </c>
      <c r="FJ59" s="1158">
        <v>0.76</v>
      </c>
      <c r="FK59" s="1158">
        <v>180.83</v>
      </c>
      <c r="FL59" s="1158">
        <v>7.449097472924187</v>
      </c>
      <c r="FM59" s="1252">
        <v>1772.37</v>
      </c>
      <c r="FN59" s="1236">
        <v>5.0000000000000001E-3</v>
      </c>
      <c r="FO59" s="1236">
        <v>5.0000000000000001E-3</v>
      </c>
      <c r="FP59" s="1236">
        <v>5.0000000000000001E-3</v>
      </c>
      <c r="FQ59" s="1236">
        <v>0</v>
      </c>
      <c r="FR59" s="1236">
        <v>0</v>
      </c>
      <c r="FS59" s="1236">
        <v>1E-3</v>
      </c>
      <c r="FT59" s="1233">
        <v>18.463378378378383</v>
      </c>
      <c r="FU59" s="1233">
        <v>2.5970945945945938</v>
      </c>
      <c r="FV59" s="1158">
        <v>0</v>
      </c>
      <c r="FW59" s="1158">
        <v>0</v>
      </c>
      <c r="FX59" s="1158">
        <v>5010.9399999999996</v>
      </c>
      <c r="FY59" s="1158">
        <v>0.74099999999999999</v>
      </c>
      <c r="FZ59" s="1158">
        <v>176.31</v>
      </c>
      <c r="GA59" s="1158">
        <v>21.801472972972977</v>
      </c>
      <c r="GB59" s="1252">
        <v>5187.25</v>
      </c>
      <c r="GC59" s="1253">
        <v>116.10243303129322</v>
      </c>
      <c r="GD59" s="1254">
        <v>27624.379999999997</v>
      </c>
      <c r="GE59" s="1255">
        <v>90.351816514231402</v>
      </c>
      <c r="GF59" s="1256">
        <v>21497.5</v>
      </c>
      <c r="GG59" s="1257">
        <v>206.45424954552462</v>
      </c>
      <c r="GH59" s="1258">
        <v>49121.88</v>
      </c>
      <c r="GI59" s="1246">
        <v>1</v>
      </c>
      <c r="GJ59" s="1259">
        <v>201.03924954552457</v>
      </c>
      <c r="GK59" s="1260">
        <v>47833.479999999996</v>
      </c>
      <c r="GL59" s="1261">
        <v>5.4150000000000489</v>
      </c>
      <c r="GM59" s="1262">
        <v>1288.4000000000015</v>
      </c>
    </row>
    <row r="60" spans="1:195" ht="18" customHeight="1" x14ac:dyDescent="0.25">
      <c r="A60" s="1250">
        <v>46</v>
      </c>
      <c r="B60" s="1263" t="s">
        <v>1378</v>
      </c>
      <c r="C60" s="1251" t="s">
        <v>379</v>
      </c>
      <c r="D60" s="1235">
        <v>307.20112999999998</v>
      </c>
      <c r="E60" s="1236">
        <v>8.0000000000000002E-3</v>
      </c>
      <c r="F60" s="1236">
        <v>8.0000000000000002E-3</v>
      </c>
      <c r="G60" s="1236">
        <v>8.0000000000000002E-3</v>
      </c>
      <c r="H60" s="1236">
        <v>0</v>
      </c>
      <c r="I60" s="1236">
        <v>0</v>
      </c>
      <c r="J60" s="1236">
        <v>0</v>
      </c>
      <c r="K60" s="1233">
        <v>26.739162162162163</v>
      </c>
      <c r="L60" s="1233">
        <v>3.6053783783783766</v>
      </c>
      <c r="M60" s="1237">
        <v>0</v>
      </c>
      <c r="N60" s="1237">
        <v>0</v>
      </c>
      <c r="O60" s="1158">
        <v>9321.8799999999992</v>
      </c>
      <c r="P60" s="1233">
        <v>0</v>
      </c>
      <c r="Q60" s="1158">
        <v>0</v>
      </c>
      <c r="R60" s="1158">
        <v>30.344540540540539</v>
      </c>
      <c r="S60" s="1252">
        <v>9321.8799999999992</v>
      </c>
      <c r="T60" s="1239">
        <v>8.0000000000000002E-3</v>
      </c>
      <c r="U60" s="1236">
        <v>8.0000000000000002E-3</v>
      </c>
      <c r="V60" s="1236">
        <v>8.0000000000000002E-3</v>
      </c>
      <c r="W60" s="1236">
        <v>0</v>
      </c>
      <c r="X60" s="1236">
        <v>0</v>
      </c>
      <c r="Y60" s="1236">
        <v>0</v>
      </c>
      <c r="Z60" s="1233">
        <v>30.136770764119607</v>
      </c>
      <c r="AA60" s="1233">
        <v>3.7572890365448512</v>
      </c>
      <c r="AB60" s="1158">
        <v>0</v>
      </c>
      <c r="AC60" s="1158">
        <v>0</v>
      </c>
      <c r="AD60" s="1158">
        <v>10412.290000000001</v>
      </c>
      <c r="AE60" s="1233">
        <v>0</v>
      </c>
      <c r="AF60" s="1158">
        <v>0</v>
      </c>
      <c r="AG60" s="1158">
        <v>33.894059800664458</v>
      </c>
      <c r="AH60" s="1252">
        <v>10412.290000000001</v>
      </c>
      <c r="AI60" s="1239">
        <v>8.0000000000000002E-3</v>
      </c>
      <c r="AJ60" s="1236">
        <v>8.0000000000000002E-3</v>
      </c>
      <c r="AK60" s="1236">
        <v>8.0000000000000002E-3</v>
      </c>
      <c r="AL60" s="1236">
        <v>0</v>
      </c>
      <c r="AM60" s="1236">
        <v>0</v>
      </c>
      <c r="AN60" s="1236">
        <v>0</v>
      </c>
      <c r="AO60" s="1233">
        <v>27.876816053511707</v>
      </c>
      <c r="AP60" s="1233">
        <v>3.4017391304347839</v>
      </c>
      <c r="AQ60" s="1158">
        <v>0</v>
      </c>
      <c r="AR60" s="1158">
        <v>0</v>
      </c>
      <c r="AS60" s="1158">
        <v>9608.81</v>
      </c>
      <c r="AT60" s="1233">
        <v>0</v>
      </c>
      <c r="AU60" s="1158">
        <v>0</v>
      </c>
      <c r="AV60" s="1158">
        <v>31.278555183946491</v>
      </c>
      <c r="AW60" s="1252">
        <v>9608.81</v>
      </c>
      <c r="AX60" s="1236">
        <v>8.0000000000000002E-3</v>
      </c>
      <c r="AY60" s="1236">
        <v>8.0000000000000002E-3</v>
      </c>
      <c r="AZ60" s="1236">
        <v>8.0000000000000002E-3</v>
      </c>
      <c r="BA60" s="1236">
        <v>0</v>
      </c>
      <c r="BB60" s="1236">
        <v>0</v>
      </c>
      <c r="BC60" s="1236">
        <v>0</v>
      </c>
      <c r="BD60" s="1233">
        <v>31.044315789473686</v>
      </c>
      <c r="BE60" s="1233">
        <v>3.9371578947368437</v>
      </c>
      <c r="BF60" s="1158">
        <v>0</v>
      </c>
      <c r="BG60" s="1158">
        <v>0</v>
      </c>
      <c r="BH60" s="1158">
        <v>10746.35</v>
      </c>
      <c r="BI60" s="1233">
        <v>0</v>
      </c>
      <c r="BJ60" s="1158">
        <v>0</v>
      </c>
      <c r="BK60" s="1158">
        <v>34.981473684210528</v>
      </c>
      <c r="BL60" s="1252">
        <v>10746.35</v>
      </c>
      <c r="BM60" s="1239">
        <v>8.0000000000000002E-3</v>
      </c>
      <c r="BN60" s="1236">
        <v>8.0000000000000002E-3</v>
      </c>
      <c r="BO60" s="1236">
        <v>8.0000000000000002E-3</v>
      </c>
      <c r="BP60" s="1236">
        <v>0</v>
      </c>
      <c r="BQ60" s="1236">
        <v>0</v>
      </c>
      <c r="BR60" s="1236">
        <v>0</v>
      </c>
      <c r="BS60" s="1233">
        <v>24.98995918367347</v>
      </c>
      <c r="BT60" s="1233">
        <v>4.2363265306122448</v>
      </c>
      <c r="BU60" s="1158">
        <v>0</v>
      </c>
      <c r="BV60" s="1158">
        <v>0</v>
      </c>
      <c r="BW60" s="1158">
        <v>8978.35</v>
      </c>
      <c r="BX60" s="1233">
        <v>0</v>
      </c>
      <c r="BY60" s="1158">
        <v>0</v>
      </c>
      <c r="BZ60" s="1158">
        <v>29.226285714285716</v>
      </c>
      <c r="CA60" s="1252">
        <v>8978.35</v>
      </c>
      <c r="CB60" s="1236">
        <v>8.0000000000000002E-3</v>
      </c>
      <c r="CC60" s="1236">
        <v>8.0000000000000002E-3</v>
      </c>
      <c r="CD60" s="1236">
        <v>8.0000000000000002E-3</v>
      </c>
      <c r="CE60" s="1236">
        <v>0</v>
      </c>
      <c r="CF60" s="1236">
        <v>0</v>
      </c>
      <c r="CG60" s="1236">
        <v>0</v>
      </c>
      <c r="CH60" s="1233">
        <v>18.788066889632113</v>
      </c>
      <c r="CI60" s="1233">
        <v>4.1693110367892992</v>
      </c>
      <c r="CJ60" s="1158">
        <v>0</v>
      </c>
      <c r="CK60" s="1158">
        <v>0</v>
      </c>
      <c r="CL60" s="1158">
        <v>7052.53</v>
      </c>
      <c r="CM60" s="1233">
        <v>0</v>
      </c>
      <c r="CN60" s="1158">
        <v>0</v>
      </c>
      <c r="CO60" s="1158">
        <v>22.957377926421412</v>
      </c>
      <c r="CP60" s="1252">
        <v>7052.53</v>
      </c>
      <c r="CQ60" s="1239">
        <v>8.0000000000000002E-3</v>
      </c>
      <c r="CR60" s="1236">
        <v>8.0000000000000002E-3</v>
      </c>
      <c r="CS60" s="1236">
        <v>8.0000000000000002E-3</v>
      </c>
      <c r="CT60" s="1236">
        <v>0</v>
      </c>
      <c r="CU60" s="1236">
        <v>0</v>
      </c>
      <c r="CV60" s="1236">
        <v>0</v>
      </c>
      <c r="CW60" s="1233">
        <v>19.895286624203823</v>
      </c>
      <c r="CX60" s="1233">
        <v>5.299617834394903</v>
      </c>
      <c r="CY60" s="1158">
        <v>0</v>
      </c>
      <c r="CZ60" s="1158">
        <v>0</v>
      </c>
      <c r="DA60" s="1158">
        <v>7739.9</v>
      </c>
      <c r="DB60" s="1233">
        <v>0</v>
      </c>
      <c r="DC60" s="1158">
        <v>0</v>
      </c>
      <c r="DD60" s="1158">
        <v>25.194904458598728</v>
      </c>
      <c r="DE60" s="1252">
        <v>7739.9</v>
      </c>
      <c r="DF60" s="1239">
        <v>8.0000000000000002E-3</v>
      </c>
      <c r="DG60" s="1236">
        <v>8.0000000000000002E-3</v>
      </c>
      <c r="DH60" s="1236">
        <v>8.0000000000000002E-3</v>
      </c>
      <c r="DI60" s="1236">
        <v>0</v>
      </c>
      <c r="DJ60" s="1236">
        <v>0</v>
      </c>
      <c r="DK60" s="1236">
        <v>0</v>
      </c>
      <c r="DL60" s="1233">
        <v>20.142545454545456</v>
      </c>
      <c r="DM60" s="1233">
        <v>5.9607272727272722</v>
      </c>
      <c r="DN60" s="1158">
        <v>0</v>
      </c>
      <c r="DO60" s="1158">
        <v>0</v>
      </c>
      <c r="DP60" s="1158">
        <v>8018.95</v>
      </c>
      <c r="DQ60" s="1233">
        <v>0</v>
      </c>
      <c r="DR60" s="1158">
        <v>0</v>
      </c>
      <c r="DS60" s="1158">
        <v>26.103272727272728</v>
      </c>
      <c r="DT60" s="1252">
        <v>8018.95</v>
      </c>
      <c r="DU60" s="1239">
        <v>8.0000000000000002E-3</v>
      </c>
      <c r="DV60" s="1236">
        <v>8.0000000000000002E-3</v>
      </c>
      <c r="DW60" s="1236">
        <v>8.0000000000000002E-3</v>
      </c>
      <c r="DX60" s="1236">
        <v>0</v>
      </c>
      <c r="DY60" s="1236">
        <v>0</v>
      </c>
      <c r="DZ60" s="1236">
        <v>0</v>
      </c>
      <c r="EA60" s="1233">
        <v>21.643685393258426</v>
      </c>
      <c r="EB60" s="1233">
        <v>5.1092134831460685</v>
      </c>
      <c r="EC60" s="1158">
        <v>0</v>
      </c>
      <c r="ED60" s="1158">
        <v>0</v>
      </c>
      <c r="EE60" s="1158">
        <v>8218.52</v>
      </c>
      <c r="EF60" s="1158">
        <v>0</v>
      </c>
      <c r="EG60" s="1158">
        <v>0</v>
      </c>
      <c r="EH60" s="1158">
        <v>26.752898876404494</v>
      </c>
      <c r="EI60" s="1252">
        <v>8218.52</v>
      </c>
      <c r="EJ60" s="1239">
        <v>8.0000000000000002E-3</v>
      </c>
      <c r="EK60" s="1236">
        <v>8.0000000000000002E-3</v>
      </c>
      <c r="EL60" s="1236">
        <v>8.0000000000000002E-3</v>
      </c>
      <c r="EM60" s="1236">
        <v>0</v>
      </c>
      <c r="EN60" s="1236">
        <v>0</v>
      </c>
      <c r="EO60" s="1236">
        <v>0</v>
      </c>
      <c r="EP60" s="1233">
        <v>13.912529411764709</v>
      </c>
      <c r="EQ60" s="1233">
        <v>2.6175882352941171</v>
      </c>
      <c r="ER60" s="1158">
        <v>0</v>
      </c>
      <c r="ES60" s="1158">
        <v>0</v>
      </c>
      <c r="ET60" s="1158">
        <v>5078.07</v>
      </c>
      <c r="EU60" s="1158">
        <v>0</v>
      </c>
      <c r="EV60" s="1158">
        <v>0</v>
      </c>
      <c r="EW60" s="1158">
        <v>16.530117647058827</v>
      </c>
      <c r="EX60" s="1252">
        <v>5078.07</v>
      </c>
      <c r="EY60" s="1236">
        <v>8.0000000000000002E-3</v>
      </c>
      <c r="EZ60" s="1236">
        <v>8.0000000000000002E-3</v>
      </c>
      <c r="FA60" s="1236">
        <v>8.0000000000000002E-3</v>
      </c>
      <c r="FB60" s="1236">
        <v>0</v>
      </c>
      <c r="FC60" s="1236">
        <v>0</v>
      </c>
      <c r="FD60" s="1236">
        <v>0</v>
      </c>
      <c r="FE60" s="1233">
        <v>8.7183249097472935</v>
      </c>
      <c r="FF60" s="1233">
        <v>1.9842310469314071</v>
      </c>
      <c r="FG60" s="1158">
        <v>0</v>
      </c>
      <c r="FH60" s="1158">
        <v>0</v>
      </c>
      <c r="FI60" s="1158">
        <v>3287.84</v>
      </c>
      <c r="FJ60" s="1158">
        <v>0</v>
      </c>
      <c r="FK60" s="1158">
        <v>0</v>
      </c>
      <c r="FL60" s="1158">
        <v>10.702555956678701</v>
      </c>
      <c r="FM60" s="1252">
        <v>3287.84</v>
      </c>
      <c r="FN60" s="1236">
        <v>8.0000000000000002E-3</v>
      </c>
      <c r="FO60" s="1236">
        <v>8.0000000000000002E-3</v>
      </c>
      <c r="FP60" s="1236">
        <v>8.0000000000000002E-3</v>
      </c>
      <c r="FQ60" s="1236">
        <v>0</v>
      </c>
      <c r="FR60" s="1236">
        <v>0</v>
      </c>
      <c r="FS60" s="1236">
        <v>0</v>
      </c>
      <c r="FT60" s="1233">
        <v>29.54140540540541</v>
      </c>
      <c r="FU60" s="1233">
        <v>4.1553513513513503</v>
      </c>
      <c r="FV60" s="1158">
        <v>0</v>
      </c>
      <c r="FW60" s="1158">
        <v>0</v>
      </c>
      <c r="FX60" s="1158">
        <v>10351.68</v>
      </c>
      <c r="FY60" s="1158">
        <v>0</v>
      </c>
      <c r="FZ60" s="1158">
        <v>0</v>
      </c>
      <c r="GA60" s="1158">
        <v>33.696756756756763</v>
      </c>
      <c r="GB60" s="1252">
        <v>10351.68</v>
      </c>
      <c r="GC60" s="1253">
        <v>182.68229285006916</v>
      </c>
      <c r="GD60" s="1254">
        <v>56120.209999999992</v>
      </c>
      <c r="GE60" s="1255">
        <v>138.98050642277025</v>
      </c>
      <c r="GF60" s="1256">
        <v>42694.96</v>
      </c>
      <c r="GG60" s="1257">
        <v>321.66279927283938</v>
      </c>
      <c r="GH60" s="1258">
        <v>98815.169999999984</v>
      </c>
      <c r="GI60" s="1246">
        <v>1</v>
      </c>
      <c r="GJ60" s="1259">
        <v>321.66279927283938</v>
      </c>
      <c r="GK60" s="1260">
        <v>98815.169999999984</v>
      </c>
      <c r="GL60" s="1261">
        <v>0</v>
      </c>
      <c r="GM60" s="1262">
        <v>0</v>
      </c>
    </row>
    <row r="61" spans="1:195" ht="18" customHeight="1" x14ac:dyDescent="0.25">
      <c r="A61" s="1232">
        <v>47</v>
      </c>
      <c r="B61" s="1263" t="s">
        <v>1379</v>
      </c>
      <c r="C61" s="1251" t="s">
        <v>379</v>
      </c>
      <c r="D61" s="1235">
        <v>493.52499999999998</v>
      </c>
      <c r="E61" s="1236">
        <v>0</v>
      </c>
      <c r="F61" s="1236">
        <v>0</v>
      </c>
      <c r="G61" s="1236">
        <v>0</v>
      </c>
      <c r="H61" s="1236">
        <v>0</v>
      </c>
      <c r="I61" s="1236">
        <v>0</v>
      </c>
      <c r="J61" s="1236">
        <v>0</v>
      </c>
      <c r="K61" s="1233">
        <v>0</v>
      </c>
      <c r="L61" s="1233">
        <v>0</v>
      </c>
      <c r="M61" s="1237">
        <v>0</v>
      </c>
      <c r="N61" s="1237">
        <v>0</v>
      </c>
      <c r="O61" s="1158">
        <v>0</v>
      </c>
      <c r="P61" s="1233">
        <v>0</v>
      </c>
      <c r="Q61" s="1158">
        <v>0</v>
      </c>
      <c r="R61" s="1158">
        <v>0</v>
      </c>
      <c r="S61" s="1252">
        <v>0</v>
      </c>
      <c r="T61" s="1239">
        <v>0</v>
      </c>
      <c r="U61" s="1236">
        <v>0</v>
      </c>
      <c r="V61" s="1236">
        <v>0</v>
      </c>
      <c r="W61" s="1236">
        <v>0</v>
      </c>
      <c r="X61" s="1236">
        <v>0</v>
      </c>
      <c r="Y61" s="1236">
        <v>0</v>
      </c>
      <c r="Z61" s="1233">
        <v>0</v>
      </c>
      <c r="AA61" s="1233">
        <v>0</v>
      </c>
      <c r="AB61" s="1158">
        <v>0</v>
      </c>
      <c r="AC61" s="1158">
        <v>0</v>
      </c>
      <c r="AD61" s="1158">
        <v>0</v>
      </c>
      <c r="AE61" s="1233">
        <v>0</v>
      </c>
      <c r="AF61" s="1158">
        <v>0</v>
      </c>
      <c r="AG61" s="1158">
        <v>0</v>
      </c>
      <c r="AH61" s="1252">
        <v>0</v>
      </c>
      <c r="AI61" s="1239">
        <v>0</v>
      </c>
      <c r="AJ61" s="1236">
        <v>0</v>
      </c>
      <c r="AK61" s="1236">
        <v>0</v>
      </c>
      <c r="AL61" s="1236">
        <v>0</v>
      </c>
      <c r="AM61" s="1236">
        <v>0</v>
      </c>
      <c r="AN61" s="1236">
        <v>0</v>
      </c>
      <c r="AO61" s="1233">
        <v>0</v>
      </c>
      <c r="AP61" s="1233">
        <v>0</v>
      </c>
      <c r="AQ61" s="1158">
        <v>0</v>
      </c>
      <c r="AR61" s="1158">
        <v>0</v>
      </c>
      <c r="AS61" s="1158">
        <v>0</v>
      </c>
      <c r="AT61" s="1233">
        <v>0</v>
      </c>
      <c r="AU61" s="1158">
        <v>0</v>
      </c>
      <c r="AV61" s="1158">
        <v>0</v>
      </c>
      <c r="AW61" s="1252">
        <v>0</v>
      </c>
      <c r="AX61" s="1236">
        <v>0</v>
      </c>
      <c r="AY61" s="1236">
        <v>0</v>
      </c>
      <c r="AZ61" s="1236">
        <v>0</v>
      </c>
      <c r="BA61" s="1236">
        <v>0</v>
      </c>
      <c r="BB61" s="1236">
        <v>0</v>
      </c>
      <c r="BC61" s="1236">
        <v>0</v>
      </c>
      <c r="BD61" s="1233">
        <v>0</v>
      </c>
      <c r="BE61" s="1233">
        <v>0</v>
      </c>
      <c r="BF61" s="1158">
        <v>0</v>
      </c>
      <c r="BG61" s="1158">
        <v>0</v>
      </c>
      <c r="BH61" s="1158">
        <v>0</v>
      </c>
      <c r="BI61" s="1233">
        <v>0</v>
      </c>
      <c r="BJ61" s="1158">
        <v>0</v>
      </c>
      <c r="BK61" s="1158">
        <v>0</v>
      </c>
      <c r="BL61" s="1252">
        <v>0</v>
      </c>
      <c r="BM61" s="1239">
        <v>0</v>
      </c>
      <c r="BN61" s="1236">
        <v>0</v>
      </c>
      <c r="BO61" s="1236">
        <v>0</v>
      </c>
      <c r="BP61" s="1236">
        <v>0</v>
      </c>
      <c r="BQ61" s="1236">
        <v>0</v>
      </c>
      <c r="BR61" s="1236">
        <v>0</v>
      </c>
      <c r="BS61" s="1233">
        <v>0</v>
      </c>
      <c r="BT61" s="1233">
        <v>0</v>
      </c>
      <c r="BU61" s="1158">
        <v>0</v>
      </c>
      <c r="BV61" s="1158">
        <v>0</v>
      </c>
      <c r="BW61" s="1158">
        <v>0</v>
      </c>
      <c r="BX61" s="1233">
        <v>0</v>
      </c>
      <c r="BY61" s="1158">
        <v>0</v>
      </c>
      <c r="BZ61" s="1158">
        <v>0</v>
      </c>
      <c r="CA61" s="1252">
        <v>0</v>
      </c>
      <c r="CB61" s="1236">
        <v>0</v>
      </c>
      <c r="CC61" s="1236">
        <v>0</v>
      </c>
      <c r="CD61" s="1236">
        <v>0</v>
      </c>
      <c r="CE61" s="1236">
        <v>0</v>
      </c>
      <c r="CF61" s="1236">
        <v>0</v>
      </c>
      <c r="CG61" s="1236">
        <v>0</v>
      </c>
      <c r="CH61" s="1233">
        <v>0</v>
      </c>
      <c r="CI61" s="1233">
        <v>0</v>
      </c>
      <c r="CJ61" s="1158">
        <v>0</v>
      </c>
      <c r="CK61" s="1158">
        <v>0</v>
      </c>
      <c r="CL61" s="1158">
        <v>0</v>
      </c>
      <c r="CM61" s="1233">
        <v>0</v>
      </c>
      <c r="CN61" s="1158">
        <v>0</v>
      </c>
      <c r="CO61" s="1158">
        <v>0</v>
      </c>
      <c r="CP61" s="1252">
        <v>0</v>
      </c>
      <c r="CQ61" s="1239">
        <v>0</v>
      </c>
      <c r="CR61" s="1236">
        <v>0</v>
      </c>
      <c r="CS61" s="1236">
        <v>0</v>
      </c>
      <c r="CT61" s="1236">
        <v>0</v>
      </c>
      <c r="CU61" s="1236">
        <v>0</v>
      </c>
      <c r="CV61" s="1236">
        <v>0</v>
      </c>
      <c r="CW61" s="1233">
        <v>0</v>
      </c>
      <c r="CX61" s="1233">
        <v>0</v>
      </c>
      <c r="CY61" s="1158">
        <v>0</v>
      </c>
      <c r="CZ61" s="1158">
        <v>0</v>
      </c>
      <c r="DA61" s="1158">
        <v>0</v>
      </c>
      <c r="DB61" s="1233">
        <v>0</v>
      </c>
      <c r="DC61" s="1158">
        <v>0</v>
      </c>
      <c r="DD61" s="1158">
        <v>0</v>
      </c>
      <c r="DE61" s="1252">
        <v>0</v>
      </c>
      <c r="DF61" s="1239">
        <v>0</v>
      </c>
      <c r="DG61" s="1236">
        <v>0</v>
      </c>
      <c r="DH61" s="1236">
        <v>0</v>
      </c>
      <c r="DI61" s="1236">
        <v>0</v>
      </c>
      <c r="DJ61" s="1236">
        <v>0</v>
      </c>
      <c r="DK61" s="1236">
        <v>0</v>
      </c>
      <c r="DL61" s="1233">
        <v>0</v>
      </c>
      <c r="DM61" s="1233">
        <v>0</v>
      </c>
      <c r="DN61" s="1158">
        <v>0</v>
      </c>
      <c r="DO61" s="1158">
        <v>0</v>
      </c>
      <c r="DP61" s="1158">
        <v>0</v>
      </c>
      <c r="DQ61" s="1233">
        <v>0</v>
      </c>
      <c r="DR61" s="1158">
        <v>0</v>
      </c>
      <c r="DS61" s="1158">
        <v>0</v>
      </c>
      <c r="DT61" s="1252">
        <v>0</v>
      </c>
      <c r="DU61" s="1239">
        <v>0</v>
      </c>
      <c r="DV61" s="1236">
        <v>0</v>
      </c>
      <c r="DW61" s="1236">
        <v>0</v>
      </c>
      <c r="DX61" s="1236">
        <v>0</v>
      </c>
      <c r="DY61" s="1236">
        <v>0</v>
      </c>
      <c r="DZ61" s="1236">
        <v>0</v>
      </c>
      <c r="EA61" s="1233">
        <v>0</v>
      </c>
      <c r="EB61" s="1233">
        <v>0</v>
      </c>
      <c r="EC61" s="1158">
        <v>0</v>
      </c>
      <c r="ED61" s="1158">
        <v>0</v>
      </c>
      <c r="EE61" s="1158">
        <v>0</v>
      </c>
      <c r="EF61" s="1158">
        <v>0</v>
      </c>
      <c r="EG61" s="1158">
        <v>0</v>
      </c>
      <c r="EH61" s="1158">
        <v>0</v>
      </c>
      <c r="EI61" s="1252">
        <v>0</v>
      </c>
      <c r="EJ61" s="1239">
        <v>0</v>
      </c>
      <c r="EK61" s="1236">
        <v>0</v>
      </c>
      <c r="EL61" s="1236">
        <v>0</v>
      </c>
      <c r="EM61" s="1236">
        <v>0</v>
      </c>
      <c r="EN61" s="1236">
        <v>0</v>
      </c>
      <c r="EO61" s="1236">
        <v>0</v>
      </c>
      <c r="EP61" s="1233">
        <v>0</v>
      </c>
      <c r="EQ61" s="1233">
        <v>0</v>
      </c>
      <c r="ER61" s="1158">
        <v>0</v>
      </c>
      <c r="ES61" s="1158">
        <v>0</v>
      </c>
      <c r="ET61" s="1158">
        <v>0</v>
      </c>
      <c r="EU61" s="1158">
        <v>0</v>
      </c>
      <c r="EV61" s="1158">
        <v>0</v>
      </c>
      <c r="EW61" s="1158">
        <v>0</v>
      </c>
      <c r="EX61" s="1252">
        <v>0</v>
      </c>
      <c r="EY61" s="1236">
        <v>0</v>
      </c>
      <c r="EZ61" s="1236">
        <v>0</v>
      </c>
      <c r="FA61" s="1236">
        <v>0</v>
      </c>
      <c r="FB61" s="1236">
        <v>0</v>
      </c>
      <c r="FC61" s="1236">
        <v>0</v>
      </c>
      <c r="FD61" s="1236">
        <v>0</v>
      </c>
      <c r="FE61" s="1233">
        <v>0</v>
      </c>
      <c r="FF61" s="1233">
        <v>0</v>
      </c>
      <c r="FG61" s="1158">
        <v>0</v>
      </c>
      <c r="FH61" s="1158">
        <v>0</v>
      </c>
      <c r="FI61" s="1158">
        <v>0</v>
      </c>
      <c r="FJ61" s="1158">
        <v>0</v>
      </c>
      <c r="FK61" s="1158">
        <v>0</v>
      </c>
      <c r="FL61" s="1158">
        <v>0</v>
      </c>
      <c r="FM61" s="1252">
        <v>0</v>
      </c>
      <c r="FN61" s="1236">
        <v>0</v>
      </c>
      <c r="FO61" s="1236">
        <v>0</v>
      </c>
      <c r="FP61" s="1236">
        <v>0</v>
      </c>
      <c r="FQ61" s="1236">
        <v>0</v>
      </c>
      <c r="FR61" s="1236">
        <v>0</v>
      </c>
      <c r="FS61" s="1236">
        <v>0</v>
      </c>
      <c r="FT61" s="1233">
        <v>0</v>
      </c>
      <c r="FU61" s="1233">
        <v>0</v>
      </c>
      <c r="FV61" s="1158">
        <v>0</v>
      </c>
      <c r="FW61" s="1158">
        <v>0</v>
      </c>
      <c r="FX61" s="1158">
        <v>0</v>
      </c>
      <c r="FY61" s="1158">
        <v>0</v>
      </c>
      <c r="FZ61" s="1158">
        <v>0</v>
      </c>
      <c r="GA61" s="1158">
        <v>0</v>
      </c>
      <c r="GB61" s="1252">
        <v>0</v>
      </c>
      <c r="GC61" s="1253">
        <v>0</v>
      </c>
      <c r="GD61" s="1254">
        <v>0</v>
      </c>
      <c r="GE61" s="1255">
        <v>0</v>
      </c>
      <c r="GF61" s="1256">
        <v>0</v>
      </c>
      <c r="GG61" s="1257">
        <v>0</v>
      </c>
      <c r="GH61" s="1258">
        <v>0</v>
      </c>
      <c r="GI61" s="1246">
        <v>1</v>
      </c>
      <c r="GJ61" s="1259">
        <v>0</v>
      </c>
      <c r="GK61" s="1260">
        <v>0</v>
      </c>
      <c r="GL61" s="1261">
        <v>0</v>
      </c>
      <c r="GM61" s="1262">
        <v>0</v>
      </c>
    </row>
    <row r="62" spans="1:195" ht="18" customHeight="1" x14ac:dyDescent="0.25">
      <c r="A62" s="1250">
        <v>48</v>
      </c>
      <c r="B62" s="1263" t="s">
        <v>1380</v>
      </c>
      <c r="C62" s="1251" t="s">
        <v>379</v>
      </c>
      <c r="D62" s="1235">
        <v>311.7</v>
      </c>
      <c r="E62" s="1236">
        <v>0</v>
      </c>
      <c r="F62" s="1236">
        <v>0</v>
      </c>
      <c r="G62" s="1236">
        <v>0</v>
      </c>
      <c r="H62" s="1236">
        <v>0</v>
      </c>
      <c r="I62" s="1236">
        <v>0</v>
      </c>
      <c r="J62" s="1236">
        <v>0</v>
      </c>
      <c r="K62" s="1233">
        <v>0</v>
      </c>
      <c r="L62" s="1233">
        <v>0</v>
      </c>
      <c r="M62" s="1237">
        <v>0</v>
      </c>
      <c r="N62" s="1237">
        <v>0</v>
      </c>
      <c r="O62" s="1158">
        <v>0</v>
      </c>
      <c r="P62" s="1233">
        <v>0</v>
      </c>
      <c r="Q62" s="1158">
        <v>0</v>
      </c>
      <c r="R62" s="1158">
        <v>0</v>
      </c>
      <c r="S62" s="1252">
        <v>0</v>
      </c>
      <c r="T62" s="1239">
        <v>0</v>
      </c>
      <c r="U62" s="1236">
        <v>0</v>
      </c>
      <c r="V62" s="1236">
        <v>0</v>
      </c>
      <c r="W62" s="1236">
        <v>0</v>
      </c>
      <c r="X62" s="1236">
        <v>0</v>
      </c>
      <c r="Y62" s="1236">
        <v>0</v>
      </c>
      <c r="Z62" s="1233">
        <v>0</v>
      </c>
      <c r="AA62" s="1233">
        <v>0</v>
      </c>
      <c r="AB62" s="1158">
        <v>0</v>
      </c>
      <c r="AC62" s="1158">
        <v>0</v>
      </c>
      <c r="AD62" s="1158">
        <v>0</v>
      </c>
      <c r="AE62" s="1233">
        <v>0</v>
      </c>
      <c r="AF62" s="1158">
        <v>0</v>
      </c>
      <c r="AG62" s="1158">
        <v>0</v>
      </c>
      <c r="AH62" s="1252">
        <v>0</v>
      </c>
      <c r="AI62" s="1239">
        <v>0</v>
      </c>
      <c r="AJ62" s="1236">
        <v>0</v>
      </c>
      <c r="AK62" s="1236">
        <v>0</v>
      </c>
      <c r="AL62" s="1236">
        <v>0</v>
      </c>
      <c r="AM62" s="1236">
        <v>0</v>
      </c>
      <c r="AN62" s="1236">
        <v>0</v>
      </c>
      <c r="AO62" s="1233">
        <v>0</v>
      </c>
      <c r="AP62" s="1233">
        <v>0</v>
      </c>
      <c r="AQ62" s="1158">
        <v>0</v>
      </c>
      <c r="AR62" s="1158">
        <v>0</v>
      </c>
      <c r="AS62" s="1158">
        <v>0</v>
      </c>
      <c r="AT62" s="1233">
        <v>0</v>
      </c>
      <c r="AU62" s="1158">
        <v>0</v>
      </c>
      <c r="AV62" s="1158">
        <v>0</v>
      </c>
      <c r="AW62" s="1252">
        <v>0</v>
      </c>
      <c r="AX62" s="1236">
        <v>0</v>
      </c>
      <c r="AY62" s="1236">
        <v>0</v>
      </c>
      <c r="AZ62" s="1236">
        <v>0</v>
      </c>
      <c r="BA62" s="1236">
        <v>0</v>
      </c>
      <c r="BB62" s="1236">
        <v>0</v>
      </c>
      <c r="BC62" s="1236">
        <v>0</v>
      </c>
      <c r="BD62" s="1233">
        <v>0</v>
      </c>
      <c r="BE62" s="1233">
        <v>0</v>
      </c>
      <c r="BF62" s="1158">
        <v>0</v>
      </c>
      <c r="BG62" s="1158">
        <v>0</v>
      </c>
      <c r="BH62" s="1158">
        <v>0</v>
      </c>
      <c r="BI62" s="1233">
        <v>0</v>
      </c>
      <c r="BJ62" s="1158">
        <v>0</v>
      </c>
      <c r="BK62" s="1158">
        <v>0</v>
      </c>
      <c r="BL62" s="1252">
        <v>0</v>
      </c>
      <c r="BM62" s="1239">
        <v>0</v>
      </c>
      <c r="BN62" s="1236">
        <v>0</v>
      </c>
      <c r="BO62" s="1236">
        <v>0</v>
      </c>
      <c r="BP62" s="1236">
        <v>0</v>
      </c>
      <c r="BQ62" s="1236">
        <v>0</v>
      </c>
      <c r="BR62" s="1236">
        <v>0</v>
      </c>
      <c r="BS62" s="1233">
        <v>0</v>
      </c>
      <c r="BT62" s="1233">
        <v>0</v>
      </c>
      <c r="BU62" s="1158">
        <v>0</v>
      </c>
      <c r="BV62" s="1158">
        <v>0</v>
      </c>
      <c r="BW62" s="1158">
        <v>0</v>
      </c>
      <c r="BX62" s="1233">
        <v>0</v>
      </c>
      <c r="BY62" s="1158">
        <v>0</v>
      </c>
      <c r="BZ62" s="1158">
        <v>0</v>
      </c>
      <c r="CA62" s="1252">
        <v>0</v>
      </c>
      <c r="CB62" s="1236">
        <v>0</v>
      </c>
      <c r="CC62" s="1236">
        <v>0</v>
      </c>
      <c r="CD62" s="1236">
        <v>0</v>
      </c>
      <c r="CE62" s="1236">
        <v>0</v>
      </c>
      <c r="CF62" s="1236">
        <v>0</v>
      </c>
      <c r="CG62" s="1236">
        <v>0</v>
      </c>
      <c r="CH62" s="1233">
        <v>0</v>
      </c>
      <c r="CI62" s="1233">
        <v>0</v>
      </c>
      <c r="CJ62" s="1158">
        <v>0</v>
      </c>
      <c r="CK62" s="1158">
        <v>0</v>
      </c>
      <c r="CL62" s="1158">
        <v>0</v>
      </c>
      <c r="CM62" s="1233">
        <v>0</v>
      </c>
      <c r="CN62" s="1158">
        <v>0</v>
      </c>
      <c r="CO62" s="1158">
        <v>0</v>
      </c>
      <c r="CP62" s="1252">
        <v>0</v>
      </c>
      <c r="CQ62" s="1239">
        <v>0</v>
      </c>
      <c r="CR62" s="1236">
        <v>0</v>
      </c>
      <c r="CS62" s="1236">
        <v>0</v>
      </c>
      <c r="CT62" s="1236">
        <v>0</v>
      </c>
      <c r="CU62" s="1236">
        <v>0</v>
      </c>
      <c r="CV62" s="1236">
        <v>0</v>
      </c>
      <c r="CW62" s="1233">
        <v>0</v>
      </c>
      <c r="CX62" s="1233">
        <v>0</v>
      </c>
      <c r="CY62" s="1158">
        <v>0</v>
      </c>
      <c r="CZ62" s="1158">
        <v>0</v>
      </c>
      <c r="DA62" s="1158">
        <v>0</v>
      </c>
      <c r="DB62" s="1233">
        <v>0</v>
      </c>
      <c r="DC62" s="1158">
        <v>0</v>
      </c>
      <c r="DD62" s="1158">
        <v>0</v>
      </c>
      <c r="DE62" s="1252">
        <v>0</v>
      </c>
      <c r="DF62" s="1239">
        <v>0</v>
      </c>
      <c r="DG62" s="1236">
        <v>0</v>
      </c>
      <c r="DH62" s="1236">
        <v>0</v>
      </c>
      <c r="DI62" s="1236">
        <v>0</v>
      </c>
      <c r="DJ62" s="1236">
        <v>0</v>
      </c>
      <c r="DK62" s="1236">
        <v>0</v>
      </c>
      <c r="DL62" s="1233">
        <v>0</v>
      </c>
      <c r="DM62" s="1233">
        <v>0</v>
      </c>
      <c r="DN62" s="1158">
        <v>0</v>
      </c>
      <c r="DO62" s="1158">
        <v>0</v>
      </c>
      <c r="DP62" s="1158">
        <v>0</v>
      </c>
      <c r="DQ62" s="1233">
        <v>0</v>
      </c>
      <c r="DR62" s="1158">
        <v>0</v>
      </c>
      <c r="DS62" s="1158">
        <v>0</v>
      </c>
      <c r="DT62" s="1252">
        <v>0</v>
      </c>
      <c r="DU62" s="1239">
        <v>0</v>
      </c>
      <c r="DV62" s="1236">
        <v>0</v>
      </c>
      <c r="DW62" s="1236">
        <v>0</v>
      </c>
      <c r="DX62" s="1236">
        <v>0</v>
      </c>
      <c r="DY62" s="1236">
        <v>0</v>
      </c>
      <c r="DZ62" s="1236">
        <v>0</v>
      </c>
      <c r="EA62" s="1233">
        <v>0</v>
      </c>
      <c r="EB62" s="1233">
        <v>0</v>
      </c>
      <c r="EC62" s="1158">
        <v>0</v>
      </c>
      <c r="ED62" s="1158">
        <v>0</v>
      </c>
      <c r="EE62" s="1158">
        <v>0</v>
      </c>
      <c r="EF62" s="1158">
        <v>0</v>
      </c>
      <c r="EG62" s="1158">
        <v>0</v>
      </c>
      <c r="EH62" s="1158">
        <v>0</v>
      </c>
      <c r="EI62" s="1252">
        <v>0</v>
      </c>
      <c r="EJ62" s="1239">
        <v>0</v>
      </c>
      <c r="EK62" s="1236">
        <v>0</v>
      </c>
      <c r="EL62" s="1236">
        <v>0</v>
      </c>
      <c r="EM62" s="1236">
        <v>0</v>
      </c>
      <c r="EN62" s="1236">
        <v>0</v>
      </c>
      <c r="EO62" s="1236">
        <v>0</v>
      </c>
      <c r="EP62" s="1233">
        <v>0</v>
      </c>
      <c r="EQ62" s="1233">
        <v>0</v>
      </c>
      <c r="ER62" s="1158">
        <v>0</v>
      </c>
      <c r="ES62" s="1158">
        <v>0</v>
      </c>
      <c r="ET62" s="1158">
        <v>0</v>
      </c>
      <c r="EU62" s="1158">
        <v>0</v>
      </c>
      <c r="EV62" s="1158">
        <v>0</v>
      </c>
      <c r="EW62" s="1158">
        <v>0</v>
      </c>
      <c r="EX62" s="1252">
        <v>0</v>
      </c>
      <c r="EY62" s="1236">
        <v>0</v>
      </c>
      <c r="EZ62" s="1236">
        <v>0</v>
      </c>
      <c r="FA62" s="1236">
        <v>0</v>
      </c>
      <c r="FB62" s="1236">
        <v>0</v>
      </c>
      <c r="FC62" s="1236">
        <v>0</v>
      </c>
      <c r="FD62" s="1236">
        <v>0</v>
      </c>
      <c r="FE62" s="1233">
        <v>0</v>
      </c>
      <c r="FF62" s="1233">
        <v>0</v>
      </c>
      <c r="FG62" s="1158">
        <v>0</v>
      </c>
      <c r="FH62" s="1158">
        <v>0</v>
      </c>
      <c r="FI62" s="1158">
        <v>0</v>
      </c>
      <c r="FJ62" s="1158">
        <v>0</v>
      </c>
      <c r="FK62" s="1158">
        <v>0</v>
      </c>
      <c r="FL62" s="1158">
        <v>0</v>
      </c>
      <c r="FM62" s="1252">
        <v>0</v>
      </c>
      <c r="FN62" s="1236">
        <v>0</v>
      </c>
      <c r="FO62" s="1236">
        <v>0</v>
      </c>
      <c r="FP62" s="1236">
        <v>0</v>
      </c>
      <c r="FQ62" s="1236">
        <v>0</v>
      </c>
      <c r="FR62" s="1236">
        <v>0</v>
      </c>
      <c r="FS62" s="1236">
        <v>0</v>
      </c>
      <c r="FT62" s="1233">
        <v>0</v>
      </c>
      <c r="FU62" s="1233">
        <v>0</v>
      </c>
      <c r="FV62" s="1158">
        <v>0</v>
      </c>
      <c r="FW62" s="1158">
        <v>0</v>
      </c>
      <c r="FX62" s="1158">
        <v>0</v>
      </c>
      <c r="FY62" s="1158">
        <v>0</v>
      </c>
      <c r="FZ62" s="1158">
        <v>0</v>
      </c>
      <c r="GA62" s="1158">
        <v>0</v>
      </c>
      <c r="GB62" s="1252">
        <v>0</v>
      </c>
      <c r="GC62" s="1253">
        <v>0</v>
      </c>
      <c r="GD62" s="1254">
        <v>0</v>
      </c>
      <c r="GE62" s="1255">
        <v>0</v>
      </c>
      <c r="GF62" s="1256">
        <v>0</v>
      </c>
      <c r="GG62" s="1257">
        <v>0</v>
      </c>
      <c r="GH62" s="1258">
        <v>0</v>
      </c>
      <c r="GI62" s="1246">
        <v>1</v>
      </c>
      <c r="GJ62" s="1259">
        <v>0</v>
      </c>
      <c r="GK62" s="1260">
        <v>0</v>
      </c>
      <c r="GL62" s="1261">
        <v>0</v>
      </c>
      <c r="GM62" s="1262">
        <v>0</v>
      </c>
    </row>
    <row r="63" spans="1:195" ht="18" customHeight="1" x14ac:dyDescent="0.25">
      <c r="A63" s="1232">
        <v>49</v>
      </c>
      <c r="B63" s="1263" t="s">
        <v>1381</v>
      </c>
      <c r="C63" s="1251" t="s">
        <v>379</v>
      </c>
      <c r="D63" s="1235">
        <v>155.15387000000001</v>
      </c>
      <c r="E63" s="1236">
        <v>0.02</v>
      </c>
      <c r="F63" s="1236">
        <v>0.02</v>
      </c>
      <c r="G63" s="1236">
        <v>0.02</v>
      </c>
      <c r="H63" s="1236">
        <v>0</v>
      </c>
      <c r="I63" s="1236">
        <v>0</v>
      </c>
      <c r="J63" s="1236">
        <v>0</v>
      </c>
      <c r="K63" s="1233">
        <v>66.847905405405413</v>
      </c>
      <c r="L63" s="1233">
        <v>9.0134459459459411</v>
      </c>
      <c r="M63" s="1237">
        <v>0</v>
      </c>
      <c r="N63" s="1237">
        <v>0</v>
      </c>
      <c r="O63" s="1158">
        <v>11770.18</v>
      </c>
      <c r="P63" s="1233">
        <v>0</v>
      </c>
      <c r="Q63" s="1158">
        <v>0</v>
      </c>
      <c r="R63" s="1158">
        <v>75.86135135135136</v>
      </c>
      <c r="S63" s="1252">
        <v>11770.18</v>
      </c>
      <c r="T63" s="1239">
        <v>0.02</v>
      </c>
      <c r="U63" s="1236">
        <v>0.02</v>
      </c>
      <c r="V63" s="1236">
        <v>0.02</v>
      </c>
      <c r="W63" s="1236">
        <v>0</v>
      </c>
      <c r="X63" s="1236">
        <v>0</v>
      </c>
      <c r="Y63" s="1236">
        <v>0</v>
      </c>
      <c r="Z63" s="1233">
        <v>75.341926910299023</v>
      </c>
      <c r="AA63" s="1233">
        <v>9.3932225913621288</v>
      </c>
      <c r="AB63" s="1158">
        <v>0</v>
      </c>
      <c r="AC63" s="1158">
        <v>0</v>
      </c>
      <c r="AD63" s="1158">
        <v>13146.99</v>
      </c>
      <c r="AE63" s="1233">
        <v>0</v>
      </c>
      <c r="AF63" s="1158">
        <v>0</v>
      </c>
      <c r="AG63" s="1158">
        <v>84.735149501661155</v>
      </c>
      <c r="AH63" s="1252">
        <v>13146.99</v>
      </c>
      <c r="AI63" s="1239">
        <v>0.02</v>
      </c>
      <c r="AJ63" s="1236">
        <v>0.02</v>
      </c>
      <c r="AK63" s="1236">
        <v>0.02</v>
      </c>
      <c r="AL63" s="1236">
        <v>0</v>
      </c>
      <c r="AM63" s="1236">
        <v>0</v>
      </c>
      <c r="AN63" s="1236">
        <v>0</v>
      </c>
      <c r="AO63" s="1233">
        <v>69.692040133779273</v>
      </c>
      <c r="AP63" s="1233">
        <v>8.5043478260869598</v>
      </c>
      <c r="AQ63" s="1158">
        <v>0</v>
      </c>
      <c r="AR63" s="1158">
        <v>0</v>
      </c>
      <c r="AS63" s="1158">
        <v>12132.47</v>
      </c>
      <c r="AT63" s="1233">
        <v>0</v>
      </c>
      <c r="AU63" s="1158">
        <v>0</v>
      </c>
      <c r="AV63" s="1158">
        <v>78.196387959866229</v>
      </c>
      <c r="AW63" s="1252">
        <v>12132.47</v>
      </c>
      <c r="AX63" s="1236">
        <v>0.02</v>
      </c>
      <c r="AY63" s="1236">
        <v>0.02</v>
      </c>
      <c r="AZ63" s="1236">
        <v>0.02</v>
      </c>
      <c r="BA63" s="1236">
        <v>0</v>
      </c>
      <c r="BB63" s="1236">
        <v>0</v>
      </c>
      <c r="BC63" s="1236">
        <v>0</v>
      </c>
      <c r="BD63" s="1233">
        <v>77.610789473684207</v>
      </c>
      <c r="BE63" s="1233">
        <v>9.8428947368421085</v>
      </c>
      <c r="BF63" s="1158">
        <v>0</v>
      </c>
      <c r="BG63" s="1158">
        <v>0</v>
      </c>
      <c r="BH63" s="1158">
        <v>13568.78</v>
      </c>
      <c r="BI63" s="1233">
        <v>0</v>
      </c>
      <c r="BJ63" s="1158">
        <v>0</v>
      </c>
      <c r="BK63" s="1158">
        <v>87.453684210526319</v>
      </c>
      <c r="BL63" s="1252">
        <v>13568.78</v>
      </c>
      <c r="BM63" s="1239">
        <v>0.02</v>
      </c>
      <c r="BN63" s="1236">
        <v>0.02</v>
      </c>
      <c r="BO63" s="1236">
        <v>0.02</v>
      </c>
      <c r="BP63" s="1236">
        <v>0</v>
      </c>
      <c r="BQ63" s="1236">
        <v>0</v>
      </c>
      <c r="BR63" s="1236">
        <v>0</v>
      </c>
      <c r="BS63" s="1233">
        <v>62.474897959183672</v>
      </c>
      <c r="BT63" s="1233">
        <v>10.590816326530613</v>
      </c>
      <c r="BU63" s="1158">
        <v>0</v>
      </c>
      <c r="BV63" s="1158">
        <v>0</v>
      </c>
      <c r="BW63" s="1158">
        <v>11336.43</v>
      </c>
      <c r="BX63" s="1233">
        <v>0</v>
      </c>
      <c r="BY63" s="1158">
        <v>0</v>
      </c>
      <c r="BZ63" s="1158">
        <v>73.065714285714279</v>
      </c>
      <c r="CA63" s="1252">
        <v>11336.43</v>
      </c>
      <c r="CB63" s="1236">
        <v>0.02</v>
      </c>
      <c r="CC63" s="1236">
        <v>0.02</v>
      </c>
      <c r="CD63" s="1236">
        <v>0.02</v>
      </c>
      <c r="CE63" s="1236">
        <v>0</v>
      </c>
      <c r="CF63" s="1236">
        <v>0</v>
      </c>
      <c r="CG63" s="1236">
        <v>0</v>
      </c>
      <c r="CH63" s="1233">
        <v>46.970167224080278</v>
      </c>
      <c r="CI63" s="1233">
        <v>10.423277591973246</v>
      </c>
      <c r="CJ63" s="1158">
        <v>0</v>
      </c>
      <c r="CK63" s="1158">
        <v>0</v>
      </c>
      <c r="CL63" s="1158">
        <v>8904.82</v>
      </c>
      <c r="CM63" s="1233">
        <v>0</v>
      </c>
      <c r="CN63" s="1158">
        <v>0</v>
      </c>
      <c r="CO63" s="1158">
        <v>57.393444816053524</v>
      </c>
      <c r="CP63" s="1252">
        <v>8904.82</v>
      </c>
      <c r="CQ63" s="1239">
        <v>0.02</v>
      </c>
      <c r="CR63" s="1236">
        <v>0.02</v>
      </c>
      <c r="CS63" s="1236">
        <v>0.02</v>
      </c>
      <c r="CT63" s="1236">
        <v>0</v>
      </c>
      <c r="CU63" s="1236">
        <v>0</v>
      </c>
      <c r="CV63" s="1236">
        <v>0</v>
      </c>
      <c r="CW63" s="1233">
        <v>49.738216560509557</v>
      </c>
      <c r="CX63" s="1233">
        <v>13.249044585987258</v>
      </c>
      <c r="CY63" s="1158">
        <v>0</v>
      </c>
      <c r="CZ63" s="1158">
        <v>0</v>
      </c>
      <c r="DA63" s="1158">
        <v>9772.7199999999993</v>
      </c>
      <c r="DB63" s="1233">
        <v>0</v>
      </c>
      <c r="DC63" s="1158">
        <v>0</v>
      </c>
      <c r="DD63" s="1158">
        <v>62.987261146496813</v>
      </c>
      <c r="DE63" s="1252">
        <v>9772.7199999999993</v>
      </c>
      <c r="DF63" s="1239">
        <v>0.02</v>
      </c>
      <c r="DG63" s="1236">
        <v>0.02</v>
      </c>
      <c r="DH63" s="1236">
        <v>0.02</v>
      </c>
      <c r="DI63" s="1236">
        <v>0</v>
      </c>
      <c r="DJ63" s="1236">
        <v>0</v>
      </c>
      <c r="DK63" s="1236">
        <v>0</v>
      </c>
      <c r="DL63" s="1233">
        <v>50.356363636363639</v>
      </c>
      <c r="DM63" s="1233">
        <v>14.901818181818181</v>
      </c>
      <c r="DN63" s="1158">
        <v>0</v>
      </c>
      <c r="DO63" s="1158">
        <v>0</v>
      </c>
      <c r="DP63" s="1158">
        <v>10125.06</v>
      </c>
      <c r="DQ63" s="1233">
        <v>0</v>
      </c>
      <c r="DR63" s="1158">
        <v>0</v>
      </c>
      <c r="DS63" s="1158">
        <v>65.258181818181825</v>
      </c>
      <c r="DT63" s="1252">
        <v>10125.06</v>
      </c>
      <c r="DU63" s="1239">
        <v>0.02</v>
      </c>
      <c r="DV63" s="1236">
        <v>0.02</v>
      </c>
      <c r="DW63" s="1236">
        <v>0.02</v>
      </c>
      <c r="DX63" s="1236">
        <v>0</v>
      </c>
      <c r="DY63" s="1236">
        <v>0</v>
      </c>
      <c r="DZ63" s="1236">
        <v>0</v>
      </c>
      <c r="EA63" s="1233">
        <v>54.109213483146071</v>
      </c>
      <c r="EB63" s="1233">
        <v>12.773033707865171</v>
      </c>
      <c r="EC63" s="1158">
        <v>0</v>
      </c>
      <c r="ED63" s="1158">
        <v>0</v>
      </c>
      <c r="EE63" s="1158">
        <v>10377.040000000001</v>
      </c>
      <c r="EF63" s="1158">
        <v>0</v>
      </c>
      <c r="EG63" s="1158">
        <v>0</v>
      </c>
      <c r="EH63" s="1158">
        <v>66.882247191011245</v>
      </c>
      <c r="EI63" s="1252">
        <v>10377.040000000001</v>
      </c>
      <c r="EJ63" s="1239">
        <v>0.02</v>
      </c>
      <c r="EK63" s="1236">
        <v>0.02</v>
      </c>
      <c r="EL63" s="1236">
        <v>0.02</v>
      </c>
      <c r="EM63" s="1236">
        <v>0</v>
      </c>
      <c r="EN63" s="1236">
        <v>0</v>
      </c>
      <c r="EO63" s="1236">
        <v>0</v>
      </c>
      <c r="EP63" s="1233">
        <v>34.781323529411772</v>
      </c>
      <c r="EQ63" s="1233">
        <v>6.5439705882352932</v>
      </c>
      <c r="ER63" s="1158">
        <v>0</v>
      </c>
      <c r="ES63" s="1158">
        <v>0</v>
      </c>
      <c r="ET63" s="1158">
        <v>6411.78</v>
      </c>
      <c r="EU63" s="1158">
        <v>0</v>
      </c>
      <c r="EV63" s="1158">
        <v>0</v>
      </c>
      <c r="EW63" s="1158">
        <v>41.325294117647061</v>
      </c>
      <c r="EX63" s="1252">
        <v>6411.78</v>
      </c>
      <c r="EY63" s="1236">
        <v>0.02</v>
      </c>
      <c r="EZ63" s="1236">
        <v>0.02</v>
      </c>
      <c r="FA63" s="1236">
        <v>0.02</v>
      </c>
      <c r="FB63" s="1236">
        <v>0</v>
      </c>
      <c r="FC63" s="1236">
        <v>0</v>
      </c>
      <c r="FD63" s="1236">
        <v>0</v>
      </c>
      <c r="FE63" s="1233">
        <v>21.795812274368231</v>
      </c>
      <c r="FF63" s="1233">
        <v>4.9605776173285179</v>
      </c>
      <c r="FG63" s="1158">
        <v>0</v>
      </c>
      <c r="FH63" s="1158">
        <v>0</v>
      </c>
      <c r="FI63" s="1158">
        <v>4151.3599999999997</v>
      </c>
      <c r="FJ63" s="1158">
        <v>0</v>
      </c>
      <c r="FK63" s="1158">
        <v>0</v>
      </c>
      <c r="FL63" s="1158">
        <v>26.756389891696749</v>
      </c>
      <c r="FM63" s="1252">
        <v>4151.3599999999997</v>
      </c>
      <c r="FN63" s="1236">
        <v>0.02</v>
      </c>
      <c r="FO63" s="1236">
        <v>0.02</v>
      </c>
      <c r="FP63" s="1236">
        <v>0.02</v>
      </c>
      <c r="FQ63" s="1236">
        <v>0</v>
      </c>
      <c r="FR63" s="1236">
        <v>0</v>
      </c>
      <c r="FS63" s="1236">
        <v>0</v>
      </c>
      <c r="FT63" s="1233">
        <v>73.853513513513533</v>
      </c>
      <c r="FU63" s="1233">
        <v>10.388378378378375</v>
      </c>
      <c r="FV63" s="1158">
        <v>0</v>
      </c>
      <c r="FW63" s="1158">
        <v>0</v>
      </c>
      <c r="FX63" s="1158">
        <v>13070.46</v>
      </c>
      <c r="FY63" s="1158">
        <v>0</v>
      </c>
      <c r="FZ63" s="1158">
        <v>0</v>
      </c>
      <c r="GA63" s="1158">
        <v>84.24189189189191</v>
      </c>
      <c r="GB63" s="1252">
        <v>13070.46</v>
      </c>
      <c r="GC63" s="1253">
        <v>456.70573212517291</v>
      </c>
      <c r="GD63" s="1254">
        <v>70859.67</v>
      </c>
      <c r="GE63" s="1255">
        <v>347.45126605692559</v>
      </c>
      <c r="GF63" s="1256">
        <v>53908.42</v>
      </c>
      <c r="GG63" s="1257">
        <v>804.1569981820985</v>
      </c>
      <c r="GH63" s="1258">
        <v>124768.09</v>
      </c>
      <c r="GI63" s="1246">
        <v>1</v>
      </c>
      <c r="GJ63" s="1259">
        <v>804.1569981820985</v>
      </c>
      <c r="GK63" s="1260">
        <v>124768.09</v>
      </c>
      <c r="GL63" s="1261">
        <v>0</v>
      </c>
      <c r="GM63" s="1262">
        <v>0</v>
      </c>
    </row>
    <row r="64" spans="1:195" ht="18" customHeight="1" x14ac:dyDescent="0.25">
      <c r="A64" s="1250">
        <v>50</v>
      </c>
      <c r="B64" s="1263" t="s">
        <v>1382</v>
      </c>
      <c r="C64" s="1251" t="s">
        <v>379</v>
      </c>
      <c r="D64" s="1235">
        <v>192</v>
      </c>
      <c r="E64" s="1236">
        <v>5.0000000000000001E-3</v>
      </c>
      <c r="F64" s="1236">
        <v>4.0000000000000001E-3</v>
      </c>
      <c r="G64" s="1236">
        <v>5.0000000000000001E-3</v>
      </c>
      <c r="H64" s="1236">
        <v>0</v>
      </c>
      <c r="I64" s="1236">
        <v>0</v>
      </c>
      <c r="J64" s="1236">
        <v>1E-3</v>
      </c>
      <c r="K64" s="1233">
        <v>16.711976351351353</v>
      </c>
      <c r="L64" s="1233">
        <v>1.8026891891891883</v>
      </c>
      <c r="M64" s="1237">
        <v>0</v>
      </c>
      <c r="N64" s="1237">
        <v>0</v>
      </c>
      <c r="O64" s="1158">
        <v>3554.82</v>
      </c>
      <c r="P64" s="1233">
        <v>0.6</v>
      </c>
      <c r="Q64" s="1158">
        <v>115.2</v>
      </c>
      <c r="R64" s="1158">
        <v>19.114665540540543</v>
      </c>
      <c r="S64" s="1252">
        <v>3670.02</v>
      </c>
      <c r="T64" s="1239">
        <v>5.0000000000000001E-3</v>
      </c>
      <c r="U64" s="1236">
        <v>4.0000000000000001E-3</v>
      </c>
      <c r="V64" s="1236">
        <v>5.0000000000000001E-3</v>
      </c>
      <c r="W64" s="1236">
        <v>0</v>
      </c>
      <c r="X64" s="1236">
        <v>0</v>
      </c>
      <c r="Y64" s="1236">
        <v>1E-3</v>
      </c>
      <c r="Z64" s="1233">
        <v>18.835481727574756</v>
      </c>
      <c r="AA64" s="1233">
        <v>1.8786445182724256</v>
      </c>
      <c r="AB64" s="1158">
        <v>0</v>
      </c>
      <c r="AC64" s="1158">
        <v>0</v>
      </c>
      <c r="AD64" s="1158">
        <v>3977.11</v>
      </c>
      <c r="AE64" s="1233">
        <v>0.71399999999999997</v>
      </c>
      <c r="AF64" s="1158">
        <v>137.09</v>
      </c>
      <c r="AG64" s="1158">
        <v>21.428126245847182</v>
      </c>
      <c r="AH64" s="1252">
        <v>4114.2</v>
      </c>
      <c r="AI64" s="1239">
        <v>5.0000000000000001E-3</v>
      </c>
      <c r="AJ64" s="1236">
        <v>4.0000000000000001E-3</v>
      </c>
      <c r="AK64" s="1236">
        <v>5.0000000000000001E-3</v>
      </c>
      <c r="AL64" s="1236">
        <v>0</v>
      </c>
      <c r="AM64" s="1236">
        <v>0</v>
      </c>
      <c r="AN64" s="1236">
        <v>1E-3</v>
      </c>
      <c r="AO64" s="1233">
        <v>17.423010033444818</v>
      </c>
      <c r="AP64" s="1233">
        <v>1.700869565217392</v>
      </c>
      <c r="AQ64" s="1158">
        <v>0</v>
      </c>
      <c r="AR64" s="1158">
        <v>0</v>
      </c>
      <c r="AS64" s="1158">
        <v>3671.78</v>
      </c>
      <c r="AT64" s="1233">
        <v>0.72</v>
      </c>
      <c r="AU64" s="1158">
        <v>138.24</v>
      </c>
      <c r="AV64" s="1158">
        <v>19.843879598662209</v>
      </c>
      <c r="AW64" s="1252">
        <v>3810.0200000000004</v>
      </c>
      <c r="AX64" s="1236">
        <v>5.0000000000000001E-3</v>
      </c>
      <c r="AY64" s="1236">
        <v>4.0000000000000001E-3</v>
      </c>
      <c r="AZ64" s="1236">
        <v>5.0000000000000001E-3</v>
      </c>
      <c r="BA64" s="1236">
        <v>0</v>
      </c>
      <c r="BB64" s="1236">
        <v>0</v>
      </c>
      <c r="BC64" s="1236">
        <v>1E-3</v>
      </c>
      <c r="BD64" s="1233">
        <v>19.402697368421052</v>
      </c>
      <c r="BE64" s="1233">
        <v>1.9685789473684219</v>
      </c>
      <c r="BF64" s="1158">
        <v>0</v>
      </c>
      <c r="BG64" s="1158">
        <v>0</v>
      </c>
      <c r="BH64" s="1158">
        <v>4103.29</v>
      </c>
      <c r="BI64" s="1233">
        <v>0.68400000000000005</v>
      </c>
      <c r="BJ64" s="1158">
        <v>131.33000000000001</v>
      </c>
      <c r="BK64" s="1158">
        <v>22.055276315789474</v>
      </c>
      <c r="BL64" s="1252">
        <v>4234.62</v>
      </c>
      <c r="BM64" s="1239">
        <v>5.0000000000000001E-3</v>
      </c>
      <c r="BN64" s="1236">
        <v>4.0000000000000001E-3</v>
      </c>
      <c r="BO64" s="1236">
        <v>5.0000000000000001E-3</v>
      </c>
      <c r="BP64" s="1236">
        <v>0</v>
      </c>
      <c r="BQ64" s="1236">
        <v>0</v>
      </c>
      <c r="BR64" s="1236">
        <v>1E-3</v>
      </c>
      <c r="BS64" s="1233">
        <v>15.618724489795918</v>
      </c>
      <c r="BT64" s="1233">
        <v>2.1181632653061224</v>
      </c>
      <c r="BU64" s="1158">
        <v>0</v>
      </c>
      <c r="BV64" s="1158">
        <v>0</v>
      </c>
      <c r="BW64" s="1158">
        <v>3405.48</v>
      </c>
      <c r="BX64" s="1233">
        <v>0.61199999999999999</v>
      </c>
      <c r="BY64" s="1158">
        <v>117.5</v>
      </c>
      <c r="BZ64" s="1158">
        <v>18.348887755102037</v>
      </c>
      <c r="CA64" s="1252">
        <v>3522.98</v>
      </c>
      <c r="CB64" s="1236">
        <v>5.0000000000000001E-3</v>
      </c>
      <c r="CC64" s="1236">
        <v>4.0000000000000001E-3</v>
      </c>
      <c r="CD64" s="1236">
        <v>5.0000000000000001E-3</v>
      </c>
      <c r="CE64" s="1236">
        <v>0</v>
      </c>
      <c r="CF64" s="1236">
        <v>0</v>
      </c>
      <c r="CG64" s="1236">
        <v>1E-3</v>
      </c>
      <c r="CH64" s="1233">
        <v>11.742541806020069</v>
      </c>
      <c r="CI64" s="1233">
        <v>2.0846555183946496</v>
      </c>
      <c r="CJ64" s="1158">
        <v>0</v>
      </c>
      <c r="CK64" s="1158">
        <v>0</v>
      </c>
      <c r="CL64" s="1158">
        <v>2654.82</v>
      </c>
      <c r="CM64" s="1233">
        <v>0.52200000000000002</v>
      </c>
      <c r="CN64" s="1158">
        <v>100.22</v>
      </c>
      <c r="CO64" s="1158">
        <v>14.349197324414719</v>
      </c>
      <c r="CP64" s="1252">
        <v>2755.04</v>
      </c>
      <c r="CQ64" s="1239">
        <v>5.0000000000000001E-3</v>
      </c>
      <c r="CR64" s="1236">
        <v>4.0000000000000001E-3</v>
      </c>
      <c r="CS64" s="1236">
        <v>5.0000000000000001E-3</v>
      </c>
      <c r="CT64" s="1236">
        <v>0</v>
      </c>
      <c r="CU64" s="1236">
        <v>0</v>
      </c>
      <c r="CV64" s="1236">
        <v>1E-3</v>
      </c>
      <c r="CW64" s="1233">
        <v>12.434554140127389</v>
      </c>
      <c r="CX64" s="1233">
        <v>2.6498089171974515</v>
      </c>
      <c r="CY64" s="1158">
        <v>0</v>
      </c>
      <c r="CZ64" s="1158">
        <v>0</v>
      </c>
      <c r="DA64" s="1158">
        <v>2896.2</v>
      </c>
      <c r="DB64" s="1233">
        <v>0.52</v>
      </c>
      <c r="DC64" s="1158">
        <v>99.84</v>
      </c>
      <c r="DD64" s="1158">
        <v>15.604363057324839</v>
      </c>
      <c r="DE64" s="1252">
        <v>2996.04</v>
      </c>
      <c r="DF64" s="1239">
        <v>5.0000000000000001E-3</v>
      </c>
      <c r="DG64" s="1236">
        <v>4.0000000000000001E-3</v>
      </c>
      <c r="DH64" s="1236">
        <v>5.0000000000000001E-3</v>
      </c>
      <c r="DI64" s="1236">
        <v>0</v>
      </c>
      <c r="DJ64" s="1236">
        <v>0</v>
      </c>
      <c r="DK64" s="1236">
        <v>1E-3</v>
      </c>
      <c r="DL64" s="1233">
        <v>12.58909090909091</v>
      </c>
      <c r="DM64" s="1233">
        <v>2.9803636363636361</v>
      </c>
      <c r="DN64" s="1158">
        <v>0</v>
      </c>
      <c r="DO64" s="1158">
        <v>0</v>
      </c>
      <c r="DP64" s="1158">
        <v>2989.34</v>
      </c>
      <c r="DQ64" s="1233">
        <v>0.58799999999999997</v>
      </c>
      <c r="DR64" s="1158">
        <v>112.9</v>
      </c>
      <c r="DS64" s="1158">
        <v>16.157454545454545</v>
      </c>
      <c r="DT64" s="1252">
        <v>3102.2400000000002</v>
      </c>
      <c r="DU64" s="1239">
        <v>5.0000000000000001E-3</v>
      </c>
      <c r="DV64" s="1236">
        <v>4.0000000000000001E-3</v>
      </c>
      <c r="DW64" s="1236">
        <v>5.0000000000000001E-3</v>
      </c>
      <c r="DX64" s="1236">
        <v>0</v>
      </c>
      <c r="DY64" s="1236">
        <v>0</v>
      </c>
      <c r="DZ64" s="1236">
        <v>1E-3</v>
      </c>
      <c r="EA64" s="1233">
        <v>13.527303370786518</v>
      </c>
      <c r="EB64" s="1233">
        <v>2.5546067415730342</v>
      </c>
      <c r="EC64" s="1158">
        <v>0</v>
      </c>
      <c r="ED64" s="1158">
        <v>0</v>
      </c>
      <c r="EE64" s="1158">
        <v>3087.73</v>
      </c>
      <c r="EF64" s="1158">
        <v>0.59399999999999997</v>
      </c>
      <c r="EG64" s="1158">
        <v>114.05</v>
      </c>
      <c r="EH64" s="1158">
        <v>16.675910112359553</v>
      </c>
      <c r="EI64" s="1252">
        <v>3201.78</v>
      </c>
      <c r="EJ64" s="1239">
        <v>5.0000000000000001E-3</v>
      </c>
      <c r="EK64" s="1236">
        <v>4.0000000000000001E-3</v>
      </c>
      <c r="EL64" s="1236">
        <v>5.0000000000000001E-3</v>
      </c>
      <c r="EM64" s="1236">
        <v>0</v>
      </c>
      <c r="EN64" s="1236">
        <v>0</v>
      </c>
      <c r="EO64" s="1236">
        <v>1E-3</v>
      </c>
      <c r="EP64" s="1233">
        <v>8.6953308823529429</v>
      </c>
      <c r="EQ64" s="1233">
        <v>1.3087941176470586</v>
      </c>
      <c r="ER64" s="1158">
        <v>0</v>
      </c>
      <c r="ES64" s="1158">
        <v>0</v>
      </c>
      <c r="ET64" s="1158">
        <v>1920.79</v>
      </c>
      <c r="EU64" s="1158">
        <v>0.84</v>
      </c>
      <c r="EV64" s="1158">
        <v>161.28</v>
      </c>
      <c r="EW64" s="1158">
        <v>10.844125000000002</v>
      </c>
      <c r="EX64" s="1252">
        <v>2082.0700000000002</v>
      </c>
      <c r="EY64" s="1236">
        <v>5.0000000000000001E-3</v>
      </c>
      <c r="EZ64" s="1236">
        <v>4.0000000000000001E-3</v>
      </c>
      <c r="FA64" s="1236">
        <v>5.0000000000000001E-3</v>
      </c>
      <c r="FB64" s="1236">
        <v>0</v>
      </c>
      <c r="FC64" s="1236">
        <v>0</v>
      </c>
      <c r="FD64" s="1236">
        <v>1E-3</v>
      </c>
      <c r="FE64" s="1233">
        <v>5.4489530685920577</v>
      </c>
      <c r="FF64" s="1233">
        <v>0.99211552346570353</v>
      </c>
      <c r="FG64" s="1158">
        <v>0</v>
      </c>
      <c r="FH64" s="1158">
        <v>0</v>
      </c>
      <c r="FI64" s="1158">
        <v>1236.69</v>
      </c>
      <c r="FJ64" s="1158">
        <v>0.76</v>
      </c>
      <c r="FK64" s="1158">
        <v>145.91999999999999</v>
      </c>
      <c r="FL64" s="1158">
        <v>7.2010685920577613</v>
      </c>
      <c r="FM64" s="1252">
        <v>1382.6100000000001</v>
      </c>
      <c r="FN64" s="1236">
        <v>5.0000000000000001E-3</v>
      </c>
      <c r="FO64" s="1236">
        <v>4.0000000000000001E-3</v>
      </c>
      <c r="FP64" s="1236">
        <v>5.0000000000000001E-3</v>
      </c>
      <c r="FQ64" s="1236">
        <v>0</v>
      </c>
      <c r="FR64" s="1236">
        <v>0</v>
      </c>
      <c r="FS64" s="1236">
        <v>1E-3</v>
      </c>
      <c r="FT64" s="1233">
        <v>18.463378378378383</v>
      </c>
      <c r="FU64" s="1233">
        <v>2.0776756756756751</v>
      </c>
      <c r="FV64" s="1158">
        <v>0</v>
      </c>
      <c r="FW64" s="1158">
        <v>0</v>
      </c>
      <c r="FX64" s="1158">
        <v>3943.88</v>
      </c>
      <c r="FY64" s="1158">
        <v>0.74099999999999999</v>
      </c>
      <c r="FZ64" s="1158">
        <v>142.27000000000001</v>
      </c>
      <c r="GA64" s="1158">
        <v>21.282054054054058</v>
      </c>
      <c r="GB64" s="1252">
        <v>4086.15</v>
      </c>
      <c r="GC64" s="1253">
        <v>115.14003278035617</v>
      </c>
      <c r="GD64" s="1254">
        <v>22106.880000000001</v>
      </c>
      <c r="GE64" s="1255">
        <v>87.764975361250762</v>
      </c>
      <c r="GF64" s="1256">
        <v>16850.890000000003</v>
      </c>
      <c r="GG64" s="1257">
        <v>202.90500814160691</v>
      </c>
      <c r="GH64" s="1258">
        <v>38957.770000000004</v>
      </c>
      <c r="GI64" s="1246">
        <v>12</v>
      </c>
      <c r="GJ64" s="1259">
        <v>195.01000814160693</v>
      </c>
      <c r="GK64" s="1260">
        <v>37441.930000000015</v>
      </c>
      <c r="GL64" s="1261">
        <v>7.8949999999999818</v>
      </c>
      <c r="GM64" s="1262">
        <v>1515.8399999999892</v>
      </c>
    </row>
    <row r="65" spans="1:195" ht="18" customHeight="1" x14ac:dyDescent="0.25">
      <c r="A65" s="1232">
        <v>51</v>
      </c>
      <c r="B65" s="1263" t="s">
        <v>1383</v>
      </c>
      <c r="C65" s="1251" t="s">
        <v>379</v>
      </c>
      <c r="D65" s="1235">
        <v>247.66666666666666</v>
      </c>
      <c r="E65" s="1236">
        <v>3.0000000000000001E-3</v>
      </c>
      <c r="F65" s="1236">
        <v>3.0000000000000001E-3</v>
      </c>
      <c r="G65" s="1236">
        <v>3.0000000000000001E-3</v>
      </c>
      <c r="H65" s="1236">
        <v>0</v>
      </c>
      <c r="I65" s="1236">
        <v>0</v>
      </c>
      <c r="J65" s="1236">
        <v>1E-3</v>
      </c>
      <c r="K65" s="1233">
        <v>10.027185810810812</v>
      </c>
      <c r="L65" s="1233">
        <v>1.3520168918918911</v>
      </c>
      <c r="M65" s="1237">
        <v>0</v>
      </c>
      <c r="N65" s="1237">
        <v>0</v>
      </c>
      <c r="O65" s="1158">
        <v>2818.25</v>
      </c>
      <c r="P65" s="1233">
        <v>0.6</v>
      </c>
      <c r="Q65" s="1158">
        <v>148.6</v>
      </c>
      <c r="R65" s="1158">
        <v>11.979202702702702</v>
      </c>
      <c r="S65" s="1252">
        <v>2966.85</v>
      </c>
      <c r="T65" s="1239">
        <v>3.0000000000000001E-3</v>
      </c>
      <c r="U65" s="1236">
        <v>3.0000000000000001E-3</v>
      </c>
      <c r="V65" s="1236">
        <v>3.0000000000000001E-3</v>
      </c>
      <c r="W65" s="1236">
        <v>0</v>
      </c>
      <c r="X65" s="1236">
        <v>0</v>
      </c>
      <c r="Y65" s="1236">
        <v>1E-3</v>
      </c>
      <c r="Z65" s="1233">
        <v>11.301289036544853</v>
      </c>
      <c r="AA65" s="1233">
        <v>1.4089833887043193</v>
      </c>
      <c r="AB65" s="1158">
        <v>0</v>
      </c>
      <c r="AC65" s="1158">
        <v>0</v>
      </c>
      <c r="AD65" s="1158">
        <v>3147.91</v>
      </c>
      <c r="AE65" s="1233">
        <v>0.71399999999999997</v>
      </c>
      <c r="AF65" s="1158">
        <v>176.83</v>
      </c>
      <c r="AG65" s="1158">
        <v>13.424272425249173</v>
      </c>
      <c r="AH65" s="1252">
        <v>3324.74</v>
      </c>
      <c r="AI65" s="1239">
        <v>3.0000000000000001E-3</v>
      </c>
      <c r="AJ65" s="1236">
        <v>3.0000000000000001E-3</v>
      </c>
      <c r="AK65" s="1236">
        <v>3.0000000000000001E-3</v>
      </c>
      <c r="AL65" s="1236">
        <v>0</v>
      </c>
      <c r="AM65" s="1236">
        <v>0</v>
      </c>
      <c r="AN65" s="1236">
        <v>1E-3</v>
      </c>
      <c r="AO65" s="1233">
        <v>10.453806020066891</v>
      </c>
      <c r="AP65" s="1233">
        <v>1.275652173913044</v>
      </c>
      <c r="AQ65" s="1158">
        <v>0</v>
      </c>
      <c r="AR65" s="1158">
        <v>0</v>
      </c>
      <c r="AS65" s="1158">
        <v>2905</v>
      </c>
      <c r="AT65" s="1233">
        <v>0.72</v>
      </c>
      <c r="AU65" s="1158">
        <v>178.32</v>
      </c>
      <c r="AV65" s="1158">
        <v>12.449458193979934</v>
      </c>
      <c r="AW65" s="1252">
        <v>3083.32</v>
      </c>
      <c r="AX65" s="1236">
        <v>3.0000000000000001E-3</v>
      </c>
      <c r="AY65" s="1236">
        <v>3.0000000000000001E-3</v>
      </c>
      <c r="AZ65" s="1236">
        <v>3.0000000000000001E-3</v>
      </c>
      <c r="BA65" s="1236">
        <v>0</v>
      </c>
      <c r="BB65" s="1236">
        <v>0</v>
      </c>
      <c r="BC65" s="1236">
        <v>1E-3</v>
      </c>
      <c r="BD65" s="1233">
        <v>11.641618421052632</v>
      </c>
      <c r="BE65" s="1233">
        <v>1.4764342105263164</v>
      </c>
      <c r="BF65" s="1158">
        <v>0</v>
      </c>
      <c r="BG65" s="1158">
        <v>0</v>
      </c>
      <c r="BH65" s="1158">
        <v>3248.9</v>
      </c>
      <c r="BI65" s="1233">
        <v>0.68400000000000005</v>
      </c>
      <c r="BJ65" s="1158">
        <v>169.4</v>
      </c>
      <c r="BK65" s="1158">
        <v>13.802052631578947</v>
      </c>
      <c r="BL65" s="1252">
        <v>3418.3</v>
      </c>
      <c r="BM65" s="1239">
        <v>3.0000000000000001E-3</v>
      </c>
      <c r="BN65" s="1236">
        <v>3.0000000000000001E-3</v>
      </c>
      <c r="BO65" s="1236">
        <v>3.0000000000000001E-3</v>
      </c>
      <c r="BP65" s="1236">
        <v>0</v>
      </c>
      <c r="BQ65" s="1236">
        <v>0</v>
      </c>
      <c r="BR65" s="1236">
        <v>1E-3</v>
      </c>
      <c r="BS65" s="1233">
        <v>9.3712346938775504</v>
      </c>
      <c r="BT65" s="1233">
        <v>1.5886224489795919</v>
      </c>
      <c r="BU65" s="1158">
        <v>0</v>
      </c>
      <c r="BV65" s="1158">
        <v>0</v>
      </c>
      <c r="BW65" s="1158">
        <v>2714.39</v>
      </c>
      <c r="BX65" s="1233">
        <v>0.61199999999999999</v>
      </c>
      <c r="BY65" s="1158">
        <v>151.57</v>
      </c>
      <c r="BZ65" s="1158">
        <v>11.571857142857143</v>
      </c>
      <c r="CA65" s="1252">
        <v>2865.96</v>
      </c>
      <c r="CB65" s="1236">
        <v>3.0000000000000001E-3</v>
      </c>
      <c r="CC65" s="1236">
        <v>3.0000000000000001E-3</v>
      </c>
      <c r="CD65" s="1236">
        <v>3.0000000000000001E-3</v>
      </c>
      <c r="CE65" s="1236">
        <v>0</v>
      </c>
      <c r="CF65" s="1236">
        <v>0</v>
      </c>
      <c r="CG65" s="1236">
        <v>1E-3</v>
      </c>
      <c r="CH65" s="1233">
        <v>7.0455250836120422</v>
      </c>
      <c r="CI65" s="1233">
        <v>1.563491638795987</v>
      </c>
      <c r="CJ65" s="1158">
        <v>0</v>
      </c>
      <c r="CK65" s="1158">
        <v>0</v>
      </c>
      <c r="CL65" s="1158">
        <v>2132.17</v>
      </c>
      <c r="CM65" s="1233">
        <v>0.52200000000000002</v>
      </c>
      <c r="CN65" s="1158">
        <v>129.28</v>
      </c>
      <c r="CO65" s="1158">
        <v>9.1310167224080292</v>
      </c>
      <c r="CP65" s="1252">
        <v>2261.4500000000003</v>
      </c>
      <c r="CQ65" s="1239">
        <v>3.0000000000000001E-3</v>
      </c>
      <c r="CR65" s="1236">
        <v>3.0000000000000001E-3</v>
      </c>
      <c r="CS65" s="1236">
        <v>3.0000000000000001E-3</v>
      </c>
      <c r="CT65" s="1236">
        <v>0</v>
      </c>
      <c r="CU65" s="1236">
        <v>0</v>
      </c>
      <c r="CV65" s="1236">
        <v>1E-3</v>
      </c>
      <c r="CW65" s="1233">
        <v>7.4607324840764333</v>
      </c>
      <c r="CX65" s="1233">
        <v>1.9873566878980888</v>
      </c>
      <c r="CY65" s="1158">
        <v>0</v>
      </c>
      <c r="CZ65" s="1158">
        <v>0</v>
      </c>
      <c r="DA65" s="1158">
        <v>2339.98</v>
      </c>
      <c r="DB65" s="1233">
        <v>0.52</v>
      </c>
      <c r="DC65" s="1158">
        <v>128.79</v>
      </c>
      <c r="DD65" s="1158">
        <v>9.9680891719745226</v>
      </c>
      <c r="DE65" s="1252">
        <v>2468.77</v>
      </c>
      <c r="DF65" s="1239">
        <v>3.0000000000000001E-3</v>
      </c>
      <c r="DG65" s="1236">
        <v>3.0000000000000001E-3</v>
      </c>
      <c r="DH65" s="1236">
        <v>3.0000000000000001E-3</v>
      </c>
      <c r="DI65" s="1236">
        <v>0</v>
      </c>
      <c r="DJ65" s="1236">
        <v>0</v>
      </c>
      <c r="DK65" s="1236">
        <v>1E-3</v>
      </c>
      <c r="DL65" s="1233">
        <v>7.5534545454545459</v>
      </c>
      <c r="DM65" s="1233">
        <v>2.2352727272727271</v>
      </c>
      <c r="DN65" s="1158">
        <v>0</v>
      </c>
      <c r="DO65" s="1158">
        <v>0</v>
      </c>
      <c r="DP65" s="1158">
        <v>2424.34</v>
      </c>
      <c r="DQ65" s="1233">
        <v>0.58799999999999997</v>
      </c>
      <c r="DR65" s="1158">
        <v>145.63</v>
      </c>
      <c r="DS65" s="1158">
        <v>10.376727272727273</v>
      </c>
      <c r="DT65" s="1252">
        <v>2569.9700000000003</v>
      </c>
      <c r="DU65" s="1239">
        <v>3.0000000000000001E-3</v>
      </c>
      <c r="DV65" s="1236">
        <v>3.0000000000000001E-3</v>
      </c>
      <c r="DW65" s="1236">
        <v>3.0000000000000001E-3</v>
      </c>
      <c r="DX65" s="1236">
        <v>0</v>
      </c>
      <c r="DY65" s="1236">
        <v>0</v>
      </c>
      <c r="DZ65" s="1236">
        <v>1E-3</v>
      </c>
      <c r="EA65" s="1233">
        <v>8.1163820224719103</v>
      </c>
      <c r="EB65" s="1233">
        <v>1.9159550561797756</v>
      </c>
      <c r="EC65" s="1158">
        <v>0</v>
      </c>
      <c r="ED65" s="1158">
        <v>0</v>
      </c>
      <c r="EE65" s="1158">
        <v>2484.6799999999998</v>
      </c>
      <c r="EF65" s="1158">
        <v>0.59399999999999997</v>
      </c>
      <c r="EG65" s="1158">
        <v>147.11000000000001</v>
      </c>
      <c r="EH65" s="1158">
        <v>10.626337078651686</v>
      </c>
      <c r="EI65" s="1252">
        <v>2631.79</v>
      </c>
      <c r="EJ65" s="1239">
        <v>3.0000000000000001E-3</v>
      </c>
      <c r="EK65" s="1236">
        <v>3.0000000000000001E-3</v>
      </c>
      <c r="EL65" s="1236">
        <v>3.0000000000000001E-3</v>
      </c>
      <c r="EM65" s="1236">
        <v>0</v>
      </c>
      <c r="EN65" s="1236">
        <v>0</v>
      </c>
      <c r="EO65" s="1236">
        <v>1E-3</v>
      </c>
      <c r="EP65" s="1233">
        <v>5.2171985294117658</v>
      </c>
      <c r="EQ65" s="1233">
        <v>0.98159558823529391</v>
      </c>
      <c r="ER65" s="1158">
        <v>0</v>
      </c>
      <c r="ES65" s="1158">
        <v>0</v>
      </c>
      <c r="ET65" s="1158">
        <v>1535.23</v>
      </c>
      <c r="EU65" s="1158">
        <v>0.84</v>
      </c>
      <c r="EV65" s="1158">
        <v>208.04</v>
      </c>
      <c r="EW65" s="1158">
        <v>7.0387941176470594</v>
      </c>
      <c r="EX65" s="1252">
        <v>1743.27</v>
      </c>
      <c r="EY65" s="1236">
        <v>3.0000000000000001E-3</v>
      </c>
      <c r="EZ65" s="1236">
        <v>3.0000000000000001E-3</v>
      </c>
      <c r="FA65" s="1236">
        <v>3.0000000000000001E-3</v>
      </c>
      <c r="FB65" s="1236">
        <v>0</v>
      </c>
      <c r="FC65" s="1236">
        <v>0</v>
      </c>
      <c r="FD65" s="1236">
        <v>1E-3</v>
      </c>
      <c r="FE65" s="1233">
        <v>3.2693718411552348</v>
      </c>
      <c r="FF65" s="1233">
        <v>0.7440866425992777</v>
      </c>
      <c r="FG65" s="1158">
        <v>0</v>
      </c>
      <c r="FH65" s="1158">
        <v>0</v>
      </c>
      <c r="FI65" s="1158">
        <v>994</v>
      </c>
      <c r="FJ65" s="1158">
        <v>0.76</v>
      </c>
      <c r="FK65" s="1158">
        <v>188.23</v>
      </c>
      <c r="FL65" s="1158">
        <v>4.7734584837545126</v>
      </c>
      <c r="FM65" s="1252">
        <v>1182.23</v>
      </c>
      <c r="FN65" s="1236">
        <v>3.0000000000000001E-3</v>
      </c>
      <c r="FO65" s="1236">
        <v>3.0000000000000001E-3</v>
      </c>
      <c r="FP65" s="1236">
        <v>3.0000000000000001E-3</v>
      </c>
      <c r="FQ65" s="1236">
        <v>0</v>
      </c>
      <c r="FR65" s="1236">
        <v>0</v>
      </c>
      <c r="FS65" s="1236">
        <v>1E-3</v>
      </c>
      <c r="FT65" s="1233">
        <v>11.07802702702703</v>
      </c>
      <c r="FU65" s="1233">
        <v>1.5582567567567562</v>
      </c>
      <c r="FV65" s="1158">
        <v>0</v>
      </c>
      <c r="FW65" s="1158">
        <v>0</v>
      </c>
      <c r="FX65" s="1158">
        <v>3129.59</v>
      </c>
      <c r="FY65" s="1158">
        <v>0.74099999999999999</v>
      </c>
      <c r="FZ65" s="1158">
        <v>183.52</v>
      </c>
      <c r="GA65" s="1158">
        <v>13.377283783783787</v>
      </c>
      <c r="GB65" s="1252">
        <v>3313.11</v>
      </c>
      <c r="GC65" s="1253">
        <v>72.357859818775921</v>
      </c>
      <c r="GD65" s="1254">
        <v>17920.62</v>
      </c>
      <c r="GE65" s="1255">
        <v>56.160689908538835</v>
      </c>
      <c r="GF65" s="1256">
        <v>13909.14</v>
      </c>
      <c r="GG65" s="1257">
        <v>128.51854972731476</v>
      </c>
      <c r="GH65" s="1258">
        <v>31829.759999999998</v>
      </c>
      <c r="GI65" s="1246">
        <v>12</v>
      </c>
      <c r="GJ65" s="1259">
        <v>120.62354972731478</v>
      </c>
      <c r="GK65" s="1260">
        <v>29874.439999999995</v>
      </c>
      <c r="GL65" s="1261">
        <v>7.8949999999999818</v>
      </c>
      <c r="GM65" s="1262">
        <v>1955.3200000000033</v>
      </c>
    </row>
    <row r="66" spans="1:195" ht="18" customHeight="1" x14ac:dyDescent="0.25">
      <c r="A66" s="1250">
        <v>52</v>
      </c>
      <c r="B66" s="1263" t="s">
        <v>1384</v>
      </c>
      <c r="C66" s="1251" t="s">
        <v>379</v>
      </c>
      <c r="D66" s="1235">
        <v>298</v>
      </c>
      <c r="E66" s="1236">
        <v>1E-3</v>
      </c>
      <c r="F66" s="1236">
        <v>1E-3</v>
      </c>
      <c r="G66" s="1236">
        <v>1E-3</v>
      </c>
      <c r="H66" s="1236">
        <v>0</v>
      </c>
      <c r="I66" s="1236">
        <v>0</v>
      </c>
      <c r="J66" s="1236">
        <v>1E-3</v>
      </c>
      <c r="K66" s="1233">
        <v>3.3423952702702704</v>
      </c>
      <c r="L66" s="1233">
        <v>0.45067229729729708</v>
      </c>
      <c r="M66" s="1237">
        <v>0</v>
      </c>
      <c r="N66" s="1237">
        <v>0</v>
      </c>
      <c r="O66" s="1158">
        <v>1130.33</v>
      </c>
      <c r="P66" s="1233">
        <v>0.6</v>
      </c>
      <c r="Q66" s="1158">
        <v>178.8</v>
      </c>
      <c r="R66" s="1158">
        <v>4.3930675675675674</v>
      </c>
      <c r="S66" s="1252">
        <v>1309.1299999999999</v>
      </c>
      <c r="T66" s="1239">
        <v>1E-3</v>
      </c>
      <c r="U66" s="1236">
        <v>1E-3</v>
      </c>
      <c r="V66" s="1236">
        <v>1E-3</v>
      </c>
      <c r="W66" s="1236">
        <v>0</v>
      </c>
      <c r="X66" s="1236">
        <v>0</v>
      </c>
      <c r="Y66" s="1236">
        <v>1E-3</v>
      </c>
      <c r="Z66" s="1233">
        <v>3.7670963455149509</v>
      </c>
      <c r="AA66" s="1233">
        <v>0.46966112956810641</v>
      </c>
      <c r="AB66" s="1158">
        <v>0</v>
      </c>
      <c r="AC66" s="1158">
        <v>0</v>
      </c>
      <c r="AD66" s="1158">
        <v>1262.55</v>
      </c>
      <c r="AE66" s="1233">
        <v>0.71399999999999997</v>
      </c>
      <c r="AF66" s="1158">
        <v>212.77</v>
      </c>
      <c r="AG66" s="1158">
        <v>4.9507574750830567</v>
      </c>
      <c r="AH66" s="1252">
        <v>1475.32</v>
      </c>
      <c r="AI66" s="1239">
        <v>1E-3</v>
      </c>
      <c r="AJ66" s="1236">
        <v>1E-3</v>
      </c>
      <c r="AK66" s="1236">
        <v>1E-3</v>
      </c>
      <c r="AL66" s="1236">
        <v>0</v>
      </c>
      <c r="AM66" s="1236">
        <v>0</v>
      </c>
      <c r="AN66" s="1236">
        <v>1E-3</v>
      </c>
      <c r="AO66" s="1233">
        <v>3.4846020066889634</v>
      </c>
      <c r="AP66" s="1233">
        <v>0.42521739130434799</v>
      </c>
      <c r="AQ66" s="1158">
        <v>0</v>
      </c>
      <c r="AR66" s="1158">
        <v>0</v>
      </c>
      <c r="AS66" s="1158">
        <v>1165.1300000000001</v>
      </c>
      <c r="AT66" s="1233">
        <v>0.72</v>
      </c>
      <c r="AU66" s="1158">
        <v>214.56</v>
      </c>
      <c r="AV66" s="1158">
        <v>4.6298193979933115</v>
      </c>
      <c r="AW66" s="1252">
        <v>1379.69</v>
      </c>
      <c r="AX66" s="1236">
        <v>1E-3</v>
      </c>
      <c r="AY66" s="1236">
        <v>1E-3</v>
      </c>
      <c r="AZ66" s="1236">
        <v>1E-3</v>
      </c>
      <c r="BA66" s="1236">
        <v>0</v>
      </c>
      <c r="BB66" s="1236">
        <v>0</v>
      </c>
      <c r="BC66" s="1236">
        <v>1E-3</v>
      </c>
      <c r="BD66" s="1233">
        <v>3.8805394736842107</v>
      </c>
      <c r="BE66" s="1233">
        <v>0.49214473684210547</v>
      </c>
      <c r="BF66" s="1158">
        <v>0</v>
      </c>
      <c r="BG66" s="1158">
        <v>0</v>
      </c>
      <c r="BH66" s="1158">
        <v>1303.06</v>
      </c>
      <c r="BI66" s="1233">
        <v>0.68400000000000005</v>
      </c>
      <c r="BJ66" s="1158">
        <v>203.83</v>
      </c>
      <c r="BK66" s="1158">
        <v>5.0566842105263161</v>
      </c>
      <c r="BL66" s="1252">
        <v>1506.8899999999999</v>
      </c>
      <c r="BM66" s="1239">
        <v>1E-3</v>
      </c>
      <c r="BN66" s="1236">
        <v>1E-3</v>
      </c>
      <c r="BO66" s="1236">
        <v>1E-3</v>
      </c>
      <c r="BP66" s="1236">
        <v>0</v>
      </c>
      <c r="BQ66" s="1236">
        <v>0</v>
      </c>
      <c r="BR66" s="1236">
        <v>1E-3</v>
      </c>
      <c r="BS66" s="1233">
        <v>3.1237448979591838</v>
      </c>
      <c r="BT66" s="1233">
        <v>0.52954081632653061</v>
      </c>
      <c r="BU66" s="1158">
        <v>0</v>
      </c>
      <c r="BV66" s="1158">
        <v>0</v>
      </c>
      <c r="BW66" s="1158">
        <v>1088.68</v>
      </c>
      <c r="BX66" s="1233">
        <v>0.61199999999999999</v>
      </c>
      <c r="BY66" s="1158">
        <v>182.38</v>
      </c>
      <c r="BZ66" s="1158">
        <v>4.2652857142857146</v>
      </c>
      <c r="CA66" s="1252">
        <v>1271.06</v>
      </c>
      <c r="CB66" s="1236">
        <v>1E-3</v>
      </c>
      <c r="CC66" s="1236">
        <v>1E-3</v>
      </c>
      <c r="CD66" s="1236">
        <v>1E-3</v>
      </c>
      <c r="CE66" s="1236">
        <v>0</v>
      </c>
      <c r="CF66" s="1236">
        <v>0</v>
      </c>
      <c r="CG66" s="1236">
        <v>1E-3</v>
      </c>
      <c r="CH66" s="1233">
        <v>2.3485083612040141</v>
      </c>
      <c r="CI66" s="1233">
        <v>0.52116387959866239</v>
      </c>
      <c r="CJ66" s="1158">
        <v>0</v>
      </c>
      <c r="CK66" s="1158">
        <v>0</v>
      </c>
      <c r="CL66" s="1158">
        <v>855.16</v>
      </c>
      <c r="CM66" s="1233">
        <v>0.52200000000000002</v>
      </c>
      <c r="CN66" s="1158">
        <v>155.56</v>
      </c>
      <c r="CO66" s="1158">
        <v>3.3916722408026763</v>
      </c>
      <c r="CP66" s="1252">
        <v>1010.72</v>
      </c>
      <c r="CQ66" s="1239">
        <v>1E-3</v>
      </c>
      <c r="CR66" s="1236">
        <v>1E-3</v>
      </c>
      <c r="CS66" s="1236">
        <v>1E-3</v>
      </c>
      <c r="CT66" s="1236">
        <v>0</v>
      </c>
      <c r="CU66" s="1236">
        <v>0</v>
      </c>
      <c r="CV66" s="1236">
        <v>1E-3</v>
      </c>
      <c r="CW66" s="1233">
        <v>2.4869108280254779</v>
      </c>
      <c r="CX66" s="1233">
        <v>0.66245222929936287</v>
      </c>
      <c r="CY66" s="1158">
        <v>0</v>
      </c>
      <c r="CZ66" s="1158">
        <v>0</v>
      </c>
      <c r="DA66" s="1158">
        <v>938.51</v>
      </c>
      <c r="DB66" s="1233">
        <v>0.52</v>
      </c>
      <c r="DC66" s="1158">
        <v>154.96</v>
      </c>
      <c r="DD66" s="1158">
        <v>3.669363057324841</v>
      </c>
      <c r="DE66" s="1252">
        <v>1093.47</v>
      </c>
      <c r="DF66" s="1239">
        <v>1E-3</v>
      </c>
      <c r="DG66" s="1236">
        <v>1E-3</v>
      </c>
      <c r="DH66" s="1236">
        <v>1E-3</v>
      </c>
      <c r="DI66" s="1236">
        <v>0</v>
      </c>
      <c r="DJ66" s="1236">
        <v>0</v>
      </c>
      <c r="DK66" s="1236">
        <v>1E-3</v>
      </c>
      <c r="DL66" s="1233">
        <v>2.517818181818182</v>
      </c>
      <c r="DM66" s="1233">
        <v>0.74509090909090903</v>
      </c>
      <c r="DN66" s="1158">
        <v>0</v>
      </c>
      <c r="DO66" s="1158">
        <v>0</v>
      </c>
      <c r="DP66" s="1158">
        <v>972.35</v>
      </c>
      <c r="DQ66" s="1233">
        <v>0.58799999999999997</v>
      </c>
      <c r="DR66" s="1158">
        <v>175.22</v>
      </c>
      <c r="DS66" s="1158">
        <v>3.8509090909090911</v>
      </c>
      <c r="DT66" s="1252">
        <v>1147.57</v>
      </c>
      <c r="DU66" s="1239">
        <v>1E-3</v>
      </c>
      <c r="DV66" s="1236">
        <v>1E-3</v>
      </c>
      <c r="DW66" s="1236">
        <v>1E-3</v>
      </c>
      <c r="DX66" s="1236">
        <v>0</v>
      </c>
      <c r="DY66" s="1236">
        <v>0</v>
      </c>
      <c r="DZ66" s="1236">
        <v>1E-3</v>
      </c>
      <c r="EA66" s="1233">
        <v>2.7054606741573033</v>
      </c>
      <c r="EB66" s="1233">
        <v>0.63865168539325856</v>
      </c>
      <c r="EC66" s="1158">
        <v>0</v>
      </c>
      <c r="ED66" s="1158">
        <v>0</v>
      </c>
      <c r="EE66" s="1158">
        <v>996.55</v>
      </c>
      <c r="EF66" s="1158">
        <v>0.59399999999999997</v>
      </c>
      <c r="EG66" s="1158">
        <v>177.01</v>
      </c>
      <c r="EH66" s="1158">
        <v>3.9381123595505616</v>
      </c>
      <c r="EI66" s="1252">
        <v>1173.56</v>
      </c>
      <c r="EJ66" s="1239">
        <v>1E-3</v>
      </c>
      <c r="EK66" s="1236">
        <v>1E-3</v>
      </c>
      <c r="EL66" s="1236">
        <v>1E-3</v>
      </c>
      <c r="EM66" s="1236">
        <v>0</v>
      </c>
      <c r="EN66" s="1236">
        <v>0</v>
      </c>
      <c r="EO66" s="1236">
        <v>1E-3</v>
      </c>
      <c r="EP66" s="1233">
        <v>1.7390661764705886</v>
      </c>
      <c r="EQ66" s="1233">
        <v>0.32719852941176464</v>
      </c>
      <c r="ER66" s="1158">
        <v>0</v>
      </c>
      <c r="ES66" s="1158">
        <v>0</v>
      </c>
      <c r="ET66" s="1158">
        <v>615.75</v>
      </c>
      <c r="EU66" s="1158">
        <v>0.84</v>
      </c>
      <c r="EV66" s="1158">
        <v>250.32</v>
      </c>
      <c r="EW66" s="1158">
        <v>2.9062647058823532</v>
      </c>
      <c r="EX66" s="1252">
        <v>866.06999999999994</v>
      </c>
      <c r="EY66" s="1236">
        <v>1E-3</v>
      </c>
      <c r="EZ66" s="1236">
        <v>1E-3</v>
      </c>
      <c r="FA66" s="1236">
        <v>1E-3</v>
      </c>
      <c r="FB66" s="1236">
        <v>0</v>
      </c>
      <c r="FC66" s="1236">
        <v>0</v>
      </c>
      <c r="FD66" s="1236">
        <v>1E-3</v>
      </c>
      <c r="FE66" s="1233">
        <v>1.0897906137184117</v>
      </c>
      <c r="FF66" s="1233">
        <v>0.24802888086642588</v>
      </c>
      <c r="FG66" s="1158">
        <v>0</v>
      </c>
      <c r="FH66" s="1158">
        <v>0</v>
      </c>
      <c r="FI66" s="1158">
        <v>398.67</v>
      </c>
      <c r="FJ66" s="1158">
        <v>0.76</v>
      </c>
      <c r="FK66" s="1158">
        <v>226.48</v>
      </c>
      <c r="FL66" s="1158">
        <v>2.0978194945848374</v>
      </c>
      <c r="FM66" s="1252">
        <v>625.15</v>
      </c>
      <c r="FN66" s="1236">
        <v>1E-3</v>
      </c>
      <c r="FO66" s="1236">
        <v>1E-3</v>
      </c>
      <c r="FP66" s="1236">
        <v>1E-3</v>
      </c>
      <c r="FQ66" s="1236">
        <v>0</v>
      </c>
      <c r="FR66" s="1236">
        <v>0</v>
      </c>
      <c r="FS66" s="1236">
        <v>1E-3</v>
      </c>
      <c r="FT66" s="1233">
        <v>3.6926756756756762</v>
      </c>
      <c r="FU66" s="1233">
        <v>0.51941891891891878</v>
      </c>
      <c r="FV66" s="1158">
        <v>0</v>
      </c>
      <c r="FW66" s="1158">
        <v>0</v>
      </c>
      <c r="FX66" s="1158">
        <v>1255.2</v>
      </c>
      <c r="FY66" s="1158">
        <v>0.74099999999999999</v>
      </c>
      <c r="FZ66" s="1158">
        <v>220.82</v>
      </c>
      <c r="GA66" s="1158">
        <v>4.953094594594595</v>
      </c>
      <c r="GB66" s="1252">
        <v>1476.02</v>
      </c>
      <c r="GC66" s="1253">
        <v>26.687286606258645</v>
      </c>
      <c r="GD66" s="1254">
        <v>7952.8099999999986</v>
      </c>
      <c r="GE66" s="1255">
        <v>21.41556330284628</v>
      </c>
      <c r="GF66" s="1256">
        <v>6381.84</v>
      </c>
      <c r="GG66" s="1257">
        <v>48.102849909104926</v>
      </c>
      <c r="GH66" s="1258">
        <v>14334.649999999998</v>
      </c>
      <c r="GI66" s="1246">
        <v>12</v>
      </c>
      <c r="GJ66" s="1259">
        <v>40.207849909104922</v>
      </c>
      <c r="GK66" s="1260">
        <v>11981.940000000002</v>
      </c>
      <c r="GL66" s="1261">
        <v>7.8950000000000031</v>
      </c>
      <c r="GM66" s="1262">
        <v>2352.7099999999955</v>
      </c>
    </row>
    <row r="67" spans="1:195" ht="18" customHeight="1" x14ac:dyDescent="0.25">
      <c r="A67" s="1232">
        <v>53</v>
      </c>
      <c r="B67" s="1263" t="s">
        <v>1385</v>
      </c>
      <c r="C67" s="1251" t="s">
        <v>379</v>
      </c>
      <c r="D67" s="1235">
        <v>289</v>
      </c>
      <c r="E67" s="1236">
        <v>2E-3</v>
      </c>
      <c r="F67" s="1236">
        <v>1E-3</v>
      </c>
      <c r="G67" s="1236">
        <v>2E-3</v>
      </c>
      <c r="H67" s="1236">
        <v>0</v>
      </c>
      <c r="I67" s="1236">
        <v>0</v>
      </c>
      <c r="J67" s="1236">
        <v>1E-3</v>
      </c>
      <c r="K67" s="1233">
        <v>6.6847905405405408</v>
      </c>
      <c r="L67" s="1233">
        <v>0.45067229729729708</v>
      </c>
      <c r="M67" s="1237">
        <v>0</v>
      </c>
      <c r="N67" s="1237">
        <v>0</v>
      </c>
      <c r="O67" s="1158">
        <v>2062.15</v>
      </c>
      <c r="P67" s="1233">
        <v>0.6</v>
      </c>
      <c r="Q67" s="1158">
        <v>173.4</v>
      </c>
      <c r="R67" s="1158">
        <v>7.7354628378378374</v>
      </c>
      <c r="S67" s="1252">
        <v>2235.5500000000002</v>
      </c>
      <c r="T67" s="1239">
        <v>2E-3</v>
      </c>
      <c r="U67" s="1236">
        <v>1E-3</v>
      </c>
      <c r="V67" s="1236">
        <v>2E-3</v>
      </c>
      <c r="W67" s="1236">
        <v>0</v>
      </c>
      <c r="X67" s="1236">
        <v>0</v>
      </c>
      <c r="Y67" s="1236">
        <v>1E-3</v>
      </c>
      <c r="Z67" s="1233">
        <v>7.5341926910299017</v>
      </c>
      <c r="AA67" s="1233">
        <v>0.46966112956810641</v>
      </c>
      <c r="AB67" s="1158">
        <v>0</v>
      </c>
      <c r="AC67" s="1158">
        <v>0</v>
      </c>
      <c r="AD67" s="1158">
        <v>2313.11</v>
      </c>
      <c r="AE67" s="1233">
        <v>0.71399999999999997</v>
      </c>
      <c r="AF67" s="1158">
        <v>206.35</v>
      </c>
      <c r="AG67" s="1158">
        <v>8.717853820598009</v>
      </c>
      <c r="AH67" s="1252">
        <v>2519.46</v>
      </c>
      <c r="AI67" s="1239">
        <v>2E-3</v>
      </c>
      <c r="AJ67" s="1236">
        <v>1E-3</v>
      </c>
      <c r="AK67" s="1236">
        <v>2E-3</v>
      </c>
      <c r="AL67" s="1236">
        <v>0</v>
      </c>
      <c r="AM67" s="1236">
        <v>0</v>
      </c>
      <c r="AN67" s="1236">
        <v>1E-3</v>
      </c>
      <c r="AO67" s="1233">
        <v>6.9692040133779267</v>
      </c>
      <c r="AP67" s="1233">
        <v>0.42521739130434799</v>
      </c>
      <c r="AQ67" s="1158">
        <v>0</v>
      </c>
      <c r="AR67" s="1158">
        <v>0</v>
      </c>
      <c r="AS67" s="1158">
        <v>2136.9899999999998</v>
      </c>
      <c r="AT67" s="1233">
        <v>0.72</v>
      </c>
      <c r="AU67" s="1158">
        <v>208.08</v>
      </c>
      <c r="AV67" s="1158">
        <v>8.1144214046822754</v>
      </c>
      <c r="AW67" s="1252">
        <v>2345.0699999999997</v>
      </c>
      <c r="AX67" s="1236">
        <v>2E-3</v>
      </c>
      <c r="AY67" s="1236">
        <v>1E-3</v>
      </c>
      <c r="AZ67" s="1236">
        <v>2E-3</v>
      </c>
      <c r="BA67" s="1236">
        <v>0</v>
      </c>
      <c r="BB67" s="1236">
        <v>0</v>
      </c>
      <c r="BC67" s="1236">
        <v>1E-3</v>
      </c>
      <c r="BD67" s="1233">
        <v>7.7610789473684214</v>
      </c>
      <c r="BE67" s="1233">
        <v>0.49214473684210547</v>
      </c>
      <c r="BF67" s="1158">
        <v>0</v>
      </c>
      <c r="BG67" s="1158">
        <v>0</v>
      </c>
      <c r="BH67" s="1158">
        <v>2385.1799999999998</v>
      </c>
      <c r="BI67" s="1233">
        <v>0.68400000000000005</v>
      </c>
      <c r="BJ67" s="1158">
        <v>197.68</v>
      </c>
      <c r="BK67" s="1158">
        <v>8.9372236842105259</v>
      </c>
      <c r="BL67" s="1252">
        <v>2582.8599999999997</v>
      </c>
      <c r="BM67" s="1239">
        <v>2E-3</v>
      </c>
      <c r="BN67" s="1236">
        <v>1E-3</v>
      </c>
      <c r="BO67" s="1236">
        <v>2E-3</v>
      </c>
      <c r="BP67" s="1236">
        <v>0</v>
      </c>
      <c r="BQ67" s="1236">
        <v>0</v>
      </c>
      <c r="BR67" s="1236">
        <v>1E-3</v>
      </c>
      <c r="BS67" s="1233">
        <v>6.2474897959183675</v>
      </c>
      <c r="BT67" s="1233">
        <v>0.52954081632653061</v>
      </c>
      <c r="BU67" s="1158">
        <v>0</v>
      </c>
      <c r="BV67" s="1158">
        <v>0</v>
      </c>
      <c r="BW67" s="1158">
        <v>1958.56</v>
      </c>
      <c r="BX67" s="1233">
        <v>0.61199999999999999</v>
      </c>
      <c r="BY67" s="1158">
        <v>176.87</v>
      </c>
      <c r="BZ67" s="1158">
        <v>7.3890306122448983</v>
      </c>
      <c r="CA67" s="1252">
        <v>2135.4299999999998</v>
      </c>
      <c r="CB67" s="1236">
        <v>2E-3</v>
      </c>
      <c r="CC67" s="1236">
        <v>1E-3</v>
      </c>
      <c r="CD67" s="1236">
        <v>2E-3</v>
      </c>
      <c r="CE67" s="1236">
        <v>0</v>
      </c>
      <c r="CF67" s="1236">
        <v>0</v>
      </c>
      <c r="CG67" s="1236">
        <v>1E-3</v>
      </c>
      <c r="CH67" s="1233">
        <v>4.6970167224080281</v>
      </c>
      <c r="CI67" s="1233">
        <v>0.52116387959866239</v>
      </c>
      <c r="CJ67" s="1158">
        <v>0</v>
      </c>
      <c r="CK67" s="1158">
        <v>0</v>
      </c>
      <c r="CL67" s="1158">
        <v>1508.05</v>
      </c>
      <c r="CM67" s="1233">
        <v>0.52200000000000002</v>
      </c>
      <c r="CN67" s="1158">
        <v>150.86000000000001</v>
      </c>
      <c r="CO67" s="1158">
        <v>5.7401806020066903</v>
      </c>
      <c r="CP67" s="1252">
        <v>1658.9099999999999</v>
      </c>
      <c r="CQ67" s="1239">
        <v>2E-3</v>
      </c>
      <c r="CR67" s="1236">
        <v>1E-3</v>
      </c>
      <c r="CS67" s="1236">
        <v>2E-3</v>
      </c>
      <c r="CT67" s="1236">
        <v>0</v>
      </c>
      <c r="CU67" s="1236">
        <v>0</v>
      </c>
      <c r="CV67" s="1236">
        <v>1E-3</v>
      </c>
      <c r="CW67" s="1233">
        <v>4.9738216560509558</v>
      </c>
      <c r="CX67" s="1233">
        <v>0.66245222929936287</v>
      </c>
      <c r="CY67" s="1158">
        <v>0</v>
      </c>
      <c r="CZ67" s="1158">
        <v>0</v>
      </c>
      <c r="DA67" s="1158">
        <v>1628.88</v>
      </c>
      <c r="DB67" s="1233">
        <v>0.52</v>
      </c>
      <c r="DC67" s="1158">
        <v>150.28</v>
      </c>
      <c r="DD67" s="1158">
        <v>6.1562738853503181</v>
      </c>
      <c r="DE67" s="1252">
        <v>1779.16</v>
      </c>
      <c r="DF67" s="1239">
        <v>2E-3</v>
      </c>
      <c r="DG67" s="1236">
        <v>1E-3</v>
      </c>
      <c r="DH67" s="1236">
        <v>2E-3</v>
      </c>
      <c r="DI67" s="1236">
        <v>0</v>
      </c>
      <c r="DJ67" s="1236">
        <v>0</v>
      </c>
      <c r="DK67" s="1236">
        <v>1E-3</v>
      </c>
      <c r="DL67" s="1233">
        <v>5.0356363636363639</v>
      </c>
      <c r="DM67" s="1233">
        <v>0.74509090909090903</v>
      </c>
      <c r="DN67" s="1158">
        <v>0</v>
      </c>
      <c r="DO67" s="1158">
        <v>0</v>
      </c>
      <c r="DP67" s="1158">
        <v>1670.63</v>
      </c>
      <c r="DQ67" s="1233">
        <v>0.58799999999999997</v>
      </c>
      <c r="DR67" s="1158">
        <v>169.93</v>
      </c>
      <c r="DS67" s="1158">
        <v>6.3687272727272726</v>
      </c>
      <c r="DT67" s="1252">
        <v>1840.5600000000002</v>
      </c>
      <c r="DU67" s="1239">
        <v>2E-3</v>
      </c>
      <c r="DV67" s="1236">
        <v>1E-3</v>
      </c>
      <c r="DW67" s="1236">
        <v>2E-3</v>
      </c>
      <c r="DX67" s="1236">
        <v>0</v>
      </c>
      <c r="DY67" s="1236">
        <v>0</v>
      </c>
      <c r="DZ67" s="1236">
        <v>1E-3</v>
      </c>
      <c r="EA67" s="1233">
        <v>5.4109213483146066</v>
      </c>
      <c r="EB67" s="1233">
        <v>0.63865168539325856</v>
      </c>
      <c r="EC67" s="1158">
        <v>0</v>
      </c>
      <c r="ED67" s="1158">
        <v>0</v>
      </c>
      <c r="EE67" s="1158">
        <v>1748.33</v>
      </c>
      <c r="EF67" s="1158">
        <v>0.59399999999999997</v>
      </c>
      <c r="EG67" s="1158">
        <v>171.67</v>
      </c>
      <c r="EH67" s="1158">
        <v>6.6435730337078658</v>
      </c>
      <c r="EI67" s="1252">
        <v>1920</v>
      </c>
      <c r="EJ67" s="1239">
        <v>2E-3</v>
      </c>
      <c r="EK67" s="1236">
        <v>1E-3</v>
      </c>
      <c r="EL67" s="1236">
        <v>2E-3</v>
      </c>
      <c r="EM67" s="1236">
        <v>0</v>
      </c>
      <c r="EN67" s="1236">
        <v>0</v>
      </c>
      <c r="EO67" s="1236">
        <v>1E-3</v>
      </c>
      <c r="EP67" s="1233">
        <v>3.4781323529411772</v>
      </c>
      <c r="EQ67" s="1233">
        <v>0.32719852941176464</v>
      </c>
      <c r="ER67" s="1158">
        <v>0</v>
      </c>
      <c r="ES67" s="1158">
        <v>0</v>
      </c>
      <c r="ET67" s="1158">
        <v>1099.74</v>
      </c>
      <c r="EU67" s="1158">
        <v>0.84</v>
      </c>
      <c r="EV67" s="1158">
        <v>242.76</v>
      </c>
      <c r="EW67" s="1158">
        <v>4.6453308823529422</v>
      </c>
      <c r="EX67" s="1252">
        <v>1342.5</v>
      </c>
      <c r="EY67" s="1236">
        <v>2E-3</v>
      </c>
      <c r="EZ67" s="1236">
        <v>1E-3</v>
      </c>
      <c r="FA67" s="1236">
        <v>2E-3</v>
      </c>
      <c r="FB67" s="1236">
        <v>0</v>
      </c>
      <c r="FC67" s="1236">
        <v>0</v>
      </c>
      <c r="FD67" s="1236">
        <v>1E-3</v>
      </c>
      <c r="FE67" s="1233">
        <v>2.1795812274368234</v>
      </c>
      <c r="FF67" s="1233">
        <v>0.24802888086642588</v>
      </c>
      <c r="FG67" s="1158">
        <v>0</v>
      </c>
      <c r="FH67" s="1158">
        <v>0</v>
      </c>
      <c r="FI67" s="1158">
        <v>701.58</v>
      </c>
      <c r="FJ67" s="1158">
        <v>0.76</v>
      </c>
      <c r="FK67" s="1158">
        <v>219.64</v>
      </c>
      <c r="FL67" s="1158">
        <v>3.1876101083032493</v>
      </c>
      <c r="FM67" s="1252">
        <v>921.22</v>
      </c>
      <c r="FN67" s="1236">
        <v>2E-3</v>
      </c>
      <c r="FO67" s="1236">
        <v>1E-3</v>
      </c>
      <c r="FP67" s="1236">
        <v>2E-3</v>
      </c>
      <c r="FQ67" s="1236">
        <v>0</v>
      </c>
      <c r="FR67" s="1236">
        <v>0</v>
      </c>
      <c r="FS67" s="1236">
        <v>1E-3</v>
      </c>
      <c r="FT67" s="1233">
        <v>7.3853513513513525</v>
      </c>
      <c r="FU67" s="1233">
        <v>0.51941891891891878</v>
      </c>
      <c r="FV67" s="1158">
        <v>0</v>
      </c>
      <c r="FW67" s="1158">
        <v>0</v>
      </c>
      <c r="FX67" s="1158">
        <v>2284.48</v>
      </c>
      <c r="FY67" s="1158">
        <v>0.74099999999999999</v>
      </c>
      <c r="FZ67" s="1158">
        <v>214.15</v>
      </c>
      <c r="GA67" s="1158">
        <v>8.6457702702702708</v>
      </c>
      <c r="GB67" s="1252">
        <v>2498.63</v>
      </c>
      <c r="GC67" s="1253">
        <v>46.634172961580234</v>
      </c>
      <c r="GD67" s="1254">
        <v>13477.279999999999</v>
      </c>
      <c r="GE67" s="1255">
        <v>35.64728545271192</v>
      </c>
      <c r="GF67" s="1256">
        <v>10302.07</v>
      </c>
      <c r="GG67" s="1257">
        <v>82.28145841429216</v>
      </c>
      <c r="GH67" s="1258">
        <v>23779.35</v>
      </c>
      <c r="GI67" s="1246">
        <v>12</v>
      </c>
      <c r="GJ67" s="1259">
        <v>74.386458414292179</v>
      </c>
      <c r="GK67" s="1260">
        <v>21497.68</v>
      </c>
      <c r="GL67" s="1261">
        <v>7.8949999999999818</v>
      </c>
      <c r="GM67" s="1262">
        <v>2281.6699999999983</v>
      </c>
    </row>
    <row r="68" spans="1:195" ht="18" customHeight="1" x14ac:dyDescent="0.25">
      <c r="A68" s="1250">
        <v>54</v>
      </c>
      <c r="B68" s="1264" t="s">
        <v>1386</v>
      </c>
      <c r="C68" s="1251" t="s">
        <v>379</v>
      </c>
      <c r="D68" s="1235">
        <v>190.33333333333334</v>
      </c>
      <c r="E68" s="1236">
        <v>0.01</v>
      </c>
      <c r="F68" s="1236">
        <v>0.01</v>
      </c>
      <c r="G68" s="1236">
        <v>0.01</v>
      </c>
      <c r="H68" s="1236">
        <v>0</v>
      </c>
      <c r="I68" s="1236">
        <v>0</v>
      </c>
      <c r="J68" s="1236">
        <v>0</v>
      </c>
      <c r="K68" s="1233">
        <v>33.423952702702707</v>
      </c>
      <c r="L68" s="1233">
        <v>4.5067229729729705</v>
      </c>
      <c r="M68" s="1237">
        <v>0</v>
      </c>
      <c r="N68" s="1237">
        <v>0</v>
      </c>
      <c r="O68" s="1158">
        <v>7219.47</v>
      </c>
      <c r="P68" s="1233">
        <v>0</v>
      </c>
      <c r="Q68" s="1158">
        <v>0</v>
      </c>
      <c r="R68" s="1158">
        <v>37.93067567567568</v>
      </c>
      <c r="S68" s="1252">
        <v>7219.47</v>
      </c>
      <c r="T68" s="1239">
        <v>0.01</v>
      </c>
      <c r="U68" s="1236">
        <v>0.01</v>
      </c>
      <c r="V68" s="1236">
        <v>0.01</v>
      </c>
      <c r="W68" s="1236">
        <v>0</v>
      </c>
      <c r="X68" s="1236">
        <v>0</v>
      </c>
      <c r="Y68" s="1236">
        <v>0</v>
      </c>
      <c r="Z68" s="1233">
        <v>37.670963455149511</v>
      </c>
      <c r="AA68" s="1233">
        <v>4.6966112956810644</v>
      </c>
      <c r="AB68" s="1158">
        <v>0</v>
      </c>
      <c r="AC68" s="1158">
        <v>0</v>
      </c>
      <c r="AD68" s="1158">
        <v>8063.96</v>
      </c>
      <c r="AE68" s="1233">
        <v>0</v>
      </c>
      <c r="AF68" s="1158">
        <v>0</v>
      </c>
      <c r="AG68" s="1158">
        <v>42.367574750830578</v>
      </c>
      <c r="AH68" s="1252">
        <v>8063.96</v>
      </c>
      <c r="AI68" s="1239">
        <v>0.01</v>
      </c>
      <c r="AJ68" s="1236">
        <v>0.01</v>
      </c>
      <c r="AK68" s="1236">
        <v>0.01</v>
      </c>
      <c r="AL68" s="1236">
        <v>0</v>
      </c>
      <c r="AM68" s="1236">
        <v>0</v>
      </c>
      <c r="AN68" s="1236">
        <v>0</v>
      </c>
      <c r="AO68" s="1233">
        <v>34.846020066889636</v>
      </c>
      <c r="AP68" s="1233">
        <v>4.2521739130434799</v>
      </c>
      <c r="AQ68" s="1158">
        <v>0</v>
      </c>
      <c r="AR68" s="1158">
        <v>0</v>
      </c>
      <c r="AS68" s="1158">
        <v>7441.69</v>
      </c>
      <c r="AT68" s="1233">
        <v>0</v>
      </c>
      <c r="AU68" s="1158">
        <v>0</v>
      </c>
      <c r="AV68" s="1158">
        <v>39.098193979933114</v>
      </c>
      <c r="AW68" s="1252">
        <v>7441.69</v>
      </c>
      <c r="AX68" s="1236">
        <v>0.01</v>
      </c>
      <c r="AY68" s="1236">
        <v>0.01</v>
      </c>
      <c r="AZ68" s="1236">
        <v>0.01</v>
      </c>
      <c r="BA68" s="1236">
        <v>0</v>
      </c>
      <c r="BB68" s="1236">
        <v>0</v>
      </c>
      <c r="BC68" s="1236">
        <v>0</v>
      </c>
      <c r="BD68" s="1233">
        <v>38.805394736842103</v>
      </c>
      <c r="BE68" s="1233">
        <v>4.9214473684210542</v>
      </c>
      <c r="BF68" s="1158">
        <v>0</v>
      </c>
      <c r="BG68" s="1158">
        <v>0</v>
      </c>
      <c r="BH68" s="1158">
        <v>8322.68</v>
      </c>
      <c r="BI68" s="1233">
        <v>0</v>
      </c>
      <c r="BJ68" s="1158">
        <v>0</v>
      </c>
      <c r="BK68" s="1158">
        <v>43.72684210526316</v>
      </c>
      <c r="BL68" s="1252">
        <v>8322.68</v>
      </c>
      <c r="BM68" s="1239">
        <v>0.01</v>
      </c>
      <c r="BN68" s="1236">
        <v>0.01</v>
      </c>
      <c r="BO68" s="1236">
        <v>0.01</v>
      </c>
      <c r="BP68" s="1236">
        <v>0</v>
      </c>
      <c r="BQ68" s="1236">
        <v>0</v>
      </c>
      <c r="BR68" s="1236">
        <v>0</v>
      </c>
      <c r="BS68" s="1233">
        <v>31.237448979591836</v>
      </c>
      <c r="BT68" s="1233">
        <v>5.2954081632653063</v>
      </c>
      <c r="BU68" s="1158">
        <v>0</v>
      </c>
      <c r="BV68" s="1158">
        <v>0</v>
      </c>
      <c r="BW68" s="1158">
        <v>6953.42</v>
      </c>
      <c r="BX68" s="1233">
        <v>0</v>
      </c>
      <c r="BY68" s="1158">
        <v>0</v>
      </c>
      <c r="BZ68" s="1158">
        <v>36.532857142857139</v>
      </c>
      <c r="CA68" s="1252">
        <v>6953.42</v>
      </c>
      <c r="CB68" s="1236">
        <v>0.01</v>
      </c>
      <c r="CC68" s="1236">
        <v>0.01</v>
      </c>
      <c r="CD68" s="1236">
        <v>0.01</v>
      </c>
      <c r="CE68" s="1236">
        <v>0</v>
      </c>
      <c r="CF68" s="1236">
        <v>0</v>
      </c>
      <c r="CG68" s="1236">
        <v>0</v>
      </c>
      <c r="CH68" s="1233">
        <v>23.485083612040139</v>
      </c>
      <c r="CI68" s="1233">
        <v>5.2116387959866231</v>
      </c>
      <c r="CJ68" s="1158">
        <v>0</v>
      </c>
      <c r="CK68" s="1158">
        <v>0</v>
      </c>
      <c r="CL68" s="1158">
        <v>5461.94</v>
      </c>
      <c r="CM68" s="1233">
        <v>0</v>
      </c>
      <c r="CN68" s="1158">
        <v>0</v>
      </c>
      <c r="CO68" s="1158">
        <v>28.696722408026762</v>
      </c>
      <c r="CP68" s="1252">
        <v>5461.94</v>
      </c>
      <c r="CQ68" s="1239">
        <v>0.01</v>
      </c>
      <c r="CR68" s="1236">
        <v>0.01</v>
      </c>
      <c r="CS68" s="1236">
        <v>0.01</v>
      </c>
      <c r="CT68" s="1236">
        <v>0</v>
      </c>
      <c r="CU68" s="1236">
        <v>0</v>
      </c>
      <c r="CV68" s="1236">
        <v>0</v>
      </c>
      <c r="CW68" s="1233">
        <v>24.869108280254778</v>
      </c>
      <c r="CX68" s="1233">
        <v>6.6245222929936292</v>
      </c>
      <c r="CY68" s="1158">
        <v>0</v>
      </c>
      <c r="CZ68" s="1158">
        <v>0</v>
      </c>
      <c r="DA68" s="1158">
        <v>5994.29</v>
      </c>
      <c r="DB68" s="1233">
        <v>0</v>
      </c>
      <c r="DC68" s="1158">
        <v>0</v>
      </c>
      <c r="DD68" s="1158">
        <v>31.493630573248407</v>
      </c>
      <c r="DE68" s="1252">
        <v>5994.29</v>
      </c>
      <c r="DF68" s="1239">
        <v>0.01</v>
      </c>
      <c r="DG68" s="1236">
        <v>0.01</v>
      </c>
      <c r="DH68" s="1236">
        <v>0.01</v>
      </c>
      <c r="DI68" s="1236">
        <v>0</v>
      </c>
      <c r="DJ68" s="1236">
        <v>0</v>
      </c>
      <c r="DK68" s="1236">
        <v>0</v>
      </c>
      <c r="DL68" s="1233">
        <v>25.17818181818182</v>
      </c>
      <c r="DM68" s="1233">
        <v>7.4509090909090903</v>
      </c>
      <c r="DN68" s="1158">
        <v>0</v>
      </c>
      <c r="DO68" s="1158">
        <v>0</v>
      </c>
      <c r="DP68" s="1158">
        <v>6210.4</v>
      </c>
      <c r="DQ68" s="1233">
        <v>0</v>
      </c>
      <c r="DR68" s="1158">
        <v>0</v>
      </c>
      <c r="DS68" s="1158">
        <v>32.629090909090912</v>
      </c>
      <c r="DT68" s="1252">
        <v>6210.4</v>
      </c>
      <c r="DU68" s="1239">
        <v>0.01</v>
      </c>
      <c r="DV68" s="1236">
        <v>0.01</v>
      </c>
      <c r="DW68" s="1236">
        <v>0.01</v>
      </c>
      <c r="DX68" s="1236">
        <v>0</v>
      </c>
      <c r="DY68" s="1236">
        <v>0</v>
      </c>
      <c r="DZ68" s="1236">
        <v>0</v>
      </c>
      <c r="EA68" s="1233">
        <v>27.054606741573036</v>
      </c>
      <c r="EB68" s="1233">
        <v>6.3865168539325854</v>
      </c>
      <c r="EC68" s="1158">
        <v>0</v>
      </c>
      <c r="ED68" s="1158">
        <v>0</v>
      </c>
      <c r="EE68" s="1158">
        <v>6364.96</v>
      </c>
      <c r="EF68" s="1158">
        <v>0</v>
      </c>
      <c r="EG68" s="1158">
        <v>0</v>
      </c>
      <c r="EH68" s="1158">
        <v>33.441123595505623</v>
      </c>
      <c r="EI68" s="1252">
        <v>6364.96</v>
      </c>
      <c r="EJ68" s="1239">
        <v>0.01</v>
      </c>
      <c r="EK68" s="1236">
        <v>0.01</v>
      </c>
      <c r="EL68" s="1236">
        <v>0.01</v>
      </c>
      <c r="EM68" s="1236">
        <v>0</v>
      </c>
      <c r="EN68" s="1236">
        <v>0</v>
      </c>
      <c r="EO68" s="1236">
        <v>0</v>
      </c>
      <c r="EP68" s="1233">
        <v>17.390661764705886</v>
      </c>
      <c r="EQ68" s="1233">
        <v>3.2719852941176466</v>
      </c>
      <c r="ER68" s="1158">
        <v>0</v>
      </c>
      <c r="ES68" s="1158">
        <v>0</v>
      </c>
      <c r="ET68" s="1158">
        <v>3932.79</v>
      </c>
      <c r="EU68" s="1158">
        <v>0</v>
      </c>
      <c r="EV68" s="1158">
        <v>0</v>
      </c>
      <c r="EW68" s="1158">
        <v>20.662647058823531</v>
      </c>
      <c r="EX68" s="1252">
        <v>3932.79</v>
      </c>
      <c r="EY68" s="1236">
        <v>0.01</v>
      </c>
      <c r="EZ68" s="1236">
        <v>0.01</v>
      </c>
      <c r="FA68" s="1236">
        <v>0.01</v>
      </c>
      <c r="FB68" s="1236">
        <v>0</v>
      </c>
      <c r="FC68" s="1236">
        <v>0</v>
      </c>
      <c r="FD68" s="1236">
        <v>0</v>
      </c>
      <c r="FE68" s="1233">
        <v>10.897906137184115</v>
      </c>
      <c r="FF68" s="1233">
        <v>2.4802888086642589</v>
      </c>
      <c r="FG68" s="1158">
        <v>0</v>
      </c>
      <c r="FH68" s="1158">
        <v>0</v>
      </c>
      <c r="FI68" s="1158">
        <v>2546.3200000000002</v>
      </c>
      <c r="FJ68" s="1158">
        <v>0</v>
      </c>
      <c r="FK68" s="1158">
        <v>0</v>
      </c>
      <c r="FL68" s="1158">
        <v>13.378194945848374</v>
      </c>
      <c r="FM68" s="1252">
        <v>2546.3200000000002</v>
      </c>
      <c r="FN68" s="1236">
        <v>0.01</v>
      </c>
      <c r="FO68" s="1236">
        <v>0.01</v>
      </c>
      <c r="FP68" s="1236">
        <v>0.01</v>
      </c>
      <c r="FQ68" s="1236">
        <v>0</v>
      </c>
      <c r="FR68" s="1236">
        <v>0</v>
      </c>
      <c r="FS68" s="1236">
        <v>0</v>
      </c>
      <c r="FT68" s="1233">
        <v>36.926756756756767</v>
      </c>
      <c r="FU68" s="1233">
        <v>5.1941891891891876</v>
      </c>
      <c r="FV68" s="1158">
        <v>0</v>
      </c>
      <c r="FW68" s="1158">
        <v>0</v>
      </c>
      <c r="FX68" s="1158">
        <v>8017.02</v>
      </c>
      <c r="FY68" s="1158">
        <v>0</v>
      </c>
      <c r="FZ68" s="1158">
        <v>0</v>
      </c>
      <c r="GA68" s="1158">
        <v>42.120945945945955</v>
      </c>
      <c r="GB68" s="1252">
        <v>8017.02</v>
      </c>
      <c r="GC68" s="1253">
        <v>228.35286606258646</v>
      </c>
      <c r="GD68" s="1254">
        <v>43463.16</v>
      </c>
      <c r="GE68" s="1255">
        <v>173.72563302846279</v>
      </c>
      <c r="GF68" s="1256">
        <v>33065.78</v>
      </c>
      <c r="GG68" s="1257">
        <v>402.07849909104925</v>
      </c>
      <c r="GH68" s="1258">
        <v>76528.94</v>
      </c>
      <c r="GI68" s="1246">
        <v>12</v>
      </c>
      <c r="GJ68" s="1259">
        <v>402.07849909104925</v>
      </c>
      <c r="GK68" s="1260">
        <v>76528.94</v>
      </c>
      <c r="GL68" s="1261">
        <v>0</v>
      </c>
      <c r="GM68" s="1262">
        <v>0</v>
      </c>
    </row>
    <row r="69" spans="1:195" ht="18" customHeight="1" x14ac:dyDescent="0.25">
      <c r="A69" s="1232">
        <v>55</v>
      </c>
      <c r="B69" s="1264" t="s">
        <v>1387</v>
      </c>
      <c r="C69" s="1265" t="s">
        <v>1388</v>
      </c>
      <c r="D69" s="1235">
        <v>102</v>
      </c>
      <c r="E69" s="1236">
        <v>0.14000000000000001</v>
      </c>
      <c r="F69" s="1236">
        <v>0.09</v>
      </c>
      <c r="G69" s="1236">
        <v>0.14000000000000001</v>
      </c>
      <c r="H69" s="1236">
        <v>0</v>
      </c>
      <c r="I69" s="1236">
        <v>0</v>
      </c>
      <c r="J69" s="1236">
        <v>0</v>
      </c>
      <c r="K69" s="1233">
        <v>467.93533783783789</v>
      </c>
      <c r="L69" s="1233">
        <v>40.560506756756737</v>
      </c>
      <c r="M69" s="1237">
        <v>0</v>
      </c>
      <c r="N69" s="1237">
        <v>0</v>
      </c>
      <c r="O69" s="1158">
        <v>51866.58</v>
      </c>
      <c r="P69" s="1233">
        <v>0</v>
      </c>
      <c r="Q69" s="1158">
        <v>0</v>
      </c>
      <c r="R69" s="1158">
        <v>508.49584459459464</v>
      </c>
      <c r="S69" s="1252">
        <v>51866.58</v>
      </c>
      <c r="T69" s="1239">
        <v>0.14000000000000001</v>
      </c>
      <c r="U69" s="1236">
        <v>0.09</v>
      </c>
      <c r="V69" s="1236">
        <v>0.14000000000000001</v>
      </c>
      <c r="W69" s="1236">
        <v>0</v>
      </c>
      <c r="X69" s="1236">
        <v>0</v>
      </c>
      <c r="Y69" s="1236">
        <v>0</v>
      </c>
      <c r="Z69" s="1233">
        <v>527.3934883720932</v>
      </c>
      <c r="AA69" s="1233">
        <v>42.269501661129574</v>
      </c>
      <c r="AB69" s="1158">
        <v>0</v>
      </c>
      <c r="AC69" s="1158">
        <v>0</v>
      </c>
      <c r="AD69" s="1158">
        <v>58105.62</v>
      </c>
      <c r="AE69" s="1233">
        <v>0</v>
      </c>
      <c r="AF69" s="1158">
        <v>0</v>
      </c>
      <c r="AG69" s="1158">
        <v>569.66299003322274</v>
      </c>
      <c r="AH69" s="1252">
        <v>58105.62</v>
      </c>
      <c r="AI69" s="1239">
        <v>0.14000000000000001</v>
      </c>
      <c r="AJ69" s="1236">
        <v>0.09</v>
      </c>
      <c r="AK69" s="1236">
        <v>0.14000000000000001</v>
      </c>
      <c r="AL69" s="1236">
        <v>0</v>
      </c>
      <c r="AM69" s="1236">
        <v>0</v>
      </c>
      <c r="AN69" s="1236">
        <v>0</v>
      </c>
      <c r="AO69" s="1233">
        <v>487.84428093645488</v>
      </c>
      <c r="AP69" s="1233">
        <v>38.269565217391317</v>
      </c>
      <c r="AQ69" s="1158">
        <v>0</v>
      </c>
      <c r="AR69" s="1158">
        <v>0</v>
      </c>
      <c r="AS69" s="1158">
        <v>53663.61</v>
      </c>
      <c r="AT69" s="1233">
        <v>0</v>
      </c>
      <c r="AU69" s="1158">
        <v>0</v>
      </c>
      <c r="AV69" s="1158">
        <v>526.11384615384623</v>
      </c>
      <c r="AW69" s="1252">
        <v>53663.61</v>
      </c>
      <c r="AX69" s="1236">
        <v>0.14000000000000001</v>
      </c>
      <c r="AY69" s="1236">
        <v>0.09</v>
      </c>
      <c r="AZ69" s="1236">
        <v>0.14000000000000001</v>
      </c>
      <c r="BA69" s="1236">
        <v>0</v>
      </c>
      <c r="BB69" s="1236">
        <v>0</v>
      </c>
      <c r="BC69" s="1236">
        <v>0</v>
      </c>
      <c r="BD69" s="1233">
        <v>543.27552631578953</v>
      </c>
      <c r="BE69" s="1233">
        <v>44.29302631578949</v>
      </c>
      <c r="BF69" s="1158">
        <v>0</v>
      </c>
      <c r="BG69" s="1158">
        <v>0</v>
      </c>
      <c r="BH69" s="1158">
        <v>59931.99</v>
      </c>
      <c r="BI69" s="1233">
        <v>0</v>
      </c>
      <c r="BJ69" s="1158">
        <v>0</v>
      </c>
      <c r="BK69" s="1158">
        <v>587.568552631579</v>
      </c>
      <c r="BL69" s="1252">
        <v>59931.99</v>
      </c>
      <c r="BM69" s="1239">
        <v>0.14000000000000001</v>
      </c>
      <c r="BN69" s="1236">
        <v>0.09</v>
      </c>
      <c r="BO69" s="1236">
        <v>0.14000000000000001</v>
      </c>
      <c r="BP69" s="1236">
        <v>0</v>
      </c>
      <c r="BQ69" s="1236">
        <v>0</v>
      </c>
      <c r="BR69" s="1236">
        <v>0</v>
      </c>
      <c r="BS69" s="1233">
        <v>437.32428571428574</v>
      </c>
      <c r="BT69" s="1233">
        <v>47.65867346938775</v>
      </c>
      <c r="BU69" s="1158">
        <v>0</v>
      </c>
      <c r="BV69" s="1158">
        <v>0</v>
      </c>
      <c r="BW69" s="1158">
        <v>49468.26</v>
      </c>
      <c r="BX69" s="1233">
        <v>0</v>
      </c>
      <c r="BY69" s="1158">
        <v>0</v>
      </c>
      <c r="BZ69" s="1158">
        <v>484.98295918367347</v>
      </c>
      <c r="CA69" s="1252">
        <v>49468.26</v>
      </c>
      <c r="CB69" s="1236">
        <v>0.14000000000000001</v>
      </c>
      <c r="CC69" s="1236">
        <v>0.09</v>
      </c>
      <c r="CD69" s="1236">
        <v>0.14000000000000001</v>
      </c>
      <c r="CE69" s="1236">
        <v>0</v>
      </c>
      <c r="CF69" s="1236">
        <v>0</v>
      </c>
      <c r="CG69" s="1236">
        <v>0</v>
      </c>
      <c r="CH69" s="1233">
        <v>328.79117056856199</v>
      </c>
      <c r="CI69" s="1233">
        <v>46.904749163879607</v>
      </c>
      <c r="CJ69" s="1158">
        <v>0</v>
      </c>
      <c r="CK69" s="1158">
        <v>0</v>
      </c>
      <c r="CL69" s="1158">
        <v>38320.980000000003</v>
      </c>
      <c r="CM69" s="1233">
        <v>0</v>
      </c>
      <c r="CN69" s="1158">
        <v>0</v>
      </c>
      <c r="CO69" s="1158">
        <v>375.69591973244161</v>
      </c>
      <c r="CP69" s="1252">
        <v>38320.980000000003</v>
      </c>
      <c r="CQ69" s="1239">
        <v>0.14000000000000001</v>
      </c>
      <c r="CR69" s="1236">
        <v>0.09</v>
      </c>
      <c r="CS69" s="1236">
        <v>0.14000000000000001</v>
      </c>
      <c r="CT69" s="1236">
        <v>0</v>
      </c>
      <c r="CU69" s="1236">
        <v>0</v>
      </c>
      <c r="CV69" s="1236">
        <v>0</v>
      </c>
      <c r="CW69" s="1233">
        <v>348.1675159235669</v>
      </c>
      <c r="CX69" s="1233">
        <v>59.620700636942658</v>
      </c>
      <c r="CY69" s="1158">
        <v>0</v>
      </c>
      <c r="CZ69" s="1158">
        <v>0</v>
      </c>
      <c r="DA69" s="1158">
        <v>41594.400000000001</v>
      </c>
      <c r="DB69" s="1233">
        <v>0</v>
      </c>
      <c r="DC69" s="1158">
        <v>0</v>
      </c>
      <c r="DD69" s="1158">
        <v>407.78821656050957</v>
      </c>
      <c r="DE69" s="1252">
        <v>41594.400000000001</v>
      </c>
      <c r="DF69" s="1239">
        <v>0.14000000000000001</v>
      </c>
      <c r="DG69" s="1236">
        <v>0.09</v>
      </c>
      <c r="DH69" s="1236">
        <v>0.14000000000000001</v>
      </c>
      <c r="DI69" s="1236">
        <v>0</v>
      </c>
      <c r="DJ69" s="1236">
        <v>0</v>
      </c>
      <c r="DK69" s="1236">
        <v>0</v>
      </c>
      <c r="DL69" s="1233">
        <v>352.49454545454552</v>
      </c>
      <c r="DM69" s="1233">
        <v>67.058181818181808</v>
      </c>
      <c r="DN69" s="1158">
        <v>0</v>
      </c>
      <c r="DO69" s="1158">
        <v>0</v>
      </c>
      <c r="DP69" s="1158">
        <v>42794.38</v>
      </c>
      <c r="DQ69" s="1233">
        <v>0</v>
      </c>
      <c r="DR69" s="1158">
        <v>0</v>
      </c>
      <c r="DS69" s="1158">
        <v>419.55272727272734</v>
      </c>
      <c r="DT69" s="1252">
        <v>42794.38</v>
      </c>
      <c r="DU69" s="1239">
        <v>0.14000000000000001</v>
      </c>
      <c r="DV69" s="1236">
        <v>0.09</v>
      </c>
      <c r="DW69" s="1236">
        <v>0.14000000000000001</v>
      </c>
      <c r="DX69" s="1236">
        <v>0</v>
      </c>
      <c r="DY69" s="1236">
        <v>0</v>
      </c>
      <c r="DZ69" s="1236">
        <v>0</v>
      </c>
      <c r="EA69" s="1233">
        <v>378.76449438202252</v>
      </c>
      <c r="EB69" s="1233">
        <v>57.478651685393267</v>
      </c>
      <c r="EC69" s="1158">
        <v>0</v>
      </c>
      <c r="ED69" s="1158">
        <v>0</v>
      </c>
      <c r="EE69" s="1158">
        <v>44496.800000000003</v>
      </c>
      <c r="EF69" s="1158">
        <v>0</v>
      </c>
      <c r="EG69" s="1158">
        <v>0</v>
      </c>
      <c r="EH69" s="1158">
        <v>436.24314606741581</v>
      </c>
      <c r="EI69" s="1252">
        <v>44496.800000000003</v>
      </c>
      <c r="EJ69" s="1239">
        <v>0.14000000000000001</v>
      </c>
      <c r="EK69" s="1236">
        <v>0.09</v>
      </c>
      <c r="EL69" s="1236">
        <v>0.14000000000000001</v>
      </c>
      <c r="EM69" s="1236">
        <v>0</v>
      </c>
      <c r="EN69" s="1236">
        <v>0</v>
      </c>
      <c r="EO69" s="1236">
        <v>0</v>
      </c>
      <c r="EP69" s="1233">
        <v>243.46926470588241</v>
      </c>
      <c r="EQ69" s="1233">
        <v>29.447867647058818</v>
      </c>
      <c r="ER69" s="1158">
        <v>0</v>
      </c>
      <c r="ES69" s="1158">
        <v>0</v>
      </c>
      <c r="ET69" s="1158">
        <v>27837.55</v>
      </c>
      <c r="EU69" s="1158">
        <v>0</v>
      </c>
      <c r="EV69" s="1158">
        <v>0</v>
      </c>
      <c r="EW69" s="1158">
        <v>272.91713235294122</v>
      </c>
      <c r="EX69" s="1252">
        <v>27837.55</v>
      </c>
      <c r="EY69" s="1236">
        <v>0.14000000000000001</v>
      </c>
      <c r="EZ69" s="1236">
        <v>0.09</v>
      </c>
      <c r="FA69" s="1236">
        <v>0.14000000000000001</v>
      </c>
      <c r="FB69" s="1236">
        <v>0</v>
      </c>
      <c r="FC69" s="1236">
        <v>0</v>
      </c>
      <c r="FD69" s="1236">
        <v>0</v>
      </c>
      <c r="FE69" s="1233">
        <v>152.57068592057763</v>
      </c>
      <c r="FF69" s="1233">
        <v>22.322599277978327</v>
      </c>
      <c r="FG69" s="1158">
        <v>0</v>
      </c>
      <c r="FH69" s="1158">
        <v>0</v>
      </c>
      <c r="FI69" s="1158">
        <v>17839.12</v>
      </c>
      <c r="FJ69" s="1158">
        <v>0</v>
      </c>
      <c r="FK69" s="1158">
        <v>0</v>
      </c>
      <c r="FL69" s="1158">
        <v>174.89328519855596</v>
      </c>
      <c r="FM69" s="1252">
        <v>17839.12</v>
      </c>
      <c r="FN69" s="1236">
        <v>0.14000000000000001</v>
      </c>
      <c r="FO69" s="1236">
        <v>0.09</v>
      </c>
      <c r="FP69" s="1236">
        <v>0.14000000000000001</v>
      </c>
      <c r="FQ69" s="1236">
        <v>0</v>
      </c>
      <c r="FR69" s="1236">
        <v>0</v>
      </c>
      <c r="FS69" s="1236">
        <v>0</v>
      </c>
      <c r="FT69" s="1233">
        <v>516.97459459459469</v>
      </c>
      <c r="FU69" s="1233">
        <v>46.747702702702682</v>
      </c>
      <c r="FV69" s="1158">
        <v>0</v>
      </c>
      <c r="FW69" s="1158">
        <v>0</v>
      </c>
      <c r="FX69" s="1158">
        <v>57499.67</v>
      </c>
      <c r="FY69" s="1158">
        <v>0</v>
      </c>
      <c r="FZ69" s="1158">
        <v>0</v>
      </c>
      <c r="GA69" s="1158">
        <v>563.72229729729736</v>
      </c>
      <c r="GB69" s="1252">
        <v>57499.67</v>
      </c>
      <c r="GC69" s="1253">
        <v>3052.5201123293577</v>
      </c>
      <c r="GD69" s="1254">
        <v>311357.03999999998</v>
      </c>
      <c r="GE69" s="1255">
        <v>2275.1168047494475</v>
      </c>
      <c r="GF69" s="1256">
        <v>232061.91999999998</v>
      </c>
      <c r="GG69" s="1257">
        <v>5327.6369170788057</v>
      </c>
      <c r="GH69" s="1258">
        <v>543418.96</v>
      </c>
      <c r="GI69" s="1246">
        <v>12</v>
      </c>
      <c r="GJ69" s="1259">
        <v>5327.6369170788057</v>
      </c>
      <c r="GK69" s="1260">
        <v>543418.96</v>
      </c>
      <c r="GL69" s="1261">
        <v>0</v>
      </c>
      <c r="GM69" s="1262">
        <v>0</v>
      </c>
    </row>
    <row r="70" spans="1:195" ht="18" customHeight="1" x14ac:dyDescent="0.25">
      <c r="A70" s="1250">
        <v>56</v>
      </c>
      <c r="B70" s="1263" t="s">
        <v>1389</v>
      </c>
      <c r="C70" s="1266" t="s">
        <v>379</v>
      </c>
      <c r="D70" s="1235">
        <v>808</v>
      </c>
      <c r="E70" s="1236">
        <v>1.1999999999999999E-3</v>
      </c>
      <c r="F70" s="1236">
        <v>1.1999999999999999E-3</v>
      </c>
      <c r="G70" s="1236">
        <v>1.1999999999999999E-3</v>
      </c>
      <c r="H70" s="1236">
        <v>0</v>
      </c>
      <c r="I70" s="1236">
        <v>0</v>
      </c>
      <c r="J70" s="1236">
        <v>0</v>
      </c>
      <c r="K70" s="1233">
        <v>4.0108743243243241</v>
      </c>
      <c r="L70" s="1233">
        <v>0.54080675675675638</v>
      </c>
      <c r="M70" s="1237">
        <v>0</v>
      </c>
      <c r="N70" s="1237">
        <v>0</v>
      </c>
      <c r="O70" s="1158">
        <v>3677.76</v>
      </c>
      <c r="P70" s="1233">
        <v>0</v>
      </c>
      <c r="Q70" s="1158">
        <v>0</v>
      </c>
      <c r="R70" s="1158">
        <v>4.5516810810810808</v>
      </c>
      <c r="S70" s="1252">
        <v>3677.76</v>
      </c>
      <c r="T70" s="1239">
        <v>1.1999999999999999E-3</v>
      </c>
      <c r="U70" s="1236">
        <v>1.1999999999999999E-3</v>
      </c>
      <c r="V70" s="1236">
        <v>1.1999999999999999E-3</v>
      </c>
      <c r="W70" s="1236">
        <v>0</v>
      </c>
      <c r="X70" s="1236">
        <v>0</v>
      </c>
      <c r="Y70" s="1236">
        <v>0</v>
      </c>
      <c r="Z70" s="1233">
        <v>4.5205156146179402</v>
      </c>
      <c r="AA70" s="1233">
        <v>0.56359335548172762</v>
      </c>
      <c r="AB70" s="1158">
        <v>0</v>
      </c>
      <c r="AC70" s="1158">
        <v>0</v>
      </c>
      <c r="AD70" s="1158">
        <v>4107.96</v>
      </c>
      <c r="AE70" s="1233">
        <v>0</v>
      </c>
      <c r="AF70" s="1158">
        <v>0</v>
      </c>
      <c r="AG70" s="1158">
        <v>5.0841089700996678</v>
      </c>
      <c r="AH70" s="1252">
        <v>4107.96</v>
      </c>
      <c r="AI70" s="1239">
        <v>1.1999999999999999E-3</v>
      </c>
      <c r="AJ70" s="1236">
        <v>1.1999999999999999E-3</v>
      </c>
      <c r="AK70" s="1236">
        <v>1.1999999999999999E-3</v>
      </c>
      <c r="AL70" s="1236">
        <v>0</v>
      </c>
      <c r="AM70" s="1236">
        <v>0</v>
      </c>
      <c r="AN70" s="1236">
        <v>0</v>
      </c>
      <c r="AO70" s="1233">
        <v>4.1815224080267557</v>
      </c>
      <c r="AP70" s="1233">
        <v>0.51026086956521755</v>
      </c>
      <c r="AQ70" s="1158">
        <v>0</v>
      </c>
      <c r="AR70" s="1158">
        <v>0</v>
      </c>
      <c r="AS70" s="1158">
        <v>3790.96</v>
      </c>
      <c r="AT70" s="1233">
        <v>0</v>
      </c>
      <c r="AU70" s="1158">
        <v>0</v>
      </c>
      <c r="AV70" s="1158">
        <v>4.6917832775919734</v>
      </c>
      <c r="AW70" s="1252">
        <v>3790.96</v>
      </c>
      <c r="AX70" s="1236">
        <v>1.1999999999999999E-3</v>
      </c>
      <c r="AY70" s="1236">
        <v>1.1999999999999999E-3</v>
      </c>
      <c r="AZ70" s="1236">
        <v>1.1999999999999999E-3</v>
      </c>
      <c r="BA70" s="1236">
        <v>0</v>
      </c>
      <c r="BB70" s="1236">
        <v>0</v>
      </c>
      <c r="BC70" s="1236">
        <v>0</v>
      </c>
      <c r="BD70" s="1233">
        <v>4.6566473684210523</v>
      </c>
      <c r="BE70" s="1233">
        <v>0.59057368421052647</v>
      </c>
      <c r="BF70" s="1158">
        <v>0</v>
      </c>
      <c r="BG70" s="1158">
        <v>0</v>
      </c>
      <c r="BH70" s="1158">
        <v>4239.75</v>
      </c>
      <c r="BI70" s="1233">
        <v>0</v>
      </c>
      <c r="BJ70" s="1158">
        <v>0</v>
      </c>
      <c r="BK70" s="1158">
        <v>5.2472210526315788</v>
      </c>
      <c r="BL70" s="1252">
        <v>4239.75</v>
      </c>
      <c r="BM70" s="1239">
        <v>1.1999999999999999E-3</v>
      </c>
      <c r="BN70" s="1236">
        <v>1.1999999999999999E-3</v>
      </c>
      <c r="BO70" s="1236">
        <v>1.1999999999999999E-3</v>
      </c>
      <c r="BP70" s="1236">
        <v>0</v>
      </c>
      <c r="BQ70" s="1236">
        <v>0</v>
      </c>
      <c r="BR70" s="1236">
        <v>0</v>
      </c>
      <c r="BS70" s="1233">
        <v>3.7484938775510201</v>
      </c>
      <c r="BT70" s="1233">
        <v>0.63544897959183666</v>
      </c>
      <c r="BU70" s="1158">
        <v>0</v>
      </c>
      <c r="BV70" s="1158">
        <v>0</v>
      </c>
      <c r="BW70" s="1158">
        <v>3542.23</v>
      </c>
      <c r="BX70" s="1233">
        <v>0</v>
      </c>
      <c r="BY70" s="1158">
        <v>0</v>
      </c>
      <c r="BZ70" s="1158">
        <v>4.3839428571428565</v>
      </c>
      <c r="CA70" s="1252">
        <v>3542.23</v>
      </c>
      <c r="CB70" s="1236">
        <v>1.1999999999999999E-3</v>
      </c>
      <c r="CC70" s="1236">
        <v>1.1999999999999999E-3</v>
      </c>
      <c r="CD70" s="1236">
        <v>1.1999999999999999E-3</v>
      </c>
      <c r="CE70" s="1236">
        <v>0</v>
      </c>
      <c r="CF70" s="1236">
        <v>0</v>
      </c>
      <c r="CG70" s="1236">
        <v>0</v>
      </c>
      <c r="CH70" s="1233">
        <v>2.8182100334448164</v>
      </c>
      <c r="CI70" s="1233">
        <v>0.62539665551839474</v>
      </c>
      <c r="CJ70" s="1158">
        <v>0</v>
      </c>
      <c r="CK70" s="1158">
        <v>0</v>
      </c>
      <c r="CL70" s="1158">
        <v>2782.43</v>
      </c>
      <c r="CM70" s="1233">
        <v>0</v>
      </c>
      <c r="CN70" s="1158">
        <v>0</v>
      </c>
      <c r="CO70" s="1158">
        <v>3.4436066889632109</v>
      </c>
      <c r="CP70" s="1252">
        <v>2782.43</v>
      </c>
      <c r="CQ70" s="1239">
        <v>1.1999999999999999E-3</v>
      </c>
      <c r="CR70" s="1236">
        <v>1.1999999999999999E-3</v>
      </c>
      <c r="CS70" s="1236">
        <v>1.1999999999999999E-3</v>
      </c>
      <c r="CT70" s="1236">
        <v>0</v>
      </c>
      <c r="CU70" s="1236">
        <v>0</v>
      </c>
      <c r="CV70" s="1236">
        <v>0</v>
      </c>
      <c r="CW70" s="1233">
        <v>2.9842929936305729</v>
      </c>
      <c r="CX70" s="1233">
        <v>0.79494267515923545</v>
      </c>
      <c r="CY70" s="1158">
        <v>0</v>
      </c>
      <c r="CZ70" s="1158">
        <v>0</v>
      </c>
      <c r="DA70" s="1158">
        <v>3053.62</v>
      </c>
      <c r="DB70" s="1233">
        <v>0</v>
      </c>
      <c r="DC70" s="1158">
        <v>0</v>
      </c>
      <c r="DD70" s="1158">
        <v>3.7792356687898083</v>
      </c>
      <c r="DE70" s="1252">
        <v>3053.62</v>
      </c>
      <c r="DF70" s="1239">
        <v>1.1999999999999999E-3</v>
      </c>
      <c r="DG70" s="1236">
        <v>1.1999999999999999E-3</v>
      </c>
      <c r="DH70" s="1236">
        <v>1.1999999999999999E-3</v>
      </c>
      <c r="DI70" s="1236">
        <v>0</v>
      </c>
      <c r="DJ70" s="1236">
        <v>0</v>
      </c>
      <c r="DK70" s="1236">
        <v>0</v>
      </c>
      <c r="DL70" s="1233">
        <v>3.0213818181818182</v>
      </c>
      <c r="DM70" s="1233">
        <v>0.89410909090909074</v>
      </c>
      <c r="DN70" s="1158">
        <v>0</v>
      </c>
      <c r="DO70" s="1158">
        <v>0</v>
      </c>
      <c r="DP70" s="1158">
        <v>3163.72</v>
      </c>
      <c r="DQ70" s="1233">
        <v>0</v>
      </c>
      <c r="DR70" s="1158">
        <v>0</v>
      </c>
      <c r="DS70" s="1158">
        <v>3.9154909090909089</v>
      </c>
      <c r="DT70" s="1252">
        <v>3163.72</v>
      </c>
      <c r="DU70" s="1239">
        <v>1.1999999999999999E-3</v>
      </c>
      <c r="DV70" s="1236">
        <v>1.1999999999999999E-3</v>
      </c>
      <c r="DW70" s="1236">
        <v>1.1999999999999999E-3</v>
      </c>
      <c r="DX70" s="1236">
        <v>0</v>
      </c>
      <c r="DY70" s="1236">
        <v>0</v>
      </c>
      <c r="DZ70" s="1236">
        <v>0</v>
      </c>
      <c r="EA70" s="1233">
        <v>3.2465528089887639</v>
      </c>
      <c r="EB70" s="1233">
        <v>0.76638202247191012</v>
      </c>
      <c r="EC70" s="1158">
        <v>0</v>
      </c>
      <c r="ED70" s="1158">
        <v>0</v>
      </c>
      <c r="EE70" s="1158">
        <v>3242.45</v>
      </c>
      <c r="EF70" s="1158">
        <v>0</v>
      </c>
      <c r="EG70" s="1158">
        <v>0</v>
      </c>
      <c r="EH70" s="1158">
        <v>4.0129348314606741</v>
      </c>
      <c r="EI70" s="1252">
        <v>3242.45</v>
      </c>
      <c r="EJ70" s="1239">
        <v>1.1999999999999999E-3</v>
      </c>
      <c r="EK70" s="1236">
        <v>1.1999999999999999E-3</v>
      </c>
      <c r="EL70" s="1236">
        <v>1.1999999999999999E-3</v>
      </c>
      <c r="EM70" s="1236">
        <v>0</v>
      </c>
      <c r="EN70" s="1236">
        <v>0</v>
      </c>
      <c r="EO70" s="1236">
        <v>0</v>
      </c>
      <c r="EP70" s="1233">
        <v>2.086879411764706</v>
      </c>
      <c r="EQ70" s="1233">
        <v>0.39263823529411751</v>
      </c>
      <c r="ER70" s="1158">
        <v>0</v>
      </c>
      <c r="ES70" s="1158">
        <v>0</v>
      </c>
      <c r="ET70" s="1158">
        <v>2003.45</v>
      </c>
      <c r="EU70" s="1158">
        <v>0</v>
      </c>
      <c r="EV70" s="1158">
        <v>0</v>
      </c>
      <c r="EW70" s="1158">
        <v>2.4795176470588234</v>
      </c>
      <c r="EX70" s="1252">
        <v>2003.45</v>
      </c>
      <c r="EY70" s="1236">
        <v>1.1999999999999999E-3</v>
      </c>
      <c r="EZ70" s="1236">
        <v>1.1999999999999999E-3</v>
      </c>
      <c r="FA70" s="1236">
        <v>1.1999999999999999E-3</v>
      </c>
      <c r="FB70" s="1236">
        <v>0</v>
      </c>
      <c r="FC70" s="1236">
        <v>0</v>
      </c>
      <c r="FD70" s="1236">
        <v>0</v>
      </c>
      <c r="FE70" s="1233">
        <v>1.3077487364620939</v>
      </c>
      <c r="FF70" s="1233">
        <v>0.29763465703971104</v>
      </c>
      <c r="FG70" s="1158">
        <v>0</v>
      </c>
      <c r="FH70" s="1158">
        <v>0</v>
      </c>
      <c r="FI70" s="1158">
        <v>1297.1500000000001</v>
      </c>
      <c r="FJ70" s="1158">
        <v>0</v>
      </c>
      <c r="FK70" s="1158">
        <v>0</v>
      </c>
      <c r="FL70" s="1158">
        <v>1.6053833935018049</v>
      </c>
      <c r="FM70" s="1252">
        <v>1297.1500000000001</v>
      </c>
      <c r="FN70" s="1236">
        <v>1.1999999999999999E-3</v>
      </c>
      <c r="FO70" s="1236">
        <v>1.1999999999999999E-3</v>
      </c>
      <c r="FP70" s="1236">
        <v>1.1999999999999999E-3</v>
      </c>
      <c r="FQ70" s="1236">
        <v>0</v>
      </c>
      <c r="FR70" s="1236">
        <v>0</v>
      </c>
      <c r="FS70" s="1236">
        <v>0</v>
      </c>
      <c r="FT70" s="1233">
        <v>4.4312108108108115</v>
      </c>
      <c r="FU70" s="1233">
        <v>0.62330270270270238</v>
      </c>
      <c r="FV70" s="1158">
        <v>0</v>
      </c>
      <c r="FW70" s="1158">
        <v>0</v>
      </c>
      <c r="FX70" s="1158">
        <v>4084.05</v>
      </c>
      <c r="FY70" s="1158">
        <v>0</v>
      </c>
      <c r="FZ70" s="1158">
        <v>0</v>
      </c>
      <c r="GA70" s="1158">
        <v>5.0545135135135135</v>
      </c>
      <c r="GB70" s="1252">
        <v>4084.05</v>
      </c>
      <c r="GC70" s="1253">
        <v>27.402343927510369</v>
      </c>
      <c r="GD70" s="1254">
        <v>22141.09</v>
      </c>
      <c r="GE70" s="1255">
        <v>20.847075963415534</v>
      </c>
      <c r="GF70" s="1256">
        <v>16844.440000000002</v>
      </c>
      <c r="GG70" s="1257">
        <v>48.249419890925907</v>
      </c>
      <c r="GH70" s="1258">
        <v>38985.53</v>
      </c>
      <c r="GI70" s="1246">
        <v>9</v>
      </c>
      <c r="GJ70" s="1259">
        <v>48.249419890925907</v>
      </c>
      <c r="GK70" s="1260">
        <v>38985.53</v>
      </c>
      <c r="GL70" s="1261">
        <v>0</v>
      </c>
      <c r="GM70" s="1262">
        <v>0</v>
      </c>
    </row>
    <row r="71" spans="1:195" ht="18" customHeight="1" x14ac:dyDescent="0.25">
      <c r="A71" s="1232">
        <v>57</v>
      </c>
      <c r="B71" s="1263" t="s">
        <v>1390</v>
      </c>
      <c r="C71" s="1266" t="s">
        <v>379</v>
      </c>
      <c r="D71" s="1235">
        <v>167.66666666666666</v>
      </c>
      <c r="E71" s="1236">
        <v>5.0000000000000001E-3</v>
      </c>
      <c r="F71" s="1236">
        <v>1E-3</v>
      </c>
      <c r="G71" s="1236">
        <v>1.0499999999999999E-2</v>
      </c>
      <c r="H71" s="1236">
        <v>0</v>
      </c>
      <c r="I71" s="1236">
        <v>0</v>
      </c>
      <c r="J71" s="1236">
        <v>0</v>
      </c>
      <c r="K71" s="1233">
        <v>16.711976351351353</v>
      </c>
      <c r="L71" s="1233">
        <v>0.45067229729729708</v>
      </c>
      <c r="M71" s="1237">
        <v>0</v>
      </c>
      <c r="N71" s="1237">
        <v>0</v>
      </c>
      <c r="O71" s="1158">
        <v>2877.6</v>
      </c>
      <c r="P71" s="1233">
        <v>0</v>
      </c>
      <c r="Q71" s="1158">
        <v>0</v>
      </c>
      <c r="R71" s="1158">
        <v>17.162648648648652</v>
      </c>
      <c r="S71" s="1252">
        <v>2877.6</v>
      </c>
      <c r="T71" s="1239">
        <v>5.0000000000000001E-3</v>
      </c>
      <c r="U71" s="1236">
        <v>1E-3</v>
      </c>
      <c r="V71" s="1236">
        <v>1.0499999999999999E-2</v>
      </c>
      <c r="W71" s="1236">
        <v>0</v>
      </c>
      <c r="X71" s="1236">
        <v>0</v>
      </c>
      <c r="Y71" s="1236">
        <v>0</v>
      </c>
      <c r="Z71" s="1233">
        <v>18.835481727574756</v>
      </c>
      <c r="AA71" s="1233">
        <v>0.46966112956810641</v>
      </c>
      <c r="AB71" s="1158">
        <v>0</v>
      </c>
      <c r="AC71" s="1158">
        <v>0</v>
      </c>
      <c r="AD71" s="1158">
        <v>3236.83</v>
      </c>
      <c r="AE71" s="1233">
        <v>0</v>
      </c>
      <c r="AF71" s="1158">
        <v>0</v>
      </c>
      <c r="AG71" s="1158">
        <v>19.305142857142862</v>
      </c>
      <c r="AH71" s="1252">
        <v>3236.83</v>
      </c>
      <c r="AI71" s="1239">
        <v>5.0000000000000001E-3</v>
      </c>
      <c r="AJ71" s="1236">
        <v>1E-3</v>
      </c>
      <c r="AK71" s="1236">
        <v>1.0499999999999999E-2</v>
      </c>
      <c r="AL71" s="1236">
        <v>0</v>
      </c>
      <c r="AM71" s="1236">
        <v>0</v>
      </c>
      <c r="AN71" s="1236">
        <v>0</v>
      </c>
      <c r="AO71" s="1233">
        <v>17.423010033444818</v>
      </c>
      <c r="AP71" s="1233">
        <v>0.42521739130434799</v>
      </c>
      <c r="AQ71" s="1158">
        <v>0</v>
      </c>
      <c r="AR71" s="1158">
        <v>0</v>
      </c>
      <c r="AS71" s="1158">
        <v>2992.55</v>
      </c>
      <c r="AT71" s="1233">
        <v>0</v>
      </c>
      <c r="AU71" s="1158">
        <v>0</v>
      </c>
      <c r="AV71" s="1158">
        <v>17.848227424749165</v>
      </c>
      <c r="AW71" s="1252">
        <v>2992.55</v>
      </c>
      <c r="AX71" s="1236">
        <v>5.0000000000000001E-3</v>
      </c>
      <c r="AY71" s="1236">
        <v>1E-3</v>
      </c>
      <c r="AZ71" s="1236">
        <v>1.0499999999999999E-2</v>
      </c>
      <c r="BA71" s="1236">
        <v>0</v>
      </c>
      <c r="BB71" s="1236">
        <v>0</v>
      </c>
      <c r="BC71" s="1236">
        <v>0</v>
      </c>
      <c r="BD71" s="1233">
        <v>19.402697368421052</v>
      </c>
      <c r="BE71" s="1233">
        <v>0.49214473684210547</v>
      </c>
      <c r="BF71" s="1158">
        <v>0</v>
      </c>
      <c r="BG71" s="1158">
        <v>0</v>
      </c>
      <c r="BH71" s="1158">
        <v>3335.7</v>
      </c>
      <c r="BI71" s="1233">
        <v>0</v>
      </c>
      <c r="BJ71" s="1158">
        <v>0</v>
      </c>
      <c r="BK71" s="1158">
        <v>19.894842105263159</v>
      </c>
      <c r="BL71" s="1252">
        <v>3335.7</v>
      </c>
      <c r="BM71" s="1239">
        <v>5.0000000000000001E-3</v>
      </c>
      <c r="BN71" s="1236">
        <v>1E-3</v>
      </c>
      <c r="BO71" s="1236">
        <v>1.0499999999999999E-2</v>
      </c>
      <c r="BP71" s="1236">
        <v>0</v>
      </c>
      <c r="BQ71" s="1236">
        <v>0</v>
      </c>
      <c r="BR71" s="1236">
        <v>0</v>
      </c>
      <c r="BS71" s="1233">
        <v>15.618724489795918</v>
      </c>
      <c r="BT71" s="1233">
        <v>0.52954081632653061</v>
      </c>
      <c r="BU71" s="1158">
        <v>0</v>
      </c>
      <c r="BV71" s="1158">
        <v>0</v>
      </c>
      <c r="BW71" s="1158">
        <v>2707.53</v>
      </c>
      <c r="BX71" s="1233">
        <v>0</v>
      </c>
      <c r="BY71" s="1158">
        <v>0</v>
      </c>
      <c r="BZ71" s="1158">
        <v>16.148265306122447</v>
      </c>
      <c r="CA71" s="1252">
        <v>2707.53</v>
      </c>
      <c r="CB71" s="1236">
        <v>5.0000000000000001E-3</v>
      </c>
      <c r="CC71" s="1236">
        <v>1E-3</v>
      </c>
      <c r="CD71" s="1236">
        <v>1.0499999999999999E-2</v>
      </c>
      <c r="CE71" s="1236">
        <v>0</v>
      </c>
      <c r="CF71" s="1236">
        <v>0</v>
      </c>
      <c r="CG71" s="1236">
        <v>0</v>
      </c>
      <c r="CH71" s="1233">
        <v>11.742541806020069</v>
      </c>
      <c r="CI71" s="1233">
        <v>0.52116387959866239</v>
      </c>
      <c r="CJ71" s="1158">
        <v>0</v>
      </c>
      <c r="CK71" s="1158">
        <v>0</v>
      </c>
      <c r="CL71" s="1158">
        <v>2056.21</v>
      </c>
      <c r="CM71" s="1233">
        <v>0</v>
      </c>
      <c r="CN71" s="1158">
        <v>0</v>
      </c>
      <c r="CO71" s="1158">
        <v>12.263705685618731</v>
      </c>
      <c r="CP71" s="1252">
        <v>2056.21</v>
      </c>
      <c r="CQ71" s="1239">
        <v>5.0000000000000001E-3</v>
      </c>
      <c r="CR71" s="1236">
        <v>1E-3</v>
      </c>
      <c r="CS71" s="1236">
        <v>1.0499999999999999E-2</v>
      </c>
      <c r="CT71" s="1236">
        <v>0</v>
      </c>
      <c r="CU71" s="1236">
        <v>0</v>
      </c>
      <c r="CV71" s="1236">
        <v>0</v>
      </c>
      <c r="CW71" s="1233">
        <v>12.434554140127389</v>
      </c>
      <c r="CX71" s="1233">
        <v>0.66245222929936287</v>
      </c>
      <c r="CY71" s="1158">
        <v>0</v>
      </c>
      <c r="CZ71" s="1158">
        <v>0</v>
      </c>
      <c r="DA71" s="1158">
        <v>2195.9299999999998</v>
      </c>
      <c r="DB71" s="1233">
        <v>0</v>
      </c>
      <c r="DC71" s="1158">
        <v>0</v>
      </c>
      <c r="DD71" s="1158">
        <v>13.097006369426753</v>
      </c>
      <c r="DE71" s="1252">
        <v>2195.9299999999998</v>
      </c>
      <c r="DF71" s="1239">
        <v>5.0000000000000001E-3</v>
      </c>
      <c r="DG71" s="1236">
        <v>1E-3</v>
      </c>
      <c r="DH71" s="1236">
        <v>1.0499999999999999E-2</v>
      </c>
      <c r="DI71" s="1236">
        <v>0</v>
      </c>
      <c r="DJ71" s="1236">
        <v>0</v>
      </c>
      <c r="DK71" s="1236">
        <v>0</v>
      </c>
      <c r="DL71" s="1233">
        <v>12.58909090909091</v>
      </c>
      <c r="DM71" s="1233">
        <v>0.74509090909090903</v>
      </c>
      <c r="DN71" s="1158">
        <v>0</v>
      </c>
      <c r="DO71" s="1158">
        <v>0</v>
      </c>
      <c r="DP71" s="1158">
        <v>2235.6999999999998</v>
      </c>
      <c r="DQ71" s="1233">
        <v>0</v>
      </c>
      <c r="DR71" s="1158">
        <v>0</v>
      </c>
      <c r="DS71" s="1158">
        <v>13.334181818181818</v>
      </c>
      <c r="DT71" s="1252">
        <v>2235.6999999999998</v>
      </c>
      <c r="DU71" s="1239">
        <v>5.0000000000000001E-3</v>
      </c>
      <c r="DV71" s="1236">
        <v>1E-3</v>
      </c>
      <c r="DW71" s="1236">
        <v>1.0499999999999999E-2</v>
      </c>
      <c r="DX71" s="1236">
        <v>0</v>
      </c>
      <c r="DY71" s="1236">
        <v>0</v>
      </c>
      <c r="DZ71" s="1236">
        <v>0</v>
      </c>
      <c r="EA71" s="1233">
        <v>13.527303370786518</v>
      </c>
      <c r="EB71" s="1233">
        <v>0.63865168539325856</v>
      </c>
      <c r="EC71" s="1158">
        <v>0</v>
      </c>
      <c r="ED71" s="1158">
        <v>0</v>
      </c>
      <c r="EE71" s="1158">
        <v>2375.16</v>
      </c>
      <c r="EF71" s="1158">
        <v>0</v>
      </c>
      <c r="EG71" s="1158">
        <v>0</v>
      </c>
      <c r="EH71" s="1158">
        <v>14.165955056179776</v>
      </c>
      <c r="EI71" s="1252">
        <v>2375.16</v>
      </c>
      <c r="EJ71" s="1239">
        <v>5.0000000000000001E-3</v>
      </c>
      <c r="EK71" s="1236">
        <v>1E-3</v>
      </c>
      <c r="EL71" s="1236">
        <v>1.0499999999999999E-2</v>
      </c>
      <c r="EM71" s="1236">
        <v>0</v>
      </c>
      <c r="EN71" s="1236">
        <v>0</v>
      </c>
      <c r="EO71" s="1236">
        <v>0</v>
      </c>
      <c r="EP71" s="1233">
        <v>8.6953308823529429</v>
      </c>
      <c r="EQ71" s="1233">
        <v>0.32719852941176464</v>
      </c>
      <c r="ER71" s="1158">
        <v>0</v>
      </c>
      <c r="ES71" s="1158">
        <v>0</v>
      </c>
      <c r="ET71" s="1158">
        <v>1512.78</v>
      </c>
      <c r="EU71" s="1158">
        <v>0</v>
      </c>
      <c r="EV71" s="1158">
        <v>0</v>
      </c>
      <c r="EW71" s="1158">
        <v>9.0225294117647081</v>
      </c>
      <c r="EX71" s="1252">
        <v>1512.78</v>
      </c>
      <c r="EY71" s="1236">
        <v>5.0000000000000001E-3</v>
      </c>
      <c r="EZ71" s="1236">
        <v>1E-3</v>
      </c>
      <c r="FA71" s="1236">
        <v>1.0499999999999999E-2</v>
      </c>
      <c r="FB71" s="1236">
        <v>0</v>
      </c>
      <c r="FC71" s="1236">
        <v>0</v>
      </c>
      <c r="FD71" s="1236">
        <v>0</v>
      </c>
      <c r="FE71" s="1233">
        <v>5.4489530685920577</v>
      </c>
      <c r="FF71" s="1233">
        <v>0.24802888086642588</v>
      </c>
      <c r="FG71" s="1158">
        <v>0</v>
      </c>
      <c r="FH71" s="1158">
        <v>0</v>
      </c>
      <c r="FI71" s="1158">
        <v>955.19</v>
      </c>
      <c r="FJ71" s="1158">
        <v>0</v>
      </c>
      <c r="FK71" s="1158">
        <v>0</v>
      </c>
      <c r="FL71" s="1158">
        <v>5.6969819494584835</v>
      </c>
      <c r="FM71" s="1252">
        <v>955.19</v>
      </c>
      <c r="FN71" s="1236">
        <v>5.0000000000000001E-3</v>
      </c>
      <c r="FO71" s="1236">
        <v>1E-3</v>
      </c>
      <c r="FP71" s="1236">
        <v>1.0499999999999999E-2</v>
      </c>
      <c r="FQ71" s="1236">
        <v>0</v>
      </c>
      <c r="FR71" s="1236">
        <v>0</v>
      </c>
      <c r="FS71" s="1236">
        <v>0</v>
      </c>
      <c r="FT71" s="1233">
        <v>18.463378378378383</v>
      </c>
      <c r="FU71" s="1233">
        <v>0.51941891891891878</v>
      </c>
      <c r="FV71" s="1158">
        <v>0</v>
      </c>
      <c r="FW71" s="1158">
        <v>0</v>
      </c>
      <c r="FX71" s="1158">
        <v>3182.78</v>
      </c>
      <c r="FY71" s="1158">
        <v>0</v>
      </c>
      <c r="FZ71" s="1158">
        <v>0</v>
      </c>
      <c r="GA71" s="1158">
        <v>18.982797297297303</v>
      </c>
      <c r="GB71" s="1252">
        <v>3182.78</v>
      </c>
      <c r="GC71" s="1253">
        <v>102.62283202754503</v>
      </c>
      <c r="GD71" s="1254">
        <v>17206.420000000002</v>
      </c>
      <c r="GE71" s="1255">
        <v>74.299451902308846</v>
      </c>
      <c r="GF71" s="1256">
        <v>12457.54</v>
      </c>
      <c r="GG71" s="1257">
        <v>176.92228392985388</v>
      </c>
      <c r="GH71" s="1258">
        <v>29663.960000000003</v>
      </c>
      <c r="GI71" s="1246">
        <v>9</v>
      </c>
      <c r="GJ71" s="1259">
        <v>176.92228392985388</v>
      </c>
      <c r="GK71" s="1260">
        <v>29663.960000000003</v>
      </c>
      <c r="GL71" s="1261">
        <v>0</v>
      </c>
      <c r="GM71" s="1262">
        <v>0</v>
      </c>
    </row>
    <row r="72" spans="1:195" ht="18" customHeight="1" x14ac:dyDescent="0.25">
      <c r="A72" s="1250">
        <v>58</v>
      </c>
      <c r="B72" s="1263" t="s">
        <v>1391</v>
      </c>
      <c r="C72" s="1266" t="s">
        <v>379</v>
      </c>
      <c r="D72" s="1235">
        <v>191.33333333333334</v>
      </c>
      <c r="E72" s="1236">
        <v>5.0000000000000001E-3</v>
      </c>
      <c r="F72" s="1236">
        <v>1E-3</v>
      </c>
      <c r="G72" s="1236">
        <v>1.0499999999999999E-2</v>
      </c>
      <c r="H72" s="1236">
        <v>0</v>
      </c>
      <c r="I72" s="1236">
        <v>0</v>
      </c>
      <c r="J72" s="1236">
        <v>0</v>
      </c>
      <c r="K72" s="1233">
        <v>16.711976351351353</v>
      </c>
      <c r="L72" s="1233">
        <v>0.45067229729729708</v>
      </c>
      <c r="M72" s="1237">
        <v>0</v>
      </c>
      <c r="N72" s="1237">
        <v>0</v>
      </c>
      <c r="O72" s="1158">
        <v>3283.79</v>
      </c>
      <c r="P72" s="1233">
        <v>0</v>
      </c>
      <c r="Q72" s="1158">
        <v>0</v>
      </c>
      <c r="R72" s="1158">
        <v>17.162648648648652</v>
      </c>
      <c r="S72" s="1252">
        <v>3283.79</v>
      </c>
      <c r="T72" s="1239">
        <v>5.0000000000000001E-3</v>
      </c>
      <c r="U72" s="1236">
        <v>1E-3</v>
      </c>
      <c r="V72" s="1236">
        <v>1.0499999999999999E-2</v>
      </c>
      <c r="W72" s="1236">
        <v>0</v>
      </c>
      <c r="X72" s="1236">
        <v>0</v>
      </c>
      <c r="Y72" s="1236">
        <v>0</v>
      </c>
      <c r="Z72" s="1233">
        <v>18.835481727574756</v>
      </c>
      <c r="AA72" s="1233">
        <v>0.46966112956810641</v>
      </c>
      <c r="AB72" s="1158">
        <v>0</v>
      </c>
      <c r="AC72" s="1158">
        <v>0</v>
      </c>
      <c r="AD72" s="1158">
        <v>3693.72</v>
      </c>
      <c r="AE72" s="1233">
        <v>0</v>
      </c>
      <c r="AF72" s="1158">
        <v>0</v>
      </c>
      <c r="AG72" s="1158">
        <v>19.305142857142862</v>
      </c>
      <c r="AH72" s="1252">
        <v>3693.72</v>
      </c>
      <c r="AI72" s="1239">
        <v>5.0000000000000001E-3</v>
      </c>
      <c r="AJ72" s="1236">
        <v>1E-3</v>
      </c>
      <c r="AK72" s="1236">
        <v>1.0499999999999999E-2</v>
      </c>
      <c r="AL72" s="1236">
        <v>0</v>
      </c>
      <c r="AM72" s="1236">
        <v>0</v>
      </c>
      <c r="AN72" s="1236">
        <v>0</v>
      </c>
      <c r="AO72" s="1233">
        <v>17.423010033444818</v>
      </c>
      <c r="AP72" s="1233">
        <v>0.42521739130434799</v>
      </c>
      <c r="AQ72" s="1158">
        <v>0</v>
      </c>
      <c r="AR72" s="1158">
        <v>0</v>
      </c>
      <c r="AS72" s="1158">
        <v>3414.96</v>
      </c>
      <c r="AT72" s="1233">
        <v>0</v>
      </c>
      <c r="AU72" s="1158">
        <v>0</v>
      </c>
      <c r="AV72" s="1158">
        <v>17.848227424749165</v>
      </c>
      <c r="AW72" s="1252">
        <v>3414.96</v>
      </c>
      <c r="AX72" s="1236">
        <v>5.0000000000000001E-3</v>
      </c>
      <c r="AY72" s="1236">
        <v>1E-3</v>
      </c>
      <c r="AZ72" s="1236">
        <v>1.0499999999999999E-2</v>
      </c>
      <c r="BA72" s="1236">
        <v>0</v>
      </c>
      <c r="BB72" s="1236">
        <v>0</v>
      </c>
      <c r="BC72" s="1236">
        <v>0</v>
      </c>
      <c r="BD72" s="1233">
        <v>19.402697368421052</v>
      </c>
      <c r="BE72" s="1233">
        <v>0.49214473684210547</v>
      </c>
      <c r="BF72" s="1158">
        <v>0</v>
      </c>
      <c r="BG72" s="1158">
        <v>0</v>
      </c>
      <c r="BH72" s="1158">
        <v>3806.55</v>
      </c>
      <c r="BI72" s="1233">
        <v>0</v>
      </c>
      <c r="BJ72" s="1158">
        <v>0</v>
      </c>
      <c r="BK72" s="1158">
        <v>19.894842105263159</v>
      </c>
      <c r="BL72" s="1252">
        <v>3806.55</v>
      </c>
      <c r="BM72" s="1239">
        <v>5.0000000000000001E-3</v>
      </c>
      <c r="BN72" s="1236">
        <v>1E-3</v>
      </c>
      <c r="BO72" s="1236">
        <v>1.0499999999999999E-2</v>
      </c>
      <c r="BP72" s="1236">
        <v>0</v>
      </c>
      <c r="BQ72" s="1236">
        <v>0</v>
      </c>
      <c r="BR72" s="1236">
        <v>0</v>
      </c>
      <c r="BS72" s="1233">
        <v>15.618724489795918</v>
      </c>
      <c r="BT72" s="1233">
        <v>0.52954081632653061</v>
      </c>
      <c r="BU72" s="1158">
        <v>0</v>
      </c>
      <c r="BV72" s="1158">
        <v>0</v>
      </c>
      <c r="BW72" s="1158">
        <v>3089.7</v>
      </c>
      <c r="BX72" s="1233">
        <v>0</v>
      </c>
      <c r="BY72" s="1158">
        <v>0</v>
      </c>
      <c r="BZ72" s="1158">
        <v>16.148265306122447</v>
      </c>
      <c r="CA72" s="1252">
        <v>3089.7</v>
      </c>
      <c r="CB72" s="1236">
        <v>5.0000000000000001E-3</v>
      </c>
      <c r="CC72" s="1236">
        <v>1E-3</v>
      </c>
      <c r="CD72" s="1236">
        <v>1.0499999999999999E-2</v>
      </c>
      <c r="CE72" s="1236">
        <v>0</v>
      </c>
      <c r="CF72" s="1236">
        <v>0</v>
      </c>
      <c r="CG72" s="1236">
        <v>0</v>
      </c>
      <c r="CH72" s="1233">
        <v>11.742541806020069</v>
      </c>
      <c r="CI72" s="1233">
        <v>0.52116387959866239</v>
      </c>
      <c r="CJ72" s="1158">
        <v>0</v>
      </c>
      <c r="CK72" s="1158">
        <v>0</v>
      </c>
      <c r="CL72" s="1158">
        <v>2346.46</v>
      </c>
      <c r="CM72" s="1233">
        <v>0</v>
      </c>
      <c r="CN72" s="1158">
        <v>0</v>
      </c>
      <c r="CO72" s="1158">
        <v>12.263705685618731</v>
      </c>
      <c r="CP72" s="1252">
        <v>2346.46</v>
      </c>
      <c r="CQ72" s="1239">
        <v>5.0000000000000001E-3</v>
      </c>
      <c r="CR72" s="1236">
        <v>1E-3</v>
      </c>
      <c r="CS72" s="1236">
        <v>1.0499999999999999E-2</v>
      </c>
      <c r="CT72" s="1236">
        <v>0</v>
      </c>
      <c r="CU72" s="1236">
        <v>0</v>
      </c>
      <c r="CV72" s="1236">
        <v>0</v>
      </c>
      <c r="CW72" s="1233">
        <v>12.434554140127389</v>
      </c>
      <c r="CX72" s="1233">
        <v>0.66245222929936287</v>
      </c>
      <c r="CY72" s="1158">
        <v>0</v>
      </c>
      <c r="CZ72" s="1158">
        <v>0</v>
      </c>
      <c r="DA72" s="1158">
        <v>2505.89</v>
      </c>
      <c r="DB72" s="1233">
        <v>0</v>
      </c>
      <c r="DC72" s="1158">
        <v>0</v>
      </c>
      <c r="DD72" s="1158">
        <v>13.097006369426753</v>
      </c>
      <c r="DE72" s="1252">
        <v>2505.89</v>
      </c>
      <c r="DF72" s="1239">
        <v>5.0000000000000001E-3</v>
      </c>
      <c r="DG72" s="1236">
        <v>1E-3</v>
      </c>
      <c r="DH72" s="1236">
        <v>1.0499999999999999E-2</v>
      </c>
      <c r="DI72" s="1236">
        <v>0</v>
      </c>
      <c r="DJ72" s="1236">
        <v>0</v>
      </c>
      <c r="DK72" s="1236">
        <v>0</v>
      </c>
      <c r="DL72" s="1233">
        <v>12.58909090909091</v>
      </c>
      <c r="DM72" s="1233">
        <v>0.74509090909090903</v>
      </c>
      <c r="DN72" s="1158">
        <v>0</v>
      </c>
      <c r="DO72" s="1158">
        <v>0</v>
      </c>
      <c r="DP72" s="1158">
        <v>2551.27</v>
      </c>
      <c r="DQ72" s="1233">
        <v>0</v>
      </c>
      <c r="DR72" s="1158">
        <v>0</v>
      </c>
      <c r="DS72" s="1158">
        <v>13.334181818181818</v>
      </c>
      <c r="DT72" s="1252">
        <v>2551.27</v>
      </c>
      <c r="DU72" s="1239">
        <v>5.0000000000000001E-3</v>
      </c>
      <c r="DV72" s="1236">
        <v>1E-3</v>
      </c>
      <c r="DW72" s="1236">
        <v>1.0499999999999999E-2</v>
      </c>
      <c r="DX72" s="1236">
        <v>0</v>
      </c>
      <c r="DY72" s="1236">
        <v>0</v>
      </c>
      <c r="DZ72" s="1236">
        <v>0</v>
      </c>
      <c r="EA72" s="1233">
        <v>13.527303370786518</v>
      </c>
      <c r="EB72" s="1233">
        <v>0.63865168539325856</v>
      </c>
      <c r="EC72" s="1158">
        <v>0</v>
      </c>
      <c r="ED72" s="1158">
        <v>0</v>
      </c>
      <c r="EE72" s="1158">
        <v>2710.42</v>
      </c>
      <c r="EF72" s="1158">
        <v>0</v>
      </c>
      <c r="EG72" s="1158">
        <v>0</v>
      </c>
      <c r="EH72" s="1158">
        <v>14.165955056179776</v>
      </c>
      <c r="EI72" s="1252">
        <v>2710.42</v>
      </c>
      <c r="EJ72" s="1239">
        <v>5.0000000000000001E-3</v>
      </c>
      <c r="EK72" s="1236">
        <v>1E-3</v>
      </c>
      <c r="EL72" s="1236">
        <v>1.0499999999999999E-2</v>
      </c>
      <c r="EM72" s="1236">
        <v>0</v>
      </c>
      <c r="EN72" s="1236">
        <v>0</v>
      </c>
      <c r="EO72" s="1236">
        <v>0</v>
      </c>
      <c r="EP72" s="1233">
        <v>8.6953308823529429</v>
      </c>
      <c r="EQ72" s="1233">
        <v>0.32719852941176464</v>
      </c>
      <c r="ER72" s="1158">
        <v>0</v>
      </c>
      <c r="ES72" s="1158">
        <v>0</v>
      </c>
      <c r="ET72" s="1158">
        <v>1726.31</v>
      </c>
      <c r="EU72" s="1158">
        <v>0</v>
      </c>
      <c r="EV72" s="1158">
        <v>0</v>
      </c>
      <c r="EW72" s="1158">
        <v>9.0225294117647081</v>
      </c>
      <c r="EX72" s="1252">
        <v>1726.31</v>
      </c>
      <c r="EY72" s="1236">
        <v>5.0000000000000001E-3</v>
      </c>
      <c r="EZ72" s="1236">
        <v>1E-3</v>
      </c>
      <c r="FA72" s="1236">
        <v>1.0499999999999999E-2</v>
      </c>
      <c r="FB72" s="1236">
        <v>0</v>
      </c>
      <c r="FC72" s="1236">
        <v>0</v>
      </c>
      <c r="FD72" s="1236">
        <v>0</v>
      </c>
      <c r="FE72" s="1233">
        <v>5.4489530685920577</v>
      </c>
      <c r="FF72" s="1233">
        <v>0.24802888086642588</v>
      </c>
      <c r="FG72" s="1158">
        <v>0</v>
      </c>
      <c r="FH72" s="1158">
        <v>0</v>
      </c>
      <c r="FI72" s="1158">
        <v>1090.02</v>
      </c>
      <c r="FJ72" s="1158">
        <v>0</v>
      </c>
      <c r="FK72" s="1158">
        <v>0</v>
      </c>
      <c r="FL72" s="1158">
        <v>5.6969819494584835</v>
      </c>
      <c r="FM72" s="1252">
        <v>1090.02</v>
      </c>
      <c r="FN72" s="1236">
        <v>5.0000000000000001E-3</v>
      </c>
      <c r="FO72" s="1236">
        <v>1E-3</v>
      </c>
      <c r="FP72" s="1236">
        <v>1.0499999999999999E-2</v>
      </c>
      <c r="FQ72" s="1236">
        <v>0</v>
      </c>
      <c r="FR72" s="1236">
        <v>0</v>
      </c>
      <c r="FS72" s="1236">
        <v>0</v>
      </c>
      <c r="FT72" s="1233">
        <v>18.463378378378383</v>
      </c>
      <c r="FU72" s="1233">
        <v>0.51941891891891878</v>
      </c>
      <c r="FV72" s="1158">
        <v>0</v>
      </c>
      <c r="FW72" s="1158">
        <v>0</v>
      </c>
      <c r="FX72" s="1158">
        <v>3632.04</v>
      </c>
      <c r="FY72" s="1158">
        <v>0</v>
      </c>
      <c r="FZ72" s="1158">
        <v>0</v>
      </c>
      <c r="GA72" s="1158">
        <v>18.982797297297303</v>
      </c>
      <c r="GB72" s="1252">
        <v>3632.04</v>
      </c>
      <c r="GC72" s="1253">
        <v>102.62283202754503</v>
      </c>
      <c r="GD72" s="1254">
        <v>19635.18</v>
      </c>
      <c r="GE72" s="1255">
        <v>74.299451902308846</v>
      </c>
      <c r="GF72" s="1256">
        <v>14215.95</v>
      </c>
      <c r="GG72" s="1257">
        <v>176.92228392985388</v>
      </c>
      <c r="GH72" s="1258">
        <v>33851.130000000005</v>
      </c>
      <c r="GI72" s="1246">
        <v>9</v>
      </c>
      <c r="GJ72" s="1259">
        <v>176.92228392985388</v>
      </c>
      <c r="GK72" s="1260">
        <v>33851.130000000005</v>
      </c>
      <c r="GL72" s="1261">
        <v>0</v>
      </c>
      <c r="GM72" s="1262">
        <v>0</v>
      </c>
    </row>
    <row r="73" spans="1:195" ht="18" customHeight="1" x14ac:dyDescent="0.25">
      <c r="A73" s="1232">
        <v>59</v>
      </c>
      <c r="B73" s="1263" t="s">
        <v>1392</v>
      </c>
      <c r="C73" s="1266" t="s">
        <v>379</v>
      </c>
      <c r="D73" s="1235">
        <v>70</v>
      </c>
      <c r="E73" s="1236">
        <v>4.7E-2</v>
      </c>
      <c r="F73" s="1236">
        <v>3.6999999999999998E-2</v>
      </c>
      <c r="G73" s="1236">
        <v>9.870000000000001E-2</v>
      </c>
      <c r="H73" s="1236">
        <v>0</v>
      </c>
      <c r="I73" s="1236">
        <v>0</v>
      </c>
      <c r="J73" s="1236">
        <v>1.6E-2</v>
      </c>
      <c r="K73" s="1233">
        <v>157.0925777027027</v>
      </c>
      <c r="L73" s="1233">
        <v>16.674874999999989</v>
      </c>
      <c r="M73" s="1237">
        <v>0</v>
      </c>
      <c r="N73" s="1237">
        <v>0</v>
      </c>
      <c r="O73" s="1158">
        <v>12163.72</v>
      </c>
      <c r="P73" s="1233">
        <v>9.6</v>
      </c>
      <c r="Q73" s="1158">
        <v>672</v>
      </c>
      <c r="R73" s="1158">
        <v>183.36745270270268</v>
      </c>
      <c r="S73" s="1252">
        <v>12835.72</v>
      </c>
      <c r="T73" s="1239">
        <v>4.7E-2</v>
      </c>
      <c r="U73" s="1236">
        <v>3.6999999999999998E-2</v>
      </c>
      <c r="V73" s="1236">
        <v>9.870000000000001E-2</v>
      </c>
      <c r="W73" s="1236">
        <v>0</v>
      </c>
      <c r="X73" s="1236">
        <v>0</v>
      </c>
      <c r="Y73" s="1236">
        <v>1.6E-2</v>
      </c>
      <c r="Z73" s="1233">
        <v>177.05352823920268</v>
      </c>
      <c r="AA73" s="1233">
        <v>17.377461794019936</v>
      </c>
      <c r="AB73" s="1158">
        <v>0</v>
      </c>
      <c r="AC73" s="1158">
        <v>0</v>
      </c>
      <c r="AD73" s="1158">
        <v>13610.17</v>
      </c>
      <c r="AE73" s="1233">
        <v>11.423999999999999</v>
      </c>
      <c r="AF73" s="1158">
        <v>799.68</v>
      </c>
      <c r="AG73" s="1158">
        <v>205.85499003322261</v>
      </c>
      <c r="AH73" s="1252">
        <v>14409.85</v>
      </c>
      <c r="AI73" s="1239">
        <v>4.7E-2</v>
      </c>
      <c r="AJ73" s="1236">
        <v>3.6999999999999998E-2</v>
      </c>
      <c r="AK73" s="1236">
        <v>9.870000000000001E-2</v>
      </c>
      <c r="AL73" s="1236">
        <v>0</v>
      </c>
      <c r="AM73" s="1236">
        <v>0</v>
      </c>
      <c r="AN73" s="1236">
        <v>1.6E-2</v>
      </c>
      <c r="AO73" s="1233">
        <v>163.77629431438126</v>
      </c>
      <c r="AP73" s="1233">
        <v>15.733043478260875</v>
      </c>
      <c r="AQ73" s="1158">
        <v>0</v>
      </c>
      <c r="AR73" s="1158">
        <v>0</v>
      </c>
      <c r="AS73" s="1158">
        <v>12565.65</v>
      </c>
      <c r="AT73" s="1233">
        <v>11.52</v>
      </c>
      <c r="AU73" s="1158">
        <v>806.4</v>
      </c>
      <c r="AV73" s="1158">
        <v>191.02933779264214</v>
      </c>
      <c r="AW73" s="1252">
        <v>13372.05</v>
      </c>
      <c r="AX73" s="1236">
        <v>4.7E-2</v>
      </c>
      <c r="AY73" s="1236">
        <v>3.6999999999999998E-2</v>
      </c>
      <c r="AZ73" s="1236">
        <v>9.870000000000001E-2</v>
      </c>
      <c r="BA73" s="1236">
        <v>0</v>
      </c>
      <c r="BB73" s="1236">
        <v>0</v>
      </c>
      <c r="BC73" s="1236">
        <v>1.6E-2</v>
      </c>
      <c r="BD73" s="1233">
        <v>182.38535526315789</v>
      </c>
      <c r="BE73" s="1233">
        <v>18.209355263157899</v>
      </c>
      <c r="BF73" s="1158">
        <v>0</v>
      </c>
      <c r="BG73" s="1158">
        <v>0</v>
      </c>
      <c r="BH73" s="1158">
        <v>14041.63</v>
      </c>
      <c r="BI73" s="1233">
        <v>10.944000000000001</v>
      </c>
      <c r="BJ73" s="1158">
        <v>766.08</v>
      </c>
      <c r="BK73" s="1158">
        <v>211.53871052631578</v>
      </c>
      <c r="BL73" s="1252">
        <v>14807.71</v>
      </c>
      <c r="BM73" s="1239">
        <v>4.7E-2</v>
      </c>
      <c r="BN73" s="1236">
        <v>3.6999999999999998E-2</v>
      </c>
      <c r="BO73" s="1236">
        <v>9.870000000000001E-2</v>
      </c>
      <c r="BP73" s="1236">
        <v>0</v>
      </c>
      <c r="BQ73" s="1236">
        <v>0</v>
      </c>
      <c r="BR73" s="1236">
        <v>1.6E-2</v>
      </c>
      <c r="BS73" s="1233">
        <v>146.81601020408164</v>
      </c>
      <c r="BT73" s="1233">
        <v>19.593010204081633</v>
      </c>
      <c r="BU73" s="1158">
        <v>0</v>
      </c>
      <c r="BV73" s="1158">
        <v>0</v>
      </c>
      <c r="BW73" s="1158">
        <v>11648.63</v>
      </c>
      <c r="BX73" s="1233">
        <v>9.7919999999999998</v>
      </c>
      <c r="BY73" s="1158">
        <v>685.44</v>
      </c>
      <c r="BZ73" s="1158">
        <v>176.20102040816326</v>
      </c>
      <c r="CA73" s="1252">
        <v>12334.07</v>
      </c>
      <c r="CB73" s="1236">
        <v>4.7E-2</v>
      </c>
      <c r="CC73" s="1236">
        <v>3.6999999999999998E-2</v>
      </c>
      <c r="CD73" s="1236">
        <v>9.870000000000001E-2</v>
      </c>
      <c r="CE73" s="1236">
        <v>0</v>
      </c>
      <c r="CF73" s="1236">
        <v>0</v>
      </c>
      <c r="CG73" s="1236">
        <v>1.6E-2</v>
      </c>
      <c r="CH73" s="1233">
        <v>110.37989297658865</v>
      </c>
      <c r="CI73" s="1233">
        <v>19.283063545150505</v>
      </c>
      <c r="CJ73" s="1158">
        <v>0</v>
      </c>
      <c r="CK73" s="1158">
        <v>0</v>
      </c>
      <c r="CL73" s="1158">
        <v>9076.41</v>
      </c>
      <c r="CM73" s="1233">
        <v>8.3520000000000003</v>
      </c>
      <c r="CN73" s="1158">
        <v>584.64</v>
      </c>
      <c r="CO73" s="1158">
        <v>138.01495652173915</v>
      </c>
      <c r="CP73" s="1252">
        <v>9661.0499999999993</v>
      </c>
      <c r="CQ73" s="1239">
        <v>4.7E-2</v>
      </c>
      <c r="CR73" s="1236">
        <v>3.6999999999999998E-2</v>
      </c>
      <c r="CS73" s="1236">
        <v>9.870000000000001E-2</v>
      </c>
      <c r="CT73" s="1236">
        <v>0</v>
      </c>
      <c r="CU73" s="1236">
        <v>0</v>
      </c>
      <c r="CV73" s="1236">
        <v>1.6E-2</v>
      </c>
      <c r="CW73" s="1233">
        <v>116.88480891719745</v>
      </c>
      <c r="CX73" s="1233">
        <v>24.510732484076424</v>
      </c>
      <c r="CY73" s="1158">
        <v>0</v>
      </c>
      <c r="CZ73" s="1158">
        <v>0</v>
      </c>
      <c r="DA73" s="1158">
        <v>9897.69</v>
      </c>
      <c r="DB73" s="1233">
        <v>8.32</v>
      </c>
      <c r="DC73" s="1158">
        <v>582.4</v>
      </c>
      <c r="DD73" s="1158">
        <v>149.71554140127387</v>
      </c>
      <c r="DE73" s="1252">
        <v>10480.09</v>
      </c>
      <c r="DF73" s="1239">
        <v>4.7E-2</v>
      </c>
      <c r="DG73" s="1236">
        <v>3.6999999999999998E-2</v>
      </c>
      <c r="DH73" s="1236">
        <v>9.870000000000001E-2</v>
      </c>
      <c r="DI73" s="1236">
        <v>0</v>
      </c>
      <c r="DJ73" s="1236">
        <v>0</v>
      </c>
      <c r="DK73" s="1236">
        <v>1.6E-2</v>
      </c>
      <c r="DL73" s="1233">
        <v>118.33745454545455</v>
      </c>
      <c r="DM73" s="1233">
        <v>27.568363636363632</v>
      </c>
      <c r="DN73" s="1158">
        <v>0</v>
      </c>
      <c r="DO73" s="1158">
        <v>0</v>
      </c>
      <c r="DP73" s="1158">
        <v>10213.41</v>
      </c>
      <c r="DQ73" s="1233">
        <v>9.4079999999999995</v>
      </c>
      <c r="DR73" s="1158">
        <v>658.56</v>
      </c>
      <c r="DS73" s="1158">
        <v>155.31381818181816</v>
      </c>
      <c r="DT73" s="1252">
        <v>10871.97</v>
      </c>
      <c r="DU73" s="1239">
        <v>4.7E-2</v>
      </c>
      <c r="DV73" s="1236">
        <v>3.6999999999999998E-2</v>
      </c>
      <c r="DW73" s="1236">
        <v>9.870000000000001E-2</v>
      </c>
      <c r="DX73" s="1236">
        <v>0</v>
      </c>
      <c r="DY73" s="1236">
        <v>0</v>
      </c>
      <c r="DZ73" s="1236">
        <v>1.6E-2</v>
      </c>
      <c r="EA73" s="1233">
        <v>127.15665168539326</v>
      </c>
      <c r="EB73" s="1233">
        <v>23.630112359550562</v>
      </c>
      <c r="EC73" s="1158">
        <v>0</v>
      </c>
      <c r="ED73" s="1158">
        <v>0</v>
      </c>
      <c r="EE73" s="1158">
        <v>10555.07</v>
      </c>
      <c r="EF73" s="1158">
        <v>9.5039999999999996</v>
      </c>
      <c r="EG73" s="1158">
        <v>665.28</v>
      </c>
      <c r="EH73" s="1158">
        <v>160.29076404494381</v>
      </c>
      <c r="EI73" s="1252">
        <v>11220.35</v>
      </c>
      <c r="EJ73" s="1239">
        <v>4.7E-2</v>
      </c>
      <c r="EK73" s="1236">
        <v>3.6999999999999998E-2</v>
      </c>
      <c r="EL73" s="1236">
        <v>9.870000000000001E-2</v>
      </c>
      <c r="EM73" s="1236">
        <v>0</v>
      </c>
      <c r="EN73" s="1236">
        <v>0</v>
      </c>
      <c r="EO73" s="1236">
        <v>1.6E-2</v>
      </c>
      <c r="EP73" s="1233">
        <v>81.736110294117665</v>
      </c>
      <c r="EQ73" s="1233">
        <v>12.106345588235291</v>
      </c>
      <c r="ER73" s="1158">
        <v>0</v>
      </c>
      <c r="ES73" s="1158">
        <v>0</v>
      </c>
      <c r="ET73" s="1158">
        <v>6568.97</v>
      </c>
      <c r="EU73" s="1158">
        <v>13.44</v>
      </c>
      <c r="EV73" s="1158">
        <v>940.8</v>
      </c>
      <c r="EW73" s="1158">
        <v>107.28245588235295</v>
      </c>
      <c r="EX73" s="1252">
        <v>7509.77</v>
      </c>
      <c r="EY73" s="1236">
        <v>4.7E-2</v>
      </c>
      <c r="EZ73" s="1236">
        <v>3.6999999999999998E-2</v>
      </c>
      <c r="FA73" s="1236">
        <v>9.870000000000001E-2</v>
      </c>
      <c r="FB73" s="1236">
        <v>0</v>
      </c>
      <c r="FC73" s="1236">
        <v>0</v>
      </c>
      <c r="FD73" s="1236">
        <v>1.6E-2</v>
      </c>
      <c r="FE73" s="1233">
        <v>51.220158844765344</v>
      </c>
      <c r="FF73" s="1233">
        <v>9.1770685920577577</v>
      </c>
      <c r="FG73" s="1158">
        <v>0</v>
      </c>
      <c r="FH73" s="1158">
        <v>0</v>
      </c>
      <c r="FI73" s="1158">
        <v>4227.8100000000004</v>
      </c>
      <c r="FJ73" s="1158">
        <v>12.16</v>
      </c>
      <c r="FK73" s="1158">
        <v>851.2</v>
      </c>
      <c r="FL73" s="1158">
        <v>72.557227436823098</v>
      </c>
      <c r="FM73" s="1252">
        <v>5079.01</v>
      </c>
      <c r="FN73" s="1236">
        <v>4.7E-2</v>
      </c>
      <c r="FO73" s="1236">
        <v>3.6999999999999998E-2</v>
      </c>
      <c r="FP73" s="1236">
        <v>9.870000000000001E-2</v>
      </c>
      <c r="FQ73" s="1236">
        <v>0</v>
      </c>
      <c r="FR73" s="1236">
        <v>0</v>
      </c>
      <c r="FS73" s="1236">
        <v>1.6E-2</v>
      </c>
      <c r="FT73" s="1233">
        <v>173.55575675675678</v>
      </c>
      <c r="FU73" s="1233">
        <v>19.218499999999992</v>
      </c>
      <c r="FV73" s="1158">
        <v>0</v>
      </c>
      <c r="FW73" s="1158">
        <v>0</v>
      </c>
      <c r="FX73" s="1158">
        <v>13494.2</v>
      </c>
      <c r="FY73" s="1158">
        <v>11.856</v>
      </c>
      <c r="FZ73" s="1158">
        <v>829.92</v>
      </c>
      <c r="GA73" s="1158">
        <v>204.63025675675675</v>
      </c>
      <c r="GB73" s="1252">
        <v>14324.12</v>
      </c>
      <c r="GC73" s="1253">
        <v>1106.0064679847856</v>
      </c>
      <c r="GD73" s="1254">
        <v>77420.45</v>
      </c>
      <c r="GE73" s="1255">
        <v>849.7900637039686</v>
      </c>
      <c r="GF73" s="1256">
        <v>59485.31</v>
      </c>
      <c r="GG73" s="1257">
        <v>1955.7965316887542</v>
      </c>
      <c r="GH73" s="1258">
        <v>136905.76</v>
      </c>
      <c r="GI73" s="1246">
        <v>8</v>
      </c>
      <c r="GJ73" s="1259">
        <v>1829.4765316887544</v>
      </c>
      <c r="GK73" s="1260">
        <v>128063.36</v>
      </c>
      <c r="GL73" s="1261">
        <v>126.31999999999971</v>
      </c>
      <c r="GM73" s="1262">
        <v>8842.4000000000087</v>
      </c>
    </row>
    <row r="74" spans="1:195" ht="18" customHeight="1" x14ac:dyDescent="0.25">
      <c r="A74" s="1250">
        <v>60</v>
      </c>
      <c r="B74" s="1263" t="s">
        <v>1393</v>
      </c>
      <c r="C74" s="1266" t="s">
        <v>379</v>
      </c>
      <c r="D74" s="1235">
        <v>461</v>
      </c>
      <c r="E74" s="1236">
        <v>1E-3</v>
      </c>
      <c r="F74" s="1236">
        <v>1E-3</v>
      </c>
      <c r="G74" s="1236">
        <v>1E-3</v>
      </c>
      <c r="H74" s="1236">
        <v>0</v>
      </c>
      <c r="I74" s="1236">
        <v>0</v>
      </c>
      <c r="J74" s="1236">
        <v>0</v>
      </c>
      <c r="K74" s="1233">
        <v>3.3423952702702704</v>
      </c>
      <c r="L74" s="1233">
        <v>0.45067229729729708</v>
      </c>
      <c r="M74" s="1237">
        <v>0</v>
      </c>
      <c r="N74" s="1237">
        <v>0</v>
      </c>
      <c r="O74" s="1158">
        <v>1748.6</v>
      </c>
      <c r="P74" s="1233">
        <v>0</v>
      </c>
      <c r="Q74" s="1158">
        <v>0</v>
      </c>
      <c r="R74" s="1158">
        <v>3.7930675675675674</v>
      </c>
      <c r="S74" s="1252">
        <v>1748.6</v>
      </c>
      <c r="T74" s="1239">
        <v>1E-3</v>
      </c>
      <c r="U74" s="1236">
        <v>1E-3</v>
      </c>
      <c r="V74" s="1236">
        <v>1E-3</v>
      </c>
      <c r="W74" s="1236">
        <v>0</v>
      </c>
      <c r="X74" s="1236">
        <v>0</v>
      </c>
      <c r="Y74" s="1236">
        <v>0</v>
      </c>
      <c r="Z74" s="1233">
        <v>3.7670963455149509</v>
      </c>
      <c r="AA74" s="1233">
        <v>0.46966112956810641</v>
      </c>
      <c r="AB74" s="1158">
        <v>0</v>
      </c>
      <c r="AC74" s="1158">
        <v>0</v>
      </c>
      <c r="AD74" s="1158">
        <v>1953.15</v>
      </c>
      <c r="AE74" s="1233">
        <v>0</v>
      </c>
      <c r="AF74" s="1158">
        <v>0</v>
      </c>
      <c r="AG74" s="1158">
        <v>4.2367574750830572</v>
      </c>
      <c r="AH74" s="1252">
        <v>1953.15</v>
      </c>
      <c r="AI74" s="1239">
        <v>1E-3</v>
      </c>
      <c r="AJ74" s="1236">
        <v>1E-3</v>
      </c>
      <c r="AK74" s="1236">
        <v>1E-3</v>
      </c>
      <c r="AL74" s="1236">
        <v>0</v>
      </c>
      <c r="AM74" s="1236">
        <v>0</v>
      </c>
      <c r="AN74" s="1236">
        <v>0</v>
      </c>
      <c r="AO74" s="1233">
        <v>3.4846020066889634</v>
      </c>
      <c r="AP74" s="1233">
        <v>0.42521739130434799</v>
      </c>
      <c r="AQ74" s="1158">
        <v>0</v>
      </c>
      <c r="AR74" s="1158">
        <v>0</v>
      </c>
      <c r="AS74" s="1158">
        <v>1802.43</v>
      </c>
      <c r="AT74" s="1233">
        <v>0</v>
      </c>
      <c r="AU74" s="1158">
        <v>0</v>
      </c>
      <c r="AV74" s="1158">
        <v>3.9098193979933114</v>
      </c>
      <c r="AW74" s="1252">
        <v>1802.43</v>
      </c>
      <c r="AX74" s="1236">
        <v>1E-3</v>
      </c>
      <c r="AY74" s="1236">
        <v>1E-3</v>
      </c>
      <c r="AZ74" s="1236">
        <v>1E-3</v>
      </c>
      <c r="BA74" s="1236">
        <v>0</v>
      </c>
      <c r="BB74" s="1236">
        <v>0</v>
      </c>
      <c r="BC74" s="1236">
        <v>0</v>
      </c>
      <c r="BD74" s="1233">
        <v>3.8805394736842107</v>
      </c>
      <c r="BE74" s="1233">
        <v>0.49214473684210547</v>
      </c>
      <c r="BF74" s="1158">
        <v>0</v>
      </c>
      <c r="BG74" s="1158">
        <v>0</v>
      </c>
      <c r="BH74" s="1158">
        <v>2015.81</v>
      </c>
      <c r="BI74" s="1233">
        <v>0</v>
      </c>
      <c r="BJ74" s="1158">
        <v>0</v>
      </c>
      <c r="BK74" s="1158">
        <v>4.372684210526316</v>
      </c>
      <c r="BL74" s="1252">
        <v>2015.81</v>
      </c>
      <c r="BM74" s="1239">
        <v>1E-3</v>
      </c>
      <c r="BN74" s="1236">
        <v>1E-3</v>
      </c>
      <c r="BO74" s="1236">
        <v>1E-3</v>
      </c>
      <c r="BP74" s="1236">
        <v>0</v>
      </c>
      <c r="BQ74" s="1236">
        <v>0</v>
      </c>
      <c r="BR74" s="1236">
        <v>0</v>
      </c>
      <c r="BS74" s="1233">
        <v>3.1237448979591838</v>
      </c>
      <c r="BT74" s="1233">
        <v>0.52954081632653061</v>
      </c>
      <c r="BU74" s="1158">
        <v>0</v>
      </c>
      <c r="BV74" s="1158">
        <v>0</v>
      </c>
      <c r="BW74" s="1158">
        <v>1684.16</v>
      </c>
      <c r="BX74" s="1233">
        <v>0</v>
      </c>
      <c r="BY74" s="1158">
        <v>0</v>
      </c>
      <c r="BZ74" s="1158">
        <v>3.6532857142857145</v>
      </c>
      <c r="CA74" s="1252">
        <v>1684.16</v>
      </c>
      <c r="CB74" s="1236">
        <v>1E-3</v>
      </c>
      <c r="CC74" s="1236">
        <v>1E-3</v>
      </c>
      <c r="CD74" s="1236">
        <v>1E-3</v>
      </c>
      <c r="CE74" s="1236">
        <v>0</v>
      </c>
      <c r="CF74" s="1236">
        <v>0</v>
      </c>
      <c r="CG74" s="1236">
        <v>0</v>
      </c>
      <c r="CH74" s="1233">
        <v>2.3485083612040141</v>
      </c>
      <c r="CI74" s="1233">
        <v>0.52116387959866239</v>
      </c>
      <c r="CJ74" s="1158">
        <v>0</v>
      </c>
      <c r="CK74" s="1158">
        <v>0</v>
      </c>
      <c r="CL74" s="1158">
        <v>1322.92</v>
      </c>
      <c r="CM74" s="1233">
        <v>0</v>
      </c>
      <c r="CN74" s="1158">
        <v>0</v>
      </c>
      <c r="CO74" s="1158">
        <v>2.8696722408026765</v>
      </c>
      <c r="CP74" s="1252">
        <v>1322.92</v>
      </c>
      <c r="CQ74" s="1239">
        <v>1E-3</v>
      </c>
      <c r="CR74" s="1236">
        <v>1E-3</v>
      </c>
      <c r="CS74" s="1236">
        <v>1E-3</v>
      </c>
      <c r="CT74" s="1236">
        <v>0</v>
      </c>
      <c r="CU74" s="1236">
        <v>0</v>
      </c>
      <c r="CV74" s="1236">
        <v>0</v>
      </c>
      <c r="CW74" s="1233">
        <v>2.4869108280254779</v>
      </c>
      <c r="CX74" s="1233">
        <v>0.66245222929936287</v>
      </c>
      <c r="CY74" s="1158">
        <v>0</v>
      </c>
      <c r="CZ74" s="1158">
        <v>0</v>
      </c>
      <c r="DA74" s="1158">
        <v>1451.86</v>
      </c>
      <c r="DB74" s="1233">
        <v>0</v>
      </c>
      <c r="DC74" s="1158">
        <v>0</v>
      </c>
      <c r="DD74" s="1158">
        <v>3.149363057324841</v>
      </c>
      <c r="DE74" s="1252">
        <v>1451.86</v>
      </c>
      <c r="DF74" s="1239">
        <v>1E-3</v>
      </c>
      <c r="DG74" s="1236">
        <v>1E-3</v>
      </c>
      <c r="DH74" s="1236">
        <v>1E-3</v>
      </c>
      <c r="DI74" s="1236">
        <v>0</v>
      </c>
      <c r="DJ74" s="1236">
        <v>0</v>
      </c>
      <c r="DK74" s="1236">
        <v>0</v>
      </c>
      <c r="DL74" s="1233">
        <v>2.517818181818182</v>
      </c>
      <c r="DM74" s="1233">
        <v>0.74509090909090903</v>
      </c>
      <c r="DN74" s="1158">
        <v>0</v>
      </c>
      <c r="DO74" s="1158">
        <v>0</v>
      </c>
      <c r="DP74" s="1158">
        <v>1504.2</v>
      </c>
      <c r="DQ74" s="1233">
        <v>0</v>
      </c>
      <c r="DR74" s="1158">
        <v>0</v>
      </c>
      <c r="DS74" s="1158">
        <v>3.262909090909091</v>
      </c>
      <c r="DT74" s="1252">
        <v>1504.2</v>
      </c>
      <c r="DU74" s="1239">
        <v>1E-3</v>
      </c>
      <c r="DV74" s="1236">
        <v>1E-3</v>
      </c>
      <c r="DW74" s="1236">
        <v>1E-3</v>
      </c>
      <c r="DX74" s="1236">
        <v>0</v>
      </c>
      <c r="DY74" s="1236">
        <v>0</v>
      </c>
      <c r="DZ74" s="1236">
        <v>0</v>
      </c>
      <c r="EA74" s="1233">
        <v>2.7054606741573033</v>
      </c>
      <c r="EB74" s="1233">
        <v>0.63865168539325856</v>
      </c>
      <c r="EC74" s="1158">
        <v>0</v>
      </c>
      <c r="ED74" s="1158">
        <v>0</v>
      </c>
      <c r="EE74" s="1158">
        <v>1541.64</v>
      </c>
      <c r="EF74" s="1158">
        <v>0</v>
      </c>
      <c r="EG74" s="1158">
        <v>0</v>
      </c>
      <c r="EH74" s="1158">
        <v>3.3441123595505617</v>
      </c>
      <c r="EI74" s="1252">
        <v>1541.64</v>
      </c>
      <c r="EJ74" s="1239">
        <v>1E-3</v>
      </c>
      <c r="EK74" s="1236">
        <v>1E-3</v>
      </c>
      <c r="EL74" s="1236">
        <v>1E-3</v>
      </c>
      <c r="EM74" s="1236">
        <v>0</v>
      </c>
      <c r="EN74" s="1236">
        <v>0</v>
      </c>
      <c r="EO74" s="1236">
        <v>0</v>
      </c>
      <c r="EP74" s="1233">
        <v>1.7390661764705886</v>
      </c>
      <c r="EQ74" s="1233">
        <v>0.32719852941176464</v>
      </c>
      <c r="ER74" s="1158">
        <v>0</v>
      </c>
      <c r="ES74" s="1158">
        <v>0</v>
      </c>
      <c r="ET74" s="1158">
        <v>952.55</v>
      </c>
      <c r="EU74" s="1158">
        <v>0</v>
      </c>
      <c r="EV74" s="1158">
        <v>0</v>
      </c>
      <c r="EW74" s="1158">
        <v>2.0662647058823533</v>
      </c>
      <c r="EX74" s="1252">
        <v>952.55</v>
      </c>
      <c r="EY74" s="1236">
        <v>1E-3</v>
      </c>
      <c r="EZ74" s="1236">
        <v>1E-3</v>
      </c>
      <c r="FA74" s="1236">
        <v>1E-3</v>
      </c>
      <c r="FB74" s="1236">
        <v>0</v>
      </c>
      <c r="FC74" s="1236">
        <v>0</v>
      </c>
      <c r="FD74" s="1236">
        <v>0</v>
      </c>
      <c r="FE74" s="1233">
        <v>1.0897906137184117</v>
      </c>
      <c r="FF74" s="1233">
        <v>0.24802888086642588</v>
      </c>
      <c r="FG74" s="1158">
        <v>0</v>
      </c>
      <c r="FH74" s="1158">
        <v>0</v>
      </c>
      <c r="FI74" s="1158">
        <v>616.73</v>
      </c>
      <c r="FJ74" s="1158">
        <v>0</v>
      </c>
      <c r="FK74" s="1158">
        <v>0</v>
      </c>
      <c r="FL74" s="1158">
        <v>1.3378194945848376</v>
      </c>
      <c r="FM74" s="1252">
        <v>616.73</v>
      </c>
      <c r="FN74" s="1236">
        <v>1E-3</v>
      </c>
      <c r="FO74" s="1236">
        <v>1E-3</v>
      </c>
      <c r="FP74" s="1236">
        <v>1E-3</v>
      </c>
      <c r="FQ74" s="1236">
        <v>0</v>
      </c>
      <c r="FR74" s="1236">
        <v>0</v>
      </c>
      <c r="FS74" s="1236">
        <v>0</v>
      </c>
      <c r="FT74" s="1233">
        <v>3.6926756756756762</v>
      </c>
      <c r="FU74" s="1233">
        <v>0.51941891891891878</v>
      </c>
      <c r="FV74" s="1158">
        <v>0</v>
      </c>
      <c r="FW74" s="1158">
        <v>0</v>
      </c>
      <c r="FX74" s="1158">
        <v>1941.78</v>
      </c>
      <c r="FY74" s="1158">
        <v>0</v>
      </c>
      <c r="FZ74" s="1158">
        <v>0</v>
      </c>
      <c r="GA74" s="1158">
        <v>4.2120945945945953</v>
      </c>
      <c r="GB74" s="1252">
        <v>1941.78</v>
      </c>
      <c r="GC74" s="1253">
        <v>22.835286606258645</v>
      </c>
      <c r="GD74" s="1254">
        <v>10527.07</v>
      </c>
      <c r="GE74" s="1255">
        <v>17.372563302846281</v>
      </c>
      <c r="GF74" s="1256">
        <v>8008.7599999999993</v>
      </c>
      <c r="GG74" s="1257">
        <v>40.207849909104922</v>
      </c>
      <c r="GH74" s="1258">
        <v>18535.829999999998</v>
      </c>
      <c r="GI74" s="1267">
        <v>3</v>
      </c>
      <c r="GJ74" s="1259">
        <v>40.207849909104922</v>
      </c>
      <c r="GK74" s="1260">
        <v>18535.829999999998</v>
      </c>
      <c r="GL74" s="1261">
        <v>0</v>
      </c>
      <c r="GM74" s="1262">
        <v>0</v>
      </c>
    </row>
    <row r="75" spans="1:195" ht="18" customHeight="1" x14ac:dyDescent="0.25">
      <c r="A75" s="1232">
        <v>61</v>
      </c>
      <c r="B75" s="1263" t="s">
        <v>1394</v>
      </c>
      <c r="C75" s="1266" t="s">
        <v>379</v>
      </c>
      <c r="D75" s="1235">
        <v>118.5</v>
      </c>
      <c r="E75" s="1236">
        <v>4.0000000000000001E-3</v>
      </c>
      <c r="F75" s="1236">
        <v>1E-3</v>
      </c>
      <c r="G75" s="1236">
        <v>8.4000000000000012E-3</v>
      </c>
      <c r="H75" s="1236">
        <v>0</v>
      </c>
      <c r="I75" s="1236">
        <v>0</v>
      </c>
      <c r="J75" s="1236">
        <v>0</v>
      </c>
      <c r="K75" s="1233">
        <v>13.369581081081082</v>
      </c>
      <c r="L75" s="1233">
        <v>0.45067229729729708</v>
      </c>
      <c r="M75" s="1237">
        <v>0</v>
      </c>
      <c r="N75" s="1237">
        <v>0</v>
      </c>
      <c r="O75" s="1158">
        <v>1637.7</v>
      </c>
      <c r="P75" s="1233">
        <v>0</v>
      </c>
      <c r="Q75" s="1158">
        <v>0</v>
      </c>
      <c r="R75" s="1158">
        <v>13.820253378378379</v>
      </c>
      <c r="S75" s="1252">
        <v>1637.7</v>
      </c>
      <c r="T75" s="1239">
        <v>4.0000000000000001E-3</v>
      </c>
      <c r="U75" s="1236">
        <v>1E-3</v>
      </c>
      <c r="V75" s="1236">
        <v>8.4000000000000012E-3</v>
      </c>
      <c r="W75" s="1236">
        <v>0</v>
      </c>
      <c r="X75" s="1236">
        <v>0</v>
      </c>
      <c r="Y75" s="1236">
        <v>0</v>
      </c>
      <c r="Z75" s="1233">
        <v>15.068385382059803</v>
      </c>
      <c r="AA75" s="1233">
        <v>0.46966112956810641</v>
      </c>
      <c r="AB75" s="1158">
        <v>0</v>
      </c>
      <c r="AC75" s="1158">
        <v>0</v>
      </c>
      <c r="AD75" s="1158">
        <v>1841.26</v>
      </c>
      <c r="AE75" s="1233">
        <v>0</v>
      </c>
      <c r="AF75" s="1158">
        <v>0</v>
      </c>
      <c r="AG75" s="1158">
        <v>15.538046511627909</v>
      </c>
      <c r="AH75" s="1252">
        <v>1841.26</v>
      </c>
      <c r="AI75" s="1239">
        <v>4.0000000000000001E-3</v>
      </c>
      <c r="AJ75" s="1236">
        <v>1E-3</v>
      </c>
      <c r="AK75" s="1236">
        <v>8.4000000000000012E-3</v>
      </c>
      <c r="AL75" s="1236">
        <v>0</v>
      </c>
      <c r="AM75" s="1236">
        <v>0</v>
      </c>
      <c r="AN75" s="1236">
        <v>0</v>
      </c>
      <c r="AO75" s="1233">
        <v>13.938408026755853</v>
      </c>
      <c r="AP75" s="1233">
        <v>0.42521739130434799</v>
      </c>
      <c r="AQ75" s="1158">
        <v>0</v>
      </c>
      <c r="AR75" s="1158">
        <v>0</v>
      </c>
      <c r="AS75" s="1158">
        <v>1702.09</v>
      </c>
      <c r="AT75" s="1233">
        <v>0</v>
      </c>
      <c r="AU75" s="1158">
        <v>0</v>
      </c>
      <c r="AV75" s="1158">
        <v>14.363625418060202</v>
      </c>
      <c r="AW75" s="1252">
        <v>1702.09</v>
      </c>
      <c r="AX75" s="1236">
        <v>4.0000000000000001E-3</v>
      </c>
      <c r="AY75" s="1236">
        <v>1E-3</v>
      </c>
      <c r="AZ75" s="1236">
        <v>8.4000000000000012E-3</v>
      </c>
      <c r="BA75" s="1236">
        <v>0</v>
      </c>
      <c r="BB75" s="1236">
        <v>0</v>
      </c>
      <c r="BC75" s="1236">
        <v>0</v>
      </c>
      <c r="BD75" s="1233">
        <v>15.522157894736843</v>
      </c>
      <c r="BE75" s="1233">
        <v>0.49214473684210547</v>
      </c>
      <c r="BF75" s="1158">
        <v>0</v>
      </c>
      <c r="BG75" s="1158">
        <v>0</v>
      </c>
      <c r="BH75" s="1158">
        <v>1897.69</v>
      </c>
      <c r="BI75" s="1233">
        <v>0</v>
      </c>
      <c r="BJ75" s="1158">
        <v>0</v>
      </c>
      <c r="BK75" s="1158">
        <v>16.01430263157895</v>
      </c>
      <c r="BL75" s="1252">
        <v>1897.69</v>
      </c>
      <c r="BM75" s="1239">
        <v>4.0000000000000001E-3</v>
      </c>
      <c r="BN75" s="1236">
        <v>1E-3</v>
      </c>
      <c r="BO75" s="1236">
        <v>8.4000000000000012E-3</v>
      </c>
      <c r="BP75" s="1236">
        <v>0</v>
      </c>
      <c r="BQ75" s="1236">
        <v>0</v>
      </c>
      <c r="BR75" s="1236">
        <v>0</v>
      </c>
      <c r="BS75" s="1233">
        <v>12.494979591836735</v>
      </c>
      <c r="BT75" s="1233">
        <v>0.52954081632653061</v>
      </c>
      <c r="BU75" s="1158">
        <v>0</v>
      </c>
      <c r="BV75" s="1158">
        <v>0</v>
      </c>
      <c r="BW75" s="1158">
        <v>1543.41</v>
      </c>
      <c r="BX75" s="1233">
        <v>0</v>
      </c>
      <c r="BY75" s="1158">
        <v>0</v>
      </c>
      <c r="BZ75" s="1158">
        <v>13.024520408163266</v>
      </c>
      <c r="CA75" s="1252">
        <v>1543.41</v>
      </c>
      <c r="CB75" s="1236">
        <v>4.0000000000000001E-3</v>
      </c>
      <c r="CC75" s="1236">
        <v>1E-3</v>
      </c>
      <c r="CD75" s="1236">
        <v>8.4000000000000012E-3</v>
      </c>
      <c r="CE75" s="1236">
        <v>0</v>
      </c>
      <c r="CF75" s="1236">
        <v>0</v>
      </c>
      <c r="CG75" s="1236">
        <v>0</v>
      </c>
      <c r="CH75" s="1233">
        <v>9.3940334448160563</v>
      </c>
      <c r="CI75" s="1233">
        <v>0.52116387959866239</v>
      </c>
      <c r="CJ75" s="1158">
        <v>0</v>
      </c>
      <c r="CK75" s="1158">
        <v>0</v>
      </c>
      <c r="CL75" s="1158">
        <v>1174.95</v>
      </c>
      <c r="CM75" s="1233">
        <v>0</v>
      </c>
      <c r="CN75" s="1158">
        <v>0</v>
      </c>
      <c r="CO75" s="1158">
        <v>9.9151973244147182</v>
      </c>
      <c r="CP75" s="1252">
        <v>1174.95</v>
      </c>
      <c r="CQ75" s="1239">
        <v>4.0000000000000001E-3</v>
      </c>
      <c r="CR75" s="1236">
        <v>1E-3</v>
      </c>
      <c r="CS75" s="1236">
        <v>8.4000000000000012E-3</v>
      </c>
      <c r="CT75" s="1236">
        <v>0</v>
      </c>
      <c r="CU75" s="1236">
        <v>0</v>
      </c>
      <c r="CV75" s="1236">
        <v>0</v>
      </c>
      <c r="CW75" s="1233">
        <v>9.9476433121019117</v>
      </c>
      <c r="CX75" s="1233">
        <v>0.66245222929936287</v>
      </c>
      <c r="CY75" s="1158">
        <v>0</v>
      </c>
      <c r="CZ75" s="1158">
        <v>0</v>
      </c>
      <c r="DA75" s="1158">
        <v>1257.3</v>
      </c>
      <c r="DB75" s="1233">
        <v>0</v>
      </c>
      <c r="DC75" s="1158">
        <v>0</v>
      </c>
      <c r="DD75" s="1158">
        <v>10.610095541401275</v>
      </c>
      <c r="DE75" s="1252">
        <v>1257.3</v>
      </c>
      <c r="DF75" s="1239">
        <v>4.0000000000000001E-3</v>
      </c>
      <c r="DG75" s="1236">
        <v>1E-3</v>
      </c>
      <c r="DH75" s="1236">
        <v>8.4000000000000012E-3</v>
      </c>
      <c r="DI75" s="1236">
        <v>0</v>
      </c>
      <c r="DJ75" s="1236">
        <v>0</v>
      </c>
      <c r="DK75" s="1236">
        <v>0</v>
      </c>
      <c r="DL75" s="1233">
        <v>10.071272727272728</v>
      </c>
      <c r="DM75" s="1233">
        <v>0.74509090909090903</v>
      </c>
      <c r="DN75" s="1158">
        <v>0</v>
      </c>
      <c r="DO75" s="1158">
        <v>0</v>
      </c>
      <c r="DP75" s="1158">
        <v>1281.74</v>
      </c>
      <c r="DQ75" s="1233">
        <v>0</v>
      </c>
      <c r="DR75" s="1158">
        <v>0</v>
      </c>
      <c r="DS75" s="1158">
        <v>10.816363636363636</v>
      </c>
      <c r="DT75" s="1252">
        <v>1281.74</v>
      </c>
      <c r="DU75" s="1239">
        <v>4.0000000000000001E-3</v>
      </c>
      <c r="DV75" s="1236">
        <v>1E-3</v>
      </c>
      <c r="DW75" s="1236">
        <v>8.4000000000000012E-3</v>
      </c>
      <c r="DX75" s="1236">
        <v>0</v>
      </c>
      <c r="DY75" s="1236">
        <v>0</v>
      </c>
      <c r="DZ75" s="1236">
        <v>0</v>
      </c>
      <c r="EA75" s="1233">
        <v>10.821842696629213</v>
      </c>
      <c r="EB75" s="1233">
        <v>0.63865168539325856</v>
      </c>
      <c r="EC75" s="1158">
        <v>0</v>
      </c>
      <c r="ED75" s="1158">
        <v>0</v>
      </c>
      <c r="EE75" s="1158">
        <v>1358.07</v>
      </c>
      <c r="EF75" s="1158">
        <v>0</v>
      </c>
      <c r="EG75" s="1158">
        <v>0</v>
      </c>
      <c r="EH75" s="1158">
        <v>11.460494382022471</v>
      </c>
      <c r="EI75" s="1252">
        <v>1358.07</v>
      </c>
      <c r="EJ75" s="1239">
        <v>4.0000000000000001E-3</v>
      </c>
      <c r="EK75" s="1236">
        <v>1E-3</v>
      </c>
      <c r="EL75" s="1236">
        <v>8.4000000000000012E-3</v>
      </c>
      <c r="EM75" s="1236">
        <v>0</v>
      </c>
      <c r="EN75" s="1236">
        <v>0</v>
      </c>
      <c r="EO75" s="1236">
        <v>0</v>
      </c>
      <c r="EP75" s="1233">
        <v>6.9562647058823543</v>
      </c>
      <c r="EQ75" s="1233">
        <v>0.32719852941176464</v>
      </c>
      <c r="ER75" s="1158">
        <v>0</v>
      </c>
      <c r="ES75" s="1158">
        <v>0</v>
      </c>
      <c r="ET75" s="1158">
        <v>863.09</v>
      </c>
      <c r="EU75" s="1158">
        <v>0</v>
      </c>
      <c r="EV75" s="1158">
        <v>0</v>
      </c>
      <c r="EW75" s="1158">
        <v>7.2834632352941187</v>
      </c>
      <c r="EX75" s="1252">
        <v>863.09</v>
      </c>
      <c r="EY75" s="1236">
        <v>4.0000000000000001E-3</v>
      </c>
      <c r="EZ75" s="1236">
        <v>1E-3</v>
      </c>
      <c r="FA75" s="1236">
        <v>8.4000000000000012E-3</v>
      </c>
      <c r="FB75" s="1236">
        <v>0</v>
      </c>
      <c r="FC75" s="1236">
        <v>0</v>
      </c>
      <c r="FD75" s="1236">
        <v>0</v>
      </c>
      <c r="FE75" s="1233">
        <v>4.3591624548736467</v>
      </c>
      <c r="FF75" s="1233">
        <v>0.24802888086642588</v>
      </c>
      <c r="FG75" s="1158">
        <v>0</v>
      </c>
      <c r="FH75" s="1158">
        <v>0</v>
      </c>
      <c r="FI75" s="1158">
        <v>545.95000000000005</v>
      </c>
      <c r="FJ75" s="1158">
        <v>0</v>
      </c>
      <c r="FK75" s="1158">
        <v>0</v>
      </c>
      <c r="FL75" s="1158">
        <v>4.6071913357400724</v>
      </c>
      <c r="FM75" s="1252">
        <v>545.95000000000005</v>
      </c>
      <c r="FN75" s="1236">
        <v>4.0000000000000001E-3</v>
      </c>
      <c r="FO75" s="1236">
        <v>1E-3</v>
      </c>
      <c r="FP75" s="1236">
        <v>8.4000000000000012E-3</v>
      </c>
      <c r="FQ75" s="1236">
        <v>0</v>
      </c>
      <c r="FR75" s="1236">
        <v>0</v>
      </c>
      <c r="FS75" s="1236">
        <v>0</v>
      </c>
      <c r="FT75" s="1233">
        <v>14.770702702702705</v>
      </c>
      <c r="FU75" s="1233">
        <v>0.51941891891891878</v>
      </c>
      <c r="FV75" s="1158">
        <v>0</v>
      </c>
      <c r="FW75" s="1158">
        <v>0</v>
      </c>
      <c r="FX75" s="1158">
        <v>1811.88</v>
      </c>
      <c r="FY75" s="1158">
        <v>0</v>
      </c>
      <c r="FZ75" s="1158">
        <v>0</v>
      </c>
      <c r="GA75" s="1158">
        <v>15.290121621621624</v>
      </c>
      <c r="GB75" s="1252">
        <v>1811.88</v>
      </c>
      <c r="GC75" s="1253">
        <v>82.675945672223421</v>
      </c>
      <c r="GD75" s="1254">
        <v>9797.1</v>
      </c>
      <c r="GE75" s="1255">
        <v>60.067729752443199</v>
      </c>
      <c r="GF75" s="1256">
        <v>7118.03</v>
      </c>
      <c r="GG75" s="1257">
        <v>142.74367542466661</v>
      </c>
      <c r="GH75" s="1258">
        <v>16915.13</v>
      </c>
      <c r="GI75" s="1246">
        <v>12</v>
      </c>
      <c r="GJ75" s="1259">
        <v>142.74367542466661</v>
      </c>
      <c r="GK75" s="1260">
        <v>16915.13</v>
      </c>
      <c r="GL75" s="1261">
        <v>0</v>
      </c>
      <c r="GM75" s="1262">
        <v>0</v>
      </c>
    </row>
    <row r="76" spans="1:195" ht="18" customHeight="1" x14ac:dyDescent="0.25">
      <c r="A76" s="1250">
        <v>62</v>
      </c>
      <c r="B76" s="1158" t="s">
        <v>1395</v>
      </c>
      <c r="C76" s="1266" t="s">
        <v>379</v>
      </c>
      <c r="D76" s="1235">
        <v>252.33333333333334</v>
      </c>
      <c r="E76" s="1236">
        <v>2.3E-3</v>
      </c>
      <c r="F76" s="1236">
        <v>8.0000000000000004E-4</v>
      </c>
      <c r="G76" s="1236">
        <v>4.8300000000000001E-3</v>
      </c>
      <c r="H76" s="1236">
        <v>0</v>
      </c>
      <c r="I76" s="1236">
        <v>0</v>
      </c>
      <c r="J76" s="1236">
        <v>1E-4</v>
      </c>
      <c r="K76" s="1233">
        <v>7.6875091216216216</v>
      </c>
      <c r="L76" s="1233">
        <v>0.36053783783783766</v>
      </c>
      <c r="M76" s="1237">
        <v>0</v>
      </c>
      <c r="N76" s="1237">
        <v>0</v>
      </c>
      <c r="O76" s="1158">
        <v>2030.79</v>
      </c>
      <c r="P76" s="1233">
        <v>6.0000000000000005E-2</v>
      </c>
      <c r="Q76" s="1158">
        <v>15.14</v>
      </c>
      <c r="R76" s="1158">
        <v>8.1080469594594593</v>
      </c>
      <c r="S76" s="1252">
        <v>2045.93</v>
      </c>
      <c r="T76" s="1239">
        <v>2.3E-3</v>
      </c>
      <c r="U76" s="1236">
        <v>8.0000000000000004E-4</v>
      </c>
      <c r="V76" s="1236">
        <v>4.8300000000000001E-3</v>
      </c>
      <c r="W76" s="1236">
        <v>0</v>
      </c>
      <c r="X76" s="1236">
        <v>0</v>
      </c>
      <c r="Y76" s="1236">
        <v>1E-4</v>
      </c>
      <c r="Z76" s="1233">
        <v>8.6643215946843863</v>
      </c>
      <c r="AA76" s="1233">
        <v>0.37572890365448514</v>
      </c>
      <c r="AB76" s="1158">
        <v>0</v>
      </c>
      <c r="AC76" s="1158">
        <v>0</v>
      </c>
      <c r="AD76" s="1158">
        <v>2281.11</v>
      </c>
      <c r="AE76" s="1233">
        <v>7.1400000000000005E-2</v>
      </c>
      <c r="AF76" s="1158">
        <v>18.02</v>
      </c>
      <c r="AG76" s="1158">
        <v>9.111450498338872</v>
      </c>
      <c r="AH76" s="1252">
        <v>2299.13</v>
      </c>
      <c r="AI76" s="1239">
        <v>2.3E-3</v>
      </c>
      <c r="AJ76" s="1236">
        <v>8.0000000000000004E-4</v>
      </c>
      <c r="AK76" s="1236">
        <v>4.8300000000000001E-3</v>
      </c>
      <c r="AL76" s="1236">
        <v>0</v>
      </c>
      <c r="AM76" s="1236">
        <v>0</v>
      </c>
      <c r="AN76" s="1236">
        <v>1E-4</v>
      </c>
      <c r="AO76" s="1233">
        <v>8.0145846153846154</v>
      </c>
      <c r="AP76" s="1233">
        <v>0.34017391304347838</v>
      </c>
      <c r="AQ76" s="1158">
        <v>0</v>
      </c>
      <c r="AR76" s="1158">
        <v>0</v>
      </c>
      <c r="AS76" s="1158">
        <v>2108.1799999999998</v>
      </c>
      <c r="AT76" s="1233">
        <v>7.2000000000000008E-2</v>
      </c>
      <c r="AU76" s="1158">
        <v>18.170000000000002</v>
      </c>
      <c r="AV76" s="1158">
        <v>8.4267585284280937</v>
      </c>
      <c r="AW76" s="1252">
        <v>2126.35</v>
      </c>
      <c r="AX76" s="1236">
        <v>2.3E-3</v>
      </c>
      <c r="AY76" s="1236">
        <v>8.0000000000000004E-4</v>
      </c>
      <c r="AZ76" s="1236">
        <v>4.8300000000000001E-3</v>
      </c>
      <c r="BA76" s="1236">
        <v>0</v>
      </c>
      <c r="BB76" s="1236">
        <v>0</v>
      </c>
      <c r="BC76" s="1236">
        <v>1E-4</v>
      </c>
      <c r="BD76" s="1233">
        <v>8.9252407894736834</v>
      </c>
      <c r="BE76" s="1233">
        <v>0.39371578947368435</v>
      </c>
      <c r="BF76" s="1158">
        <v>0</v>
      </c>
      <c r="BG76" s="1158">
        <v>0</v>
      </c>
      <c r="BH76" s="1158">
        <v>2351.48</v>
      </c>
      <c r="BI76" s="1233">
        <v>6.8400000000000002E-2</v>
      </c>
      <c r="BJ76" s="1158">
        <v>17.260000000000002</v>
      </c>
      <c r="BK76" s="1158">
        <v>9.3873565789473687</v>
      </c>
      <c r="BL76" s="1252">
        <v>2368.7400000000002</v>
      </c>
      <c r="BM76" s="1239">
        <v>2.3E-3</v>
      </c>
      <c r="BN76" s="1236">
        <v>8.0000000000000004E-4</v>
      </c>
      <c r="BO76" s="1236">
        <v>4.8300000000000001E-3</v>
      </c>
      <c r="BP76" s="1236">
        <v>0</v>
      </c>
      <c r="BQ76" s="1236">
        <v>0</v>
      </c>
      <c r="BR76" s="1236">
        <v>1E-4</v>
      </c>
      <c r="BS76" s="1233">
        <v>7.1846132653061225</v>
      </c>
      <c r="BT76" s="1233">
        <v>0.4236326530612245</v>
      </c>
      <c r="BU76" s="1158">
        <v>0</v>
      </c>
      <c r="BV76" s="1158">
        <v>0</v>
      </c>
      <c r="BW76" s="1158">
        <v>1919.81</v>
      </c>
      <c r="BX76" s="1233">
        <v>6.1200000000000004E-2</v>
      </c>
      <c r="BY76" s="1158">
        <v>15.44</v>
      </c>
      <c r="BZ76" s="1158">
        <v>7.6694459183673471</v>
      </c>
      <c r="CA76" s="1252">
        <v>1935.25</v>
      </c>
      <c r="CB76" s="1236">
        <v>2.3E-3</v>
      </c>
      <c r="CC76" s="1236">
        <v>8.0000000000000004E-4</v>
      </c>
      <c r="CD76" s="1236">
        <v>4.8300000000000001E-3</v>
      </c>
      <c r="CE76" s="1236">
        <v>0</v>
      </c>
      <c r="CF76" s="1236">
        <v>0</v>
      </c>
      <c r="CG76" s="1236">
        <v>1E-4</v>
      </c>
      <c r="CH76" s="1233">
        <v>5.4015692307692316</v>
      </c>
      <c r="CI76" s="1233">
        <v>0.41693110367892988</v>
      </c>
      <c r="CJ76" s="1158">
        <v>0</v>
      </c>
      <c r="CK76" s="1158">
        <v>0</v>
      </c>
      <c r="CL76" s="1158">
        <v>1468.2</v>
      </c>
      <c r="CM76" s="1233">
        <v>5.2200000000000003E-2</v>
      </c>
      <c r="CN76" s="1158">
        <v>13.17</v>
      </c>
      <c r="CO76" s="1158">
        <v>5.8707003344481619</v>
      </c>
      <c r="CP76" s="1252">
        <v>1481.3700000000001</v>
      </c>
      <c r="CQ76" s="1239">
        <v>2.3E-3</v>
      </c>
      <c r="CR76" s="1236">
        <v>8.0000000000000004E-4</v>
      </c>
      <c r="CS76" s="1236">
        <v>4.8300000000000001E-3</v>
      </c>
      <c r="CT76" s="1236">
        <v>0</v>
      </c>
      <c r="CU76" s="1236">
        <v>0</v>
      </c>
      <c r="CV76" s="1236">
        <v>1E-4</v>
      </c>
      <c r="CW76" s="1233">
        <v>5.7198949044585987</v>
      </c>
      <c r="CX76" s="1233">
        <v>0.5299617834394903</v>
      </c>
      <c r="CY76" s="1158">
        <v>0</v>
      </c>
      <c r="CZ76" s="1158">
        <v>0</v>
      </c>
      <c r="DA76" s="1158">
        <v>1577.05</v>
      </c>
      <c r="DB76" s="1233">
        <v>5.2000000000000005E-2</v>
      </c>
      <c r="DC76" s="1158">
        <v>13.12</v>
      </c>
      <c r="DD76" s="1158">
        <v>6.3018566878980886</v>
      </c>
      <c r="DE76" s="1252">
        <v>1590.1699999999998</v>
      </c>
      <c r="DF76" s="1239">
        <v>2.3E-3</v>
      </c>
      <c r="DG76" s="1236">
        <v>8.0000000000000004E-4</v>
      </c>
      <c r="DH76" s="1236">
        <v>4.8300000000000001E-3</v>
      </c>
      <c r="DI76" s="1236">
        <v>0</v>
      </c>
      <c r="DJ76" s="1236">
        <v>0</v>
      </c>
      <c r="DK76" s="1236">
        <v>1E-4</v>
      </c>
      <c r="DL76" s="1233">
        <v>5.7909818181818187</v>
      </c>
      <c r="DM76" s="1233">
        <v>0.5960727272727272</v>
      </c>
      <c r="DN76" s="1158">
        <v>0</v>
      </c>
      <c r="DO76" s="1158">
        <v>0</v>
      </c>
      <c r="DP76" s="1158">
        <v>1611.67</v>
      </c>
      <c r="DQ76" s="1233">
        <v>5.8800000000000005E-2</v>
      </c>
      <c r="DR76" s="1158">
        <v>14.84</v>
      </c>
      <c r="DS76" s="1158">
        <v>6.4458545454545453</v>
      </c>
      <c r="DT76" s="1252">
        <v>1626.51</v>
      </c>
      <c r="DU76" s="1239">
        <v>2.3E-3</v>
      </c>
      <c r="DV76" s="1236">
        <v>8.0000000000000004E-4</v>
      </c>
      <c r="DW76" s="1236">
        <v>4.8300000000000001E-3</v>
      </c>
      <c r="DX76" s="1236">
        <v>0</v>
      </c>
      <c r="DY76" s="1236">
        <v>0</v>
      </c>
      <c r="DZ76" s="1236">
        <v>1E-4</v>
      </c>
      <c r="EA76" s="1233">
        <v>6.2225595505617974</v>
      </c>
      <c r="EB76" s="1233">
        <v>0.51092134831460678</v>
      </c>
      <c r="EC76" s="1158">
        <v>0</v>
      </c>
      <c r="ED76" s="1158">
        <v>0</v>
      </c>
      <c r="EE76" s="1158">
        <v>1699.08</v>
      </c>
      <c r="EF76" s="1158">
        <v>5.9400000000000001E-2</v>
      </c>
      <c r="EG76" s="1158">
        <v>14.99</v>
      </c>
      <c r="EH76" s="1158">
        <v>6.7928808988764047</v>
      </c>
      <c r="EI76" s="1252">
        <v>1714.07</v>
      </c>
      <c r="EJ76" s="1239">
        <v>2.3E-3</v>
      </c>
      <c r="EK76" s="1236">
        <v>8.0000000000000004E-4</v>
      </c>
      <c r="EL76" s="1236">
        <v>4.8300000000000001E-3</v>
      </c>
      <c r="EM76" s="1236">
        <v>0</v>
      </c>
      <c r="EN76" s="1236">
        <v>0</v>
      </c>
      <c r="EO76" s="1236">
        <v>1E-4</v>
      </c>
      <c r="EP76" s="1233">
        <v>3.9998522058823536</v>
      </c>
      <c r="EQ76" s="1233">
        <v>0.26175882352941171</v>
      </c>
      <c r="ER76" s="1158">
        <v>0</v>
      </c>
      <c r="ES76" s="1158">
        <v>0</v>
      </c>
      <c r="ET76" s="1158">
        <v>1075.3499999999999</v>
      </c>
      <c r="EU76" s="1158">
        <v>8.4000000000000005E-2</v>
      </c>
      <c r="EV76" s="1158">
        <v>21.2</v>
      </c>
      <c r="EW76" s="1158">
        <v>4.3456110294117654</v>
      </c>
      <c r="EX76" s="1252">
        <v>1096.55</v>
      </c>
      <c r="EY76" s="1236">
        <v>2.3E-3</v>
      </c>
      <c r="EZ76" s="1236">
        <v>8.0000000000000004E-4</v>
      </c>
      <c r="FA76" s="1236">
        <v>4.8300000000000001E-3</v>
      </c>
      <c r="FB76" s="1236">
        <v>0</v>
      </c>
      <c r="FC76" s="1236">
        <v>0</v>
      </c>
      <c r="FD76" s="1236">
        <v>1E-4</v>
      </c>
      <c r="FE76" s="1233">
        <v>2.5065184115523467</v>
      </c>
      <c r="FF76" s="1233">
        <v>0.1984231046931407</v>
      </c>
      <c r="FG76" s="1158">
        <v>0</v>
      </c>
      <c r="FH76" s="1158">
        <v>0</v>
      </c>
      <c r="FI76" s="1158">
        <v>682.55</v>
      </c>
      <c r="FJ76" s="1158">
        <v>7.5999999999999998E-2</v>
      </c>
      <c r="FK76" s="1158">
        <v>19.18</v>
      </c>
      <c r="FL76" s="1158">
        <v>2.7809415162454876</v>
      </c>
      <c r="FM76" s="1252">
        <v>701.7299999999999</v>
      </c>
      <c r="FN76" s="1236">
        <v>2.3E-3</v>
      </c>
      <c r="FO76" s="1236">
        <v>8.0000000000000004E-4</v>
      </c>
      <c r="FP76" s="1236">
        <v>4.8300000000000001E-3</v>
      </c>
      <c r="FQ76" s="1236">
        <v>0</v>
      </c>
      <c r="FR76" s="1236">
        <v>0</v>
      </c>
      <c r="FS76" s="1236">
        <v>1E-4</v>
      </c>
      <c r="FT76" s="1233">
        <v>8.493154054054056</v>
      </c>
      <c r="FU76" s="1233">
        <v>0.41553513513513501</v>
      </c>
      <c r="FV76" s="1158">
        <v>0</v>
      </c>
      <c r="FW76" s="1158">
        <v>0</v>
      </c>
      <c r="FX76" s="1158">
        <v>2247.96</v>
      </c>
      <c r="FY76" s="1158">
        <v>7.4099999999999999E-2</v>
      </c>
      <c r="FZ76" s="1158">
        <v>18.7</v>
      </c>
      <c r="GA76" s="1158">
        <v>8.9827891891891909</v>
      </c>
      <c r="GB76" s="1252">
        <v>2266.66</v>
      </c>
      <c r="GC76" s="1253">
        <v>48.573758817989301</v>
      </c>
      <c r="GD76" s="1254">
        <v>12256.77</v>
      </c>
      <c r="GE76" s="1255">
        <v>35.649933867075475</v>
      </c>
      <c r="GF76" s="1256">
        <v>8995.6899999999987</v>
      </c>
      <c r="GG76" s="1257">
        <v>84.223692685064776</v>
      </c>
      <c r="GH76" s="1258">
        <v>21252.46</v>
      </c>
      <c r="GI76" s="1246">
        <v>12</v>
      </c>
      <c r="GJ76" s="1259">
        <v>83.434192685064772</v>
      </c>
      <c r="GK76" s="1260">
        <v>21053.230000000003</v>
      </c>
      <c r="GL76" s="1261">
        <v>0.78950000000000387</v>
      </c>
      <c r="GM76" s="1262">
        <v>199.22999999999593</v>
      </c>
    </row>
    <row r="77" spans="1:195" ht="18" customHeight="1" x14ac:dyDescent="0.25">
      <c r="A77" s="1232">
        <v>63</v>
      </c>
      <c r="B77" s="1263" t="s">
        <v>1396</v>
      </c>
      <c r="C77" s="1266" t="s">
        <v>379</v>
      </c>
      <c r="D77" s="1235">
        <v>193</v>
      </c>
      <c r="E77" s="1236">
        <v>1.5E-3</v>
      </c>
      <c r="F77" s="1236">
        <v>1E-3</v>
      </c>
      <c r="G77" s="1236">
        <v>1.5E-3</v>
      </c>
      <c r="H77" s="1236">
        <v>0</v>
      </c>
      <c r="I77" s="1236">
        <v>0</v>
      </c>
      <c r="J77" s="1236">
        <v>0</v>
      </c>
      <c r="K77" s="1233">
        <v>5.0135929054054058</v>
      </c>
      <c r="L77" s="1233">
        <v>0.45067229729729708</v>
      </c>
      <c r="M77" s="1237">
        <v>0</v>
      </c>
      <c r="N77" s="1237">
        <v>0</v>
      </c>
      <c r="O77" s="1158">
        <v>1054.5999999999999</v>
      </c>
      <c r="P77" s="1233">
        <v>0</v>
      </c>
      <c r="Q77" s="1158">
        <v>0</v>
      </c>
      <c r="R77" s="1158">
        <v>5.4642652027027028</v>
      </c>
      <c r="S77" s="1252">
        <v>1054.5999999999999</v>
      </c>
      <c r="T77" s="1239">
        <v>1.5E-3</v>
      </c>
      <c r="U77" s="1236">
        <v>1E-3</v>
      </c>
      <c r="V77" s="1236">
        <v>1.5E-3</v>
      </c>
      <c r="W77" s="1236">
        <v>0</v>
      </c>
      <c r="X77" s="1236">
        <v>0</v>
      </c>
      <c r="Y77" s="1236">
        <v>0</v>
      </c>
      <c r="Z77" s="1233">
        <v>5.6506445182724265</v>
      </c>
      <c r="AA77" s="1233">
        <v>0.46966112956810641</v>
      </c>
      <c r="AB77" s="1158">
        <v>0</v>
      </c>
      <c r="AC77" s="1158">
        <v>0</v>
      </c>
      <c r="AD77" s="1158">
        <v>1181.22</v>
      </c>
      <c r="AE77" s="1233">
        <v>0</v>
      </c>
      <c r="AF77" s="1158">
        <v>0</v>
      </c>
      <c r="AG77" s="1158">
        <v>6.1203056478405333</v>
      </c>
      <c r="AH77" s="1252">
        <v>1181.22</v>
      </c>
      <c r="AI77" s="1239">
        <v>1.5E-3</v>
      </c>
      <c r="AJ77" s="1236">
        <v>1E-3</v>
      </c>
      <c r="AK77" s="1236">
        <v>1.5E-3</v>
      </c>
      <c r="AL77" s="1236">
        <v>0</v>
      </c>
      <c r="AM77" s="1236">
        <v>0</v>
      </c>
      <c r="AN77" s="1236">
        <v>0</v>
      </c>
      <c r="AO77" s="1233">
        <v>5.2269030100334453</v>
      </c>
      <c r="AP77" s="1233">
        <v>0.42521739130434799</v>
      </c>
      <c r="AQ77" s="1158">
        <v>0</v>
      </c>
      <c r="AR77" s="1158">
        <v>0</v>
      </c>
      <c r="AS77" s="1158">
        <v>1090.8599999999999</v>
      </c>
      <c r="AT77" s="1233">
        <v>0</v>
      </c>
      <c r="AU77" s="1158">
        <v>0</v>
      </c>
      <c r="AV77" s="1158">
        <v>5.6521204013377933</v>
      </c>
      <c r="AW77" s="1252">
        <v>1090.8599999999999</v>
      </c>
      <c r="AX77" s="1236">
        <v>1.5E-3</v>
      </c>
      <c r="AY77" s="1236">
        <v>1E-3</v>
      </c>
      <c r="AZ77" s="1236">
        <v>1.5E-3</v>
      </c>
      <c r="BA77" s="1236">
        <v>0</v>
      </c>
      <c r="BB77" s="1236">
        <v>0</v>
      </c>
      <c r="BC77" s="1236">
        <v>0</v>
      </c>
      <c r="BD77" s="1233">
        <v>5.8208092105263161</v>
      </c>
      <c r="BE77" s="1233">
        <v>0.49214473684210547</v>
      </c>
      <c r="BF77" s="1158">
        <v>0</v>
      </c>
      <c r="BG77" s="1158">
        <v>0</v>
      </c>
      <c r="BH77" s="1158">
        <v>1218.4000000000001</v>
      </c>
      <c r="BI77" s="1233">
        <v>0</v>
      </c>
      <c r="BJ77" s="1158">
        <v>0</v>
      </c>
      <c r="BK77" s="1158">
        <v>6.3129539473684213</v>
      </c>
      <c r="BL77" s="1252">
        <v>1218.4000000000001</v>
      </c>
      <c r="BM77" s="1239">
        <v>1.5E-3</v>
      </c>
      <c r="BN77" s="1236">
        <v>1E-3</v>
      </c>
      <c r="BO77" s="1236">
        <v>1.5E-3</v>
      </c>
      <c r="BP77" s="1236">
        <v>0</v>
      </c>
      <c r="BQ77" s="1236">
        <v>0</v>
      </c>
      <c r="BR77" s="1236">
        <v>0</v>
      </c>
      <c r="BS77" s="1233">
        <v>4.6856173469387752</v>
      </c>
      <c r="BT77" s="1233">
        <v>0.52954081632653061</v>
      </c>
      <c r="BU77" s="1158">
        <v>0</v>
      </c>
      <c r="BV77" s="1158">
        <v>0</v>
      </c>
      <c r="BW77" s="1158">
        <v>1006.53</v>
      </c>
      <c r="BX77" s="1233">
        <v>0</v>
      </c>
      <c r="BY77" s="1158">
        <v>0</v>
      </c>
      <c r="BZ77" s="1158">
        <v>5.2151581632653059</v>
      </c>
      <c r="CA77" s="1252">
        <v>1006.53</v>
      </c>
      <c r="CB77" s="1236">
        <v>1.5E-3</v>
      </c>
      <c r="CC77" s="1236">
        <v>1E-3</v>
      </c>
      <c r="CD77" s="1236">
        <v>1.5E-3</v>
      </c>
      <c r="CE77" s="1236">
        <v>0</v>
      </c>
      <c r="CF77" s="1236">
        <v>0</v>
      </c>
      <c r="CG77" s="1236">
        <v>0</v>
      </c>
      <c r="CH77" s="1233">
        <v>3.5227625418060211</v>
      </c>
      <c r="CI77" s="1233">
        <v>0.52116387959866239</v>
      </c>
      <c r="CJ77" s="1158">
        <v>0</v>
      </c>
      <c r="CK77" s="1158">
        <v>0</v>
      </c>
      <c r="CL77" s="1158">
        <v>780.48</v>
      </c>
      <c r="CM77" s="1233">
        <v>0</v>
      </c>
      <c r="CN77" s="1158">
        <v>0</v>
      </c>
      <c r="CO77" s="1158">
        <v>4.0439264214046835</v>
      </c>
      <c r="CP77" s="1252">
        <v>780.48</v>
      </c>
      <c r="CQ77" s="1239">
        <v>1.5E-3</v>
      </c>
      <c r="CR77" s="1236">
        <v>1E-3</v>
      </c>
      <c r="CS77" s="1236">
        <v>1.5E-3</v>
      </c>
      <c r="CT77" s="1236">
        <v>0</v>
      </c>
      <c r="CU77" s="1236">
        <v>0</v>
      </c>
      <c r="CV77" s="1236">
        <v>0</v>
      </c>
      <c r="CW77" s="1233">
        <v>3.7303662420382167</v>
      </c>
      <c r="CX77" s="1233">
        <v>0.66245222929936287</v>
      </c>
      <c r="CY77" s="1158">
        <v>0</v>
      </c>
      <c r="CZ77" s="1158">
        <v>0</v>
      </c>
      <c r="DA77" s="1158">
        <v>847.81</v>
      </c>
      <c r="DB77" s="1233">
        <v>0</v>
      </c>
      <c r="DC77" s="1158">
        <v>0</v>
      </c>
      <c r="DD77" s="1158">
        <v>4.3928184713375797</v>
      </c>
      <c r="DE77" s="1252">
        <v>847.81</v>
      </c>
      <c r="DF77" s="1239">
        <v>1.5E-3</v>
      </c>
      <c r="DG77" s="1236">
        <v>1E-3</v>
      </c>
      <c r="DH77" s="1236">
        <v>1.5E-3</v>
      </c>
      <c r="DI77" s="1236">
        <v>0</v>
      </c>
      <c r="DJ77" s="1236">
        <v>0</v>
      </c>
      <c r="DK77" s="1236">
        <v>0</v>
      </c>
      <c r="DL77" s="1233">
        <v>3.7767272727272729</v>
      </c>
      <c r="DM77" s="1233">
        <v>0.74509090909090903</v>
      </c>
      <c r="DN77" s="1158">
        <v>0</v>
      </c>
      <c r="DO77" s="1158">
        <v>0</v>
      </c>
      <c r="DP77" s="1158">
        <v>872.71</v>
      </c>
      <c r="DQ77" s="1233">
        <v>0</v>
      </c>
      <c r="DR77" s="1158">
        <v>0</v>
      </c>
      <c r="DS77" s="1158">
        <v>4.5218181818181815</v>
      </c>
      <c r="DT77" s="1252">
        <v>872.71</v>
      </c>
      <c r="DU77" s="1239">
        <v>1.5E-3</v>
      </c>
      <c r="DV77" s="1236">
        <v>1E-3</v>
      </c>
      <c r="DW77" s="1236">
        <v>1.5E-3</v>
      </c>
      <c r="DX77" s="1236">
        <v>0</v>
      </c>
      <c r="DY77" s="1236">
        <v>0</v>
      </c>
      <c r="DZ77" s="1236">
        <v>0</v>
      </c>
      <c r="EA77" s="1233">
        <v>4.0581910112359552</v>
      </c>
      <c r="EB77" s="1233">
        <v>0.63865168539325856</v>
      </c>
      <c r="EC77" s="1158">
        <v>0</v>
      </c>
      <c r="ED77" s="1158">
        <v>0</v>
      </c>
      <c r="EE77" s="1158">
        <v>906.49</v>
      </c>
      <c r="EF77" s="1158">
        <v>0</v>
      </c>
      <c r="EG77" s="1158">
        <v>0</v>
      </c>
      <c r="EH77" s="1158">
        <v>4.6968426966292141</v>
      </c>
      <c r="EI77" s="1252">
        <v>906.49</v>
      </c>
      <c r="EJ77" s="1239">
        <v>1.5E-3</v>
      </c>
      <c r="EK77" s="1236">
        <v>1E-3</v>
      </c>
      <c r="EL77" s="1236">
        <v>1.5E-3</v>
      </c>
      <c r="EM77" s="1236">
        <v>0</v>
      </c>
      <c r="EN77" s="1236">
        <v>0</v>
      </c>
      <c r="EO77" s="1236">
        <v>0</v>
      </c>
      <c r="EP77" s="1233">
        <v>2.6085992647058829</v>
      </c>
      <c r="EQ77" s="1233">
        <v>0.32719852941176464</v>
      </c>
      <c r="ER77" s="1158">
        <v>0</v>
      </c>
      <c r="ES77" s="1158">
        <v>0</v>
      </c>
      <c r="ET77" s="1158">
        <v>566.61</v>
      </c>
      <c r="EU77" s="1158">
        <v>0</v>
      </c>
      <c r="EV77" s="1158">
        <v>0</v>
      </c>
      <c r="EW77" s="1158">
        <v>2.9357977941176476</v>
      </c>
      <c r="EX77" s="1252">
        <v>566.61</v>
      </c>
      <c r="EY77" s="1236">
        <v>1.5E-3</v>
      </c>
      <c r="EZ77" s="1236">
        <v>1E-3</v>
      </c>
      <c r="FA77" s="1236">
        <v>1.5E-3</v>
      </c>
      <c r="FB77" s="1236">
        <v>0</v>
      </c>
      <c r="FC77" s="1236">
        <v>0</v>
      </c>
      <c r="FD77" s="1236">
        <v>0</v>
      </c>
      <c r="FE77" s="1233">
        <v>1.6346859205776174</v>
      </c>
      <c r="FF77" s="1233">
        <v>0.24802888086642588</v>
      </c>
      <c r="FG77" s="1158">
        <v>0</v>
      </c>
      <c r="FH77" s="1158">
        <v>0</v>
      </c>
      <c r="FI77" s="1158">
        <v>363.36</v>
      </c>
      <c r="FJ77" s="1158">
        <v>0</v>
      </c>
      <c r="FK77" s="1158">
        <v>0</v>
      </c>
      <c r="FL77" s="1158">
        <v>1.8827148014440434</v>
      </c>
      <c r="FM77" s="1252">
        <v>363.36</v>
      </c>
      <c r="FN77" s="1236">
        <v>1.5E-3</v>
      </c>
      <c r="FO77" s="1236">
        <v>1E-3</v>
      </c>
      <c r="FP77" s="1236">
        <v>1.5E-3</v>
      </c>
      <c r="FQ77" s="1236">
        <v>0</v>
      </c>
      <c r="FR77" s="1236">
        <v>0</v>
      </c>
      <c r="FS77" s="1236">
        <v>0</v>
      </c>
      <c r="FT77" s="1233">
        <v>5.539013513513515</v>
      </c>
      <c r="FU77" s="1233">
        <v>0.51941891891891878</v>
      </c>
      <c r="FV77" s="1158">
        <v>0</v>
      </c>
      <c r="FW77" s="1158">
        <v>0</v>
      </c>
      <c r="FX77" s="1158">
        <v>1169.28</v>
      </c>
      <c r="FY77" s="1158">
        <v>0</v>
      </c>
      <c r="FZ77" s="1158">
        <v>0</v>
      </c>
      <c r="GA77" s="1158">
        <v>6.0584324324324337</v>
      </c>
      <c r="GB77" s="1252">
        <v>1169.28</v>
      </c>
      <c r="GC77" s="1253">
        <v>32.808729783919439</v>
      </c>
      <c r="GD77" s="1254">
        <v>6332.09</v>
      </c>
      <c r="GE77" s="1255">
        <v>24.488424377779097</v>
      </c>
      <c r="GF77" s="1256">
        <v>4726.26</v>
      </c>
      <c r="GG77" s="1257">
        <v>57.297154161698536</v>
      </c>
      <c r="GH77" s="1258">
        <v>11058.35</v>
      </c>
      <c r="GI77" s="1246">
        <v>10</v>
      </c>
      <c r="GJ77" s="1259">
        <v>57.297154161698536</v>
      </c>
      <c r="GK77" s="1260">
        <v>11058.35</v>
      </c>
      <c r="GL77" s="1261">
        <v>0</v>
      </c>
      <c r="GM77" s="1262">
        <v>0</v>
      </c>
    </row>
    <row r="78" spans="1:195" ht="18" customHeight="1" x14ac:dyDescent="0.25">
      <c r="A78" s="1250">
        <v>64</v>
      </c>
      <c r="B78" s="1263" t="s">
        <v>1397</v>
      </c>
      <c r="C78" s="1266" t="s">
        <v>379</v>
      </c>
      <c r="D78" s="1235">
        <v>160.33333333333334</v>
      </c>
      <c r="E78" s="1236">
        <v>1.1999999999999999E-3</v>
      </c>
      <c r="F78" s="1236">
        <v>1E-3</v>
      </c>
      <c r="G78" s="1236">
        <v>1.1999999999999999E-3</v>
      </c>
      <c r="H78" s="1236">
        <v>0</v>
      </c>
      <c r="I78" s="1236">
        <v>0</v>
      </c>
      <c r="J78" s="1236">
        <v>0</v>
      </c>
      <c r="K78" s="1233">
        <v>4.0108743243243241</v>
      </c>
      <c r="L78" s="1233">
        <v>0.45067229729729708</v>
      </c>
      <c r="M78" s="1237">
        <v>0</v>
      </c>
      <c r="N78" s="1237">
        <v>0</v>
      </c>
      <c r="O78" s="1158">
        <v>715.33</v>
      </c>
      <c r="P78" s="1233">
        <v>0</v>
      </c>
      <c r="Q78" s="1158">
        <v>0</v>
      </c>
      <c r="R78" s="1158">
        <v>4.4615466216216211</v>
      </c>
      <c r="S78" s="1252">
        <v>715.33</v>
      </c>
      <c r="T78" s="1239">
        <v>1.1999999999999999E-3</v>
      </c>
      <c r="U78" s="1236">
        <v>1E-3</v>
      </c>
      <c r="V78" s="1236">
        <v>1.1999999999999999E-3</v>
      </c>
      <c r="W78" s="1236">
        <v>0</v>
      </c>
      <c r="X78" s="1236">
        <v>0</v>
      </c>
      <c r="Y78" s="1236">
        <v>0</v>
      </c>
      <c r="Z78" s="1233">
        <v>4.5205156146179402</v>
      </c>
      <c r="AA78" s="1233">
        <v>0.46966112956810641</v>
      </c>
      <c r="AB78" s="1158">
        <v>0</v>
      </c>
      <c r="AC78" s="1158">
        <v>0</v>
      </c>
      <c r="AD78" s="1158">
        <v>800.09</v>
      </c>
      <c r="AE78" s="1233">
        <v>0</v>
      </c>
      <c r="AF78" s="1158">
        <v>0</v>
      </c>
      <c r="AG78" s="1158">
        <v>4.990176744186047</v>
      </c>
      <c r="AH78" s="1252">
        <v>800.09</v>
      </c>
      <c r="AI78" s="1239">
        <v>1.1999999999999999E-3</v>
      </c>
      <c r="AJ78" s="1236">
        <v>1E-3</v>
      </c>
      <c r="AK78" s="1236">
        <v>1.1999999999999999E-3</v>
      </c>
      <c r="AL78" s="1236">
        <v>0</v>
      </c>
      <c r="AM78" s="1236">
        <v>0</v>
      </c>
      <c r="AN78" s="1236">
        <v>0</v>
      </c>
      <c r="AO78" s="1233">
        <v>4.1815224080267557</v>
      </c>
      <c r="AP78" s="1233">
        <v>0.42521739130434799</v>
      </c>
      <c r="AQ78" s="1158">
        <v>0</v>
      </c>
      <c r="AR78" s="1158">
        <v>0</v>
      </c>
      <c r="AS78" s="1158">
        <v>738.61</v>
      </c>
      <c r="AT78" s="1233">
        <v>0</v>
      </c>
      <c r="AU78" s="1158">
        <v>0</v>
      </c>
      <c r="AV78" s="1158">
        <v>4.6067397993311037</v>
      </c>
      <c r="AW78" s="1252">
        <v>738.61</v>
      </c>
      <c r="AX78" s="1236">
        <v>1.1999999999999999E-3</v>
      </c>
      <c r="AY78" s="1236">
        <v>1E-3</v>
      </c>
      <c r="AZ78" s="1236">
        <v>1.1999999999999999E-3</v>
      </c>
      <c r="BA78" s="1236">
        <v>0</v>
      </c>
      <c r="BB78" s="1236">
        <v>0</v>
      </c>
      <c r="BC78" s="1236">
        <v>0</v>
      </c>
      <c r="BD78" s="1233">
        <v>4.6566473684210523</v>
      </c>
      <c r="BE78" s="1233">
        <v>0.49214473684210547</v>
      </c>
      <c r="BF78" s="1158">
        <v>0</v>
      </c>
      <c r="BG78" s="1158">
        <v>0</v>
      </c>
      <c r="BH78" s="1158">
        <v>825.52</v>
      </c>
      <c r="BI78" s="1233">
        <v>0</v>
      </c>
      <c r="BJ78" s="1158">
        <v>0</v>
      </c>
      <c r="BK78" s="1158">
        <v>5.1487921052631576</v>
      </c>
      <c r="BL78" s="1252">
        <v>825.52</v>
      </c>
      <c r="BM78" s="1239">
        <v>1.1999999999999999E-3</v>
      </c>
      <c r="BN78" s="1236">
        <v>1E-3</v>
      </c>
      <c r="BO78" s="1236">
        <v>1.1999999999999999E-3</v>
      </c>
      <c r="BP78" s="1236">
        <v>0</v>
      </c>
      <c r="BQ78" s="1236">
        <v>0</v>
      </c>
      <c r="BR78" s="1236">
        <v>0</v>
      </c>
      <c r="BS78" s="1233">
        <v>3.7484938775510201</v>
      </c>
      <c r="BT78" s="1233">
        <v>0.52954081632653061</v>
      </c>
      <c r="BU78" s="1158">
        <v>0</v>
      </c>
      <c r="BV78" s="1158">
        <v>0</v>
      </c>
      <c r="BW78" s="1158">
        <v>685.91</v>
      </c>
      <c r="BX78" s="1233">
        <v>0</v>
      </c>
      <c r="BY78" s="1158">
        <v>0</v>
      </c>
      <c r="BZ78" s="1158">
        <v>4.2780346938775509</v>
      </c>
      <c r="CA78" s="1252">
        <v>685.91</v>
      </c>
      <c r="CB78" s="1236">
        <v>1.1999999999999999E-3</v>
      </c>
      <c r="CC78" s="1236">
        <v>1E-3</v>
      </c>
      <c r="CD78" s="1236">
        <v>1.1999999999999999E-3</v>
      </c>
      <c r="CE78" s="1236">
        <v>0</v>
      </c>
      <c r="CF78" s="1236">
        <v>0</v>
      </c>
      <c r="CG78" s="1236">
        <v>0</v>
      </c>
      <c r="CH78" s="1233">
        <v>2.8182100334448164</v>
      </c>
      <c r="CI78" s="1233">
        <v>0.52116387959866239</v>
      </c>
      <c r="CJ78" s="1158">
        <v>0</v>
      </c>
      <c r="CK78" s="1158">
        <v>0</v>
      </c>
      <c r="CL78" s="1158">
        <v>535.41</v>
      </c>
      <c r="CM78" s="1233">
        <v>0</v>
      </c>
      <c r="CN78" s="1158">
        <v>0</v>
      </c>
      <c r="CO78" s="1158">
        <v>3.3393739130434787</v>
      </c>
      <c r="CP78" s="1252">
        <v>535.41</v>
      </c>
      <c r="CQ78" s="1239">
        <v>1.1999999999999999E-3</v>
      </c>
      <c r="CR78" s="1236">
        <v>1E-3</v>
      </c>
      <c r="CS78" s="1236">
        <v>1.1999999999999999E-3</v>
      </c>
      <c r="CT78" s="1236">
        <v>0</v>
      </c>
      <c r="CU78" s="1236">
        <v>0</v>
      </c>
      <c r="CV78" s="1236">
        <v>0</v>
      </c>
      <c r="CW78" s="1233">
        <v>2.9842929936305729</v>
      </c>
      <c r="CX78" s="1233">
        <v>0.66245222929936287</v>
      </c>
      <c r="CY78" s="1158">
        <v>0</v>
      </c>
      <c r="CZ78" s="1158">
        <v>0</v>
      </c>
      <c r="DA78" s="1158">
        <v>584.69000000000005</v>
      </c>
      <c r="DB78" s="1233">
        <v>0</v>
      </c>
      <c r="DC78" s="1158">
        <v>0</v>
      </c>
      <c r="DD78" s="1158">
        <v>3.646745222929936</v>
      </c>
      <c r="DE78" s="1252">
        <v>584.69000000000005</v>
      </c>
      <c r="DF78" s="1239">
        <v>1.1999999999999999E-3</v>
      </c>
      <c r="DG78" s="1236">
        <v>1E-3</v>
      </c>
      <c r="DH78" s="1236">
        <v>1.1999999999999999E-3</v>
      </c>
      <c r="DI78" s="1236">
        <v>0</v>
      </c>
      <c r="DJ78" s="1236">
        <v>0</v>
      </c>
      <c r="DK78" s="1236">
        <v>0</v>
      </c>
      <c r="DL78" s="1233">
        <v>3.0213818181818182</v>
      </c>
      <c r="DM78" s="1233">
        <v>0.74509090909090903</v>
      </c>
      <c r="DN78" s="1158">
        <v>0</v>
      </c>
      <c r="DO78" s="1158">
        <v>0</v>
      </c>
      <c r="DP78" s="1158">
        <v>603.89</v>
      </c>
      <c r="DQ78" s="1233">
        <v>0</v>
      </c>
      <c r="DR78" s="1158">
        <v>0</v>
      </c>
      <c r="DS78" s="1158">
        <v>3.7664727272727272</v>
      </c>
      <c r="DT78" s="1252">
        <v>603.89</v>
      </c>
      <c r="DU78" s="1239">
        <v>1.1999999999999999E-3</v>
      </c>
      <c r="DV78" s="1236">
        <v>1E-3</v>
      </c>
      <c r="DW78" s="1236">
        <v>1.1999999999999999E-3</v>
      </c>
      <c r="DX78" s="1236">
        <v>0</v>
      </c>
      <c r="DY78" s="1236">
        <v>0</v>
      </c>
      <c r="DZ78" s="1236">
        <v>0</v>
      </c>
      <c r="EA78" s="1233">
        <v>3.2465528089887639</v>
      </c>
      <c r="EB78" s="1233">
        <v>0.63865168539325856</v>
      </c>
      <c r="EC78" s="1158">
        <v>0</v>
      </c>
      <c r="ED78" s="1158">
        <v>0</v>
      </c>
      <c r="EE78" s="1158">
        <v>622.92999999999995</v>
      </c>
      <c r="EF78" s="1158">
        <v>0</v>
      </c>
      <c r="EG78" s="1158">
        <v>0</v>
      </c>
      <c r="EH78" s="1158">
        <v>3.8852044943820223</v>
      </c>
      <c r="EI78" s="1252">
        <v>622.92999999999995</v>
      </c>
      <c r="EJ78" s="1239">
        <v>1.1999999999999999E-3</v>
      </c>
      <c r="EK78" s="1236">
        <v>1E-3</v>
      </c>
      <c r="EL78" s="1236">
        <v>1.1999999999999999E-3</v>
      </c>
      <c r="EM78" s="1236">
        <v>0</v>
      </c>
      <c r="EN78" s="1236">
        <v>0</v>
      </c>
      <c r="EO78" s="1236">
        <v>0</v>
      </c>
      <c r="EP78" s="1233">
        <v>2.086879411764706</v>
      </c>
      <c r="EQ78" s="1233">
        <v>0.32719852941176464</v>
      </c>
      <c r="ER78" s="1158">
        <v>0</v>
      </c>
      <c r="ES78" s="1158">
        <v>0</v>
      </c>
      <c r="ET78" s="1158">
        <v>387.06</v>
      </c>
      <c r="EU78" s="1158">
        <v>0</v>
      </c>
      <c r="EV78" s="1158">
        <v>0</v>
      </c>
      <c r="EW78" s="1158">
        <v>2.4140779411764708</v>
      </c>
      <c r="EX78" s="1252">
        <v>387.06</v>
      </c>
      <c r="EY78" s="1236">
        <v>1.1999999999999999E-3</v>
      </c>
      <c r="EZ78" s="1236">
        <v>1E-3</v>
      </c>
      <c r="FA78" s="1236">
        <v>1.1999999999999999E-3</v>
      </c>
      <c r="FB78" s="1236">
        <v>0</v>
      </c>
      <c r="FC78" s="1236">
        <v>0</v>
      </c>
      <c r="FD78" s="1236">
        <v>0</v>
      </c>
      <c r="FE78" s="1233">
        <v>1.3077487364620939</v>
      </c>
      <c r="FF78" s="1233">
        <v>0.24802888086642588</v>
      </c>
      <c r="FG78" s="1158">
        <v>0</v>
      </c>
      <c r="FH78" s="1158">
        <v>0</v>
      </c>
      <c r="FI78" s="1158">
        <v>249.44</v>
      </c>
      <c r="FJ78" s="1158">
        <v>0</v>
      </c>
      <c r="FK78" s="1158">
        <v>0</v>
      </c>
      <c r="FL78" s="1158">
        <v>1.5557776173285198</v>
      </c>
      <c r="FM78" s="1252">
        <v>249.44</v>
      </c>
      <c r="FN78" s="1236">
        <v>1.1999999999999999E-3</v>
      </c>
      <c r="FO78" s="1236">
        <v>1E-3</v>
      </c>
      <c r="FP78" s="1236">
        <v>1.1999999999999999E-3</v>
      </c>
      <c r="FQ78" s="1236">
        <v>0</v>
      </c>
      <c r="FR78" s="1236">
        <v>0</v>
      </c>
      <c r="FS78" s="1236">
        <v>0</v>
      </c>
      <c r="FT78" s="1233">
        <v>4.4312108108108115</v>
      </c>
      <c r="FU78" s="1233">
        <v>0.51941891891891878</v>
      </c>
      <c r="FV78" s="1158">
        <v>0</v>
      </c>
      <c r="FW78" s="1158">
        <v>0</v>
      </c>
      <c r="FX78" s="1158">
        <v>793.75</v>
      </c>
      <c r="FY78" s="1158">
        <v>0</v>
      </c>
      <c r="FZ78" s="1158">
        <v>0</v>
      </c>
      <c r="GA78" s="1158">
        <v>4.9506297297297301</v>
      </c>
      <c r="GB78" s="1252">
        <v>793.75</v>
      </c>
      <c r="GC78" s="1253">
        <v>26.824663877322958</v>
      </c>
      <c r="GD78" s="1254">
        <v>4300.87</v>
      </c>
      <c r="GE78" s="1255">
        <v>20.218907732819403</v>
      </c>
      <c r="GF78" s="1256">
        <v>3241.7599999999998</v>
      </c>
      <c r="GG78" s="1257">
        <v>47.043571610142365</v>
      </c>
      <c r="GH78" s="1258">
        <v>7542.6299999999992</v>
      </c>
      <c r="GI78" s="1246">
        <v>9</v>
      </c>
      <c r="GJ78" s="1259">
        <v>47.043571610142365</v>
      </c>
      <c r="GK78" s="1260">
        <v>7542.6299999999992</v>
      </c>
      <c r="GL78" s="1261">
        <v>0</v>
      </c>
      <c r="GM78" s="1262">
        <v>0</v>
      </c>
    </row>
    <row r="79" spans="1:195" ht="18" customHeight="1" x14ac:dyDescent="0.25">
      <c r="A79" s="1232">
        <v>65</v>
      </c>
      <c r="B79" s="1263" t="s">
        <v>1398</v>
      </c>
      <c r="C79" s="1266" t="s">
        <v>379</v>
      </c>
      <c r="D79" s="1235">
        <v>601</v>
      </c>
      <c r="E79" s="1236">
        <v>5.9999999999999995E-4</v>
      </c>
      <c r="F79" s="1236">
        <v>5.0000000000000001E-4</v>
      </c>
      <c r="G79" s="1236">
        <v>5.9999999999999995E-4</v>
      </c>
      <c r="H79" s="1236">
        <v>0</v>
      </c>
      <c r="I79" s="1236">
        <v>0</v>
      </c>
      <c r="J79" s="1236">
        <v>0</v>
      </c>
      <c r="K79" s="1233">
        <v>2.0054371621621621</v>
      </c>
      <c r="L79" s="1233">
        <v>0.22533614864864854</v>
      </c>
      <c r="M79" s="1237">
        <v>0</v>
      </c>
      <c r="N79" s="1237">
        <v>0</v>
      </c>
      <c r="O79" s="1158">
        <v>1340.69</v>
      </c>
      <c r="P79" s="1233">
        <v>0</v>
      </c>
      <c r="Q79" s="1158">
        <v>0</v>
      </c>
      <c r="R79" s="1158">
        <v>2.2307733108108105</v>
      </c>
      <c r="S79" s="1252">
        <v>1340.69</v>
      </c>
      <c r="T79" s="1239">
        <v>5.9999999999999995E-4</v>
      </c>
      <c r="U79" s="1236">
        <v>5.0000000000000001E-4</v>
      </c>
      <c r="V79" s="1236">
        <v>5.9999999999999995E-4</v>
      </c>
      <c r="W79" s="1236">
        <v>0</v>
      </c>
      <c r="X79" s="1236">
        <v>0</v>
      </c>
      <c r="Y79" s="1236">
        <v>0</v>
      </c>
      <c r="Z79" s="1233">
        <v>2.2602578073089701</v>
      </c>
      <c r="AA79" s="1233">
        <v>0.2348305647840532</v>
      </c>
      <c r="AB79" s="1158">
        <v>0</v>
      </c>
      <c r="AC79" s="1158">
        <v>0</v>
      </c>
      <c r="AD79" s="1158">
        <v>1499.55</v>
      </c>
      <c r="AE79" s="1233">
        <v>0</v>
      </c>
      <c r="AF79" s="1158">
        <v>0</v>
      </c>
      <c r="AG79" s="1158">
        <v>2.4950883720930235</v>
      </c>
      <c r="AH79" s="1252">
        <v>1499.55</v>
      </c>
      <c r="AI79" s="1239">
        <v>5.9999999999999995E-4</v>
      </c>
      <c r="AJ79" s="1236">
        <v>5.0000000000000001E-4</v>
      </c>
      <c r="AK79" s="1236">
        <v>5.9999999999999995E-4</v>
      </c>
      <c r="AL79" s="1236">
        <v>0</v>
      </c>
      <c r="AM79" s="1236">
        <v>0</v>
      </c>
      <c r="AN79" s="1236">
        <v>0</v>
      </c>
      <c r="AO79" s="1233">
        <v>2.0907612040133778</v>
      </c>
      <c r="AP79" s="1233">
        <v>0.212608695652174</v>
      </c>
      <c r="AQ79" s="1158">
        <v>0</v>
      </c>
      <c r="AR79" s="1158">
        <v>0</v>
      </c>
      <c r="AS79" s="1158">
        <v>1384.33</v>
      </c>
      <c r="AT79" s="1233">
        <v>0</v>
      </c>
      <c r="AU79" s="1158">
        <v>0</v>
      </c>
      <c r="AV79" s="1158">
        <v>2.3033698996655518</v>
      </c>
      <c r="AW79" s="1252">
        <v>1384.33</v>
      </c>
      <c r="AX79" s="1236">
        <v>5.9999999999999995E-4</v>
      </c>
      <c r="AY79" s="1236">
        <v>5.0000000000000001E-4</v>
      </c>
      <c r="AZ79" s="1236">
        <v>5.9999999999999995E-4</v>
      </c>
      <c r="BA79" s="1236">
        <v>0</v>
      </c>
      <c r="BB79" s="1236">
        <v>0</v>
      </c>
      <c r="BC79" s="1236">
        <v>0</v>
      </c>
      <c r="BD79" s="1233">
        <v>2.3283236842105262</v>
      </c>
      <c r="BE79" s="1233">
        <v>0.24607236842105273</v>
      </c>
      <c r="BF79" s="1158">
        <v>0</v>
      </c>
      <c r="BG79" s="1158">
        <v>0</v>
      </c>
      <c r="BH79" s="1158">
        <v>1547.21</v>
      </c>
      <c r="BI79" s="1233">
        <v>0</v>
      </c>
      <c r="BJ79" s="1158">
        <v>0</v>
      </c>
      <c r="BK79" s="1158">
        <v>2.5743960526315788</v>
      </c>
      <c r="BL79" s="1252">
        <v>1547.21</v>
      </c>
      <c r="BM79" s="1239">
        <v>5.9999999999999995E-4</v>
      </c>
      <c r="BN79" s="1236">
        <v>5.0000000000000001E-4</v>
      </c>
      <c r="BO79" s="1236">
        <v>5.9999999999999995E-4</v>
      </c>
      <c r="BP79" s="1236">
        <v>0</v>
      </c>
      <c r="BQ79" s="1236">
        <v>0</v>
      </c>
      <c r="BR79" s="1236">
        <v>0</v>
      </c>
      <c r="BS79" s="1233">
        <v>1.8742469387755101</v>
      </c>
      <c r="BT79" s="1233">
        <v>0.2647704081632653</v>
      </c>
      <c r="BU79" s="1158">
        <v>0</v>
      </c>
      <c r="BV79" s="1158">
        <v>0</v>
      </c>
      <c r="BW79" s="1158">
        <v>1285.55</v>
      </c>
      <c r="BX79" s="1233">
        <v>0</v>
      </c>
      <c r="BY79" s="1158">
        <v>0</v>
      </c>
      <c r="BZ79" s="1158">
        <v>2.1390173469387754</v>
      </c>
      <c r="CA79" s="1252">
        <v>1285.55</v>
      </c>
      <c r="CB79" s="1236">
        <v>5.9999999999999995E-4</v>
      </c>
      <c r="CC79" s="1236">
        <v>5.0000000000000001E-4</v>
      </c>
      <c r="CD79" s="1236">
        <v>5.9999999999999995E-4</v>
      </c>
      <c r="CE79" s="1236">
        <v>0</v>
      </c>
      <c r="CF79" s="1236">
        <v>0</v>
      </c>
      <c r="CG79" s="1236">
        <v>0</v>
      </c>
      <c r="CH79" s="1233">
        <v>1.4091050167224082</v>
      </c>
      <c r="CI79" s="1233">
        <v>0.2605819397993312</v>
      </c>
      <c r="CJ79" s="1158">
        <v>0</v>
      </c>
      <c r="CK79" s="1158">
        <v>0</v>
      </c>
      <c r="CL79" s="1158">
        <v>1003.48</v>
      </c>
      <c r="CM79" s="1233">
        <v>0</v>
      </c>
      <c r="CN79" s="1158">
        <v>0</v>
      </c>
      <c r="CO79" s="1158">
        <v>1.6696869565217394</v>
      </c>
      <c r="CP79" s="1252">
        <v>1003.48</v>
      </c>
      <c r="CQ79" s="1239">
        <v>5.9999999999999995E-4</v>
      </c>
      <c r="CR79" s="1236">
        <v>5.0000000000000001E-4</v>
      </c>
      <c r="CS79" s="1236">
        <v>5.9999999999999995E-4</v>
      </c>
      <c r="CT79" s="1236">
        <v>0</v>
      </c>
      <c r="CU79" s="1236">
        <v>0</v>
      </c>
      <c r="CV79" s="1236">
        <v>0</v>
      </c>
      <c r="CW79" s="1233">
        <v>1.4921464968152864</v>
      </c>
      <c r="CX79" s="1233">
        <v>0.33122611464968144</v>
      </c>
      <c r="CY79" s="1158">
        <v>0</v>
      </c>
      <c r="CZ79" s="1158">
        <v>0</v>
      </c>
      <c r="DA79" s="1158">
        <v>1095.8499999999999</v>
      </c>
      <c r="DB79" s="1233">
        <v>0</v>
      </c>
      <c r="DC79" s="1158">
        <v>0</v>
      </c>
      <c r="DD79" s="1158">
        <v>1.823372611464968</v>
      </c>
      <c r="DE79" s="1252">
        <v>1095.8499999999999</v>
      </c>
      <c r="DF79" s="1239">
        <v>5.9999999999999995E-4</v>
      </c>
      <c r="DG79" s="1236">
        <v>5.0000000000000001E-4</v>
      </c>
      <c r="DH79" s="1236">
        <v>5.9999999999999995E-4</v>
      </c>
      <c r="DI79" s="1236">
        <v>0</v>
      </c>
      <c r="DJ79" s="1236">
        <v>0</v>
      </c>
      <c r="DK79" s="1236">
        <v>0</v>
      </c>
      <c r="DL79" s="1233">
        <v>1.5106909090909091</v>
      </c>
      <c r="DM79" s="1233">
        <v>0.37254545454545451</v>
      </c>
      <c r="DN79" s="1158">
        <v>0</v>
      </c>
      <c r="DO79" s="1158">
        <v>0</v>
      </c>
      <c r="DP79" s="1158">
        <v>1131.83</v>
      </c>
      <c r="DQ79" s="1233">
        <v>0</v>
      </c>
      <c r="DR79" s="1158">
        <v>0</v>
      </c>
      <c r="DS79" s="1158">
        <v>1.8832363636363636</v>
      </c>
      <c r="DT79" s="1252">
        <v>1131.83</v>
      </c>
      <c r="DU79" s="1239">
        <v>5.9999999999999995E-4</v>
      </c>
      <c r="DV79" s="1236">
        <v>5.0000000000000001E-4</v>
      </c>
      <c r="DW79" s="1236">
        <v>5.9999999999999995E-4</v>
      </c>
      <c r="DX79" s="1236">
        <v>0</v>
      </c>
      <c r="DY79" s="1236">
        <v>0</v>
      </c>
      <c r="DZ79" s="1236">
        <v>0</v>
      </c>
      <c r="EA79" s="1233">
        <v>1.6232764044943819</v>
      </c>
      <c r="EB79" s="1233">
        <v>0.31932584269662928</v>
      </c>
      <c r="EC79" s="1158">
        <v>0</v>
      </c>
      <c r="ED79" s="1158">
        <v>0</v>
      </c>
      <c r="EE79" s="1158">
        <v>1167.5</v>
      </c>
      <c r="EF79" s="1158">
        <v>0</v>
      </c>
      <c r="EG79" s="1158">
        <v>0</v>
      </c>
      <c r="EH79" s="1158">
        <v>1.9426022471910112</v>
      </c>
      <c r="EI79" s="1252">
        <v>1167.5</v>
      </c>
      <c r="EJ79" s="1239">
        <v>5.9999999999999995E-4</v>
      </c>
      <c r="EK79" s="1236">
        <v>5.0000000000000001E-4</v>
      </c>
      <c r="EL79" s="1236">
        <v>5.9999999999999995E-4</v>
      </c>
      <c r="EM79" s="1236">
        <v>0</v>
      </c>
      <c r="EN79" s="1236">
        <v>0</v>
      </c>
      <c r="EO79" s="1236">
        <v>0</v>
      </c>
      <c r="EP79" s="1233">
        <v>1.043439705882353</v>
      </c>
      <c r="EQ79" s="1233">
        <v>0.16359926470588232</v>
      </c>
      <c r="ER79" s="1158">
        <v>0</v>
      </c>
      <c r="ES79" s="1158">
        <v>0</v>
      </c>
      <c r="ET79" s="1158">
        <v>725.43</v>
      </c>
      <c r="EU79" s="1158">
        <v>0</v>
      </c>
      <c r="EV79" s="1158">
        <v>0</v>
      </c>
      <c r="EW79" s="1158">
        <v>1.2070389705882354</v>
      </c>
      <c r="EX79" s="1252">
        <v>725.43</v>
      </c>
      <c r="EY79" s="1236">
        <v>5.9999999999999995E-4</v>
      </c>
      <c r="EZ79" s="1236">
        <v>5.0000000000000001E-4</v>
      </c>
      <c r="FA79" s="1236">
        <v>5.9999999999999995E-4</v>
      </c>
      <c r="FB79" s="1236">
        <v>0</v>
      </c>
      <c r="FC79" s="1236">
        <v>0</v>
      </c>
      <c r="FD79" s="1236">
        <v>0</v>
      </c>
      <c r="FE79" s="1233">
        <v>0.65387436823104694</v>
      </c>
      <c r="FF79" s="1233">
        <v>0.12401444043321294</v>
      </c>
      <c r="FG79" s="1158">
        <v>0</v>
      </c>
      <c r="FH79" s="1158">
        <v>0</v>
      </c>
      <c r="FI79" s="1158">
        <v>467.51</v>
      </c>
      <c r="FJ79" s="1158">
        <v>0</v>
      </c>
      <c r="FK79" s="1158">
        <v>0</v>
      </c>
      <c r="FL79" s="1158">
        <v>0.77788880866425991</v>
      </c>
      <c r="FM79" s="1252">
        <v>467.51</v>
      </c>
      <c r="FN79" s="1236">
        <v>5.9999999999999995E-4</v>
      </c>
      <c r="FO79" s="1236">
        <v>5.0000000000000001E-4</v>
      </c>
      <c r="FP79" s="1236">
        <v>5.9999999999999995E-4</v>
      </c>
      <c r="FQ79" s="1236">
        <v>0</v>
      </c>
      <c r="FR79" s="1236">
        <v>0</v>
      </c>
      <c r="FS79" s="1236">
        <v>0</v>
      </c>
      <c r="FT79" s="1233">
        <v>2.2156054054054057</v>
      </c>
      <c r="FU79" s="1233">
        <v>0.25970945945945939</v>
      </c>
      <c r="FV79" s="1158">
        <v>0</v>
      </c>
      <c r="FW79" s="1158">
        <v>0</v>
      </c>
      <c r="FX79" s="1158">
        <v>1487.66</v>
      </c>
      <c r="FY79" s="1158">
        <v>0</v>
      </c>
      <c r="FZ79" s="1158">
        <v>0</v>
      </c>
      <c r="GA79" s="1158">
        <v>2.4753148648648651</v>
      </c>
      <c r="GB79" s="1252">
        <v>1487.66</v>
      </c>
      <c r="GC79" s="1253">
        <v>13.412331938661479</v>
      </c>
      <c r="GD79" s="1254">
        <v>8060.8099999999995</v>
      </c>
      <c r="GE79" s="1255">
        <v>10.109453866409702</v>
      </c>
      <c r="GF79" s="1256">
        <v>6075.78</v>
      </c>
      <c r="GG79" s="1257">
        <v>23.521785805071183</v>
      </c>
      <c r="GH79" s="1258">
        <v>14136.59</v>
      </c>
      <c r="GI79" s="1246">
        <v>9</v>
      </c>
      <c r="GJ79" s="1259">
        <v>23.521785805071183</v>
      </c>
      <c r="GK79" s="1260">
        <v>14136.59</v>
      </c>
      <c r="GL79" s="1261">
        <v>0</v>
      </c>
      <c r="GM79" s="1262">
        <v>0</v>
      </c>
    </row>
    <row r="80" spans="1:195" ht="18" customHeight="1" x14ac:dyDescent="0.25">
      <c r="A80" s="1250">
        <v>66</v>
      </c>
      <c r="B80" s="1263" t="s">
        <v>1399</v>
      </c>
      <c r="C80" s="1266" t="s">
        <v>379</v>
      </c>
      <c r="D80" s="1235">
        <v>122.66666666666667</v>
      </c>
      <c r="E80" s="1236">
        <v>1.0999999999999999E-2</v>
      </c>
      <c r="F80" s="1236">
        <v>8.9999999999999993E-3</v>
      </c>
      <c r="G80" s="1236">
        <v>2.3099999999999999E-2</v>
      </c>
      <c r="H80" s="1236">
        <v>0</v>
      </c>
      <c r="I80" s="1236">
        <v>0</v>
      </c>
      <c r="J80" s="1236">
        <v>1E-3</v>
      </c>
      <c r="K80" s="1233">
        <v>36.766347972972973</v>
      </c>
      <c r="L80" s="1233">
        <v>4.0560506756756736</v>
      </c>
      <c r="M80" s="1237">
        <v>0</v>
      </c>
      <c r="N80" s="1237">
        <v>0</v>
      </c>
      <c r="O80" s="1158">
        <v>5007.55</v>
      </c>
      <c r="P80" s="1233">
        <v>0.6</v>
      </c>
      <c r="Q80" s="1158">
        <v>73.599999999999994</v>
      </c>
      <c r="R80" s="1158">
        <v>41.422398648648645</v>
      </c>
      <c r="S80" s="1252">
        <v>5081.1500000000005</v>
      </c>
      <c r="T80" s="1239">
        <v>1.0999999999999999E-2</v>
      </c>
      <c r="U80" s="1236">
        <v>8.9999999999999993E-3</v>
      </c>
      <c r="V80" s="1236">
        <v>2.3099999999999999E-2</v>
      </c>
      <c r="W80" s="1236">
        <v>0</v>
      </c>
      <c r="X80" s="1236">
        <v>0</v>
      </c>
      <c r="Y80" s="1236">
        <v>1E-3</v>
      </c>
      <c r="Z80" s="1233">
        <v>41.438059800664455</v>
      </c>
      <c r="AA80" s="1233">
        <v>4.2269501661129576</v>
      </c>
      <c r="AB80" s="1158">
        <v>0</v>
      </c>
      <c r="AC80" s="1158">
        <v>0</v>
      </c>
      <c r="AD80" s="1158">
        <v>5601.57</v>
      </c>
      <c r="AE80" s="1233">
        <v>0.71399999999999997</v>
      </c>
      <c r="AF80" s="1158">
        <v>87.58</v>
      </c>
      <c r="AG80" s="1158">
        <v>46.37900996677741</v>
      </c>
      <c r="AH80" s="1252">
        <v>5689.15</v>
      </c>
      <c r="AI80" s="1239">
        <v>1.0999999999999999E-2</v>
      </c>
      <c r="AJ80" s="1236">
        <v>8.9999999999999993E-3</v>
      </c>
      <c r="AK80" s="1236">
        <v>2.3099999999999999E-2</v>
      </c>
      <c r="AL80" s="1236">
        <v>0</v>
      </c>
      <c r="AM80" s="1236">
        <v>0</v>
      </c>
      <c r="AN80" s="1236">
        <v>1E-3</v>
      </c>
      <c r="AO80" s="1233">
        <v>38.330622073578596</v>
      </c>
      <c r="AP80" s="1233">
        <v>3.8269565217391315</v>
      </c>
      <c r="AQ80" s="1158">
        <v>0</v>
      </c>
      <c r="AR80" s="1158">
        <v>0</v>
      </c>
      <c r="AS80" s="1158">
        <v>5171.33</v>
      </c>
      <c r="AT80" s="1233">
        <v>0.72</v>
      </c>
      <c r="AU80" s="1158">
        <v>88.32</v>
      </c>
      <c r="AV80" s="1158">
        <v>42.877578595317729</v>
      </c>
      <c r="AW80" s="1252">
        <v>5259.65</v>
      </c>
      <c r="AX80" s="1236">
        <v>1.0999999999999999E-2</v>
      </c>
      <c r="AY80" s="1236">
        <v>8.9999999999999993E-3</v>
      </c>
      <c r="AZ80" s="1236">
        <v>2.3099999999999999E-2</v>
      </c>
      <c r="BA80" s="1236">
        <v>0</v>
      </c>
      <c r="BB80" s="1236">
        <v>0</v>
      </c>
      <c r="BC80" s="1236">
        <v>1E-3</v>
      </c>
      <c r="BD80" s="1233">
        <v>42.685934210526312</v>
      </c>
      <c r="BE80" s="1233">
        <v>4.4293026315789481</v>
      </c>
      <c r="BF80" s="1158">
        <v>0</v>
      </c>
      <c r="BG80" s="1158">
        <v>0</v>
      </c>
      <c r="BH80" s="1158">
        <v>5779.47</v>
      </c>
      <c r="BI80" s="1233">
        <v>0.68400000000000005</v>
      </c>
      <c r="BJ80" s="1158">
        <v>83.9</v>
      </c>
      <c r="BK80" s="1158">
        <v>47.799236842105259</v>
      </c>
      <c r="BL80" s="1252">
        <v>5863.37</v>
      </c>
      <c r="BM80" s="1239">
        <v>1.0999999999999999E-2</v>
      </c>
      <c r="BN80" s="1236">
        <v>8.9999999999999993E-3</v>
      </c>
      <c r="BO80" s="1236">
        <v>2.3099999999999999E-2</v>
      </c>
      <c r="BP80" s="1236">
        <v>0</v>
      </c>
      <c r="BQ80" s="1236">
        <v>0</v>
      </c>
      <c r="BR80" s="1236">
        <v>1E-3</v>
      </c>
      <c r="BS80" s="1233">
        <v>34.361193877551017</v>
      </c>
      <c r="BT80" s="1233">
        <v>4.7658673469387747</v>
      </c>
      <c r="BU80" s="1158">
        <v>0</v>
      </c>
      <c r="BV80" s="1158">
        <v>0</v>
      </c>
      <c r="BW80" s="1158">
        <v>4799.59</v>
      </c>
      <c r="BX80" s="1233">
        <v>0.61199999999999999</v>
      </c>
      <c r="BY80" s="1158">
        <v>75.069999999999993</v>
      </c>
      <c r="BZ80" s="1158">
        <v>39.739061224489795</v>
      </c>
      <c r="CA80" s="1252">
        <v>4874.66</v>
      </c>
      <c r="CB80" s="1236">
        <v>1.0999999999999999E-2</v>
      </c>
      <c r="CC80" s="1236">
        <v>8.9999999999999993E-3</v>
      </c>
      <c r="CD80" s="1236">
        <v>2.3099999999999999E-2</v>
      </c>
      <c r="CE80" s="1236">
        <v>0</v>
      </c>
      <c r="CF80" s="1236">
        <v>0</v>
      </c>
      <c r="CG80" s="1236">
        <v>1E-3</v>
      </c>
      <c r="CH80" s="1233">
        <v>25.83359197324415</v>
      </c>
      <c r="CI80" s="1233">
        <v>4.6904749163879602</v>
      </c>
      <c r="CJ80" s="1158">
        <v>0</v>
      </c>
      <c r="CK80" s="1158">
        <v>0</v>
      </c>
      <c r="CL80" s="1158">
        <v>3744.29</v>
      </c>
      <c r="CM80" s="1233">
        <v>0.52200000000000002</v>
      </c>
      <c r="CN80" s="1158">
        <v>64.03</v>
      </c>
      <c r="CO80" s="1158">
        <v>31.046066889632108</v>
      </c>
      <c r="CP80" s="1252">
        <v>3808.32</v>
      </c>
      <c r="CQ80" s="1239">
        <v>1.0999999999999999E-2</v>
      </c>
      <c r="CR80" s="1236">
        <v>8.9999999999999993E-3</v>
      </c>
      <c r="CS80" s="1236">
        <v>2.3099999999999999E-2</v>
      </c>
      <c r="CT80" s="1236">
        <v>0</v>
      </c>
      <c r="CU80" s="1236">
        <v>0</v>
      </c>
      <c r="CV80" s="1236">
        <v>1E-3</v>
      </c>
      <c r="CW80" s="1233">
        <v>27.356019108280254</v>
      </c>
      <c r="CX80" s="1233">
        <v>5.9620700636942656</v>
      </c>
      <c r="CY80" s="1158">
        <v>0</v>
      </c>
      <c r="CZ80" s="1158">
        <v>0</v>
      </c>
      <c r="DA80" s="1158">
        <v>4087.02</v>
      </c>
      <c r="DB80" s="1233">
        <v>0.52</v>
      </c>
      <c r="DC80" s="1158">
        <v>63.79</v>
      </c>
      <c r="DD80" s="1158">
        <v>33.838089171974524</v>
      </c>
      <c r="DE80" s="1252">
        <v>4150.8100000000004</v>
      </c>
      <c r="DF80" s="1239">
        <v>1.0999999999999999E-2</v>
      </c>
      <c r="DG80" s="1236">
        <v>8.9999999999999993E-3</v>
      </c>
      <c r="DH80" s="1236">
        <v>2.3099999999999999E-2</v>
      </c>
      <c r="DI80" s="1236">
        <v>0</v>
      </c>
      <c r="DJ80" s="1236">
        <v>0</v>
      </c>
      <c r="DK80" s="1236">
        <v>1E-3</v>
      </c>
      <c r="DL80" s="1233">
        <v>27.696000000000002</v>
      </c>
      <c r="DM80" s="1233">
        <v>6.7058181818181808</v>
      </c>
      <c r="DN80" s="1158">
        <v>0</v>
      </c>
      <c r="DO80" s="1158">
        <v>0</v>
      </c>
      <c r="DP80" s="1158">
        <v>4219.96</v>
      </c>
      <c r="DQ80" s="1233">
        <v>0.58799999999999997</v>
      </c>
      <c r="DR80" s="1158">
        <v>72.13</v>
      </c>
      <c r="DS80" s="1158">
        <v>34.989818181818187</v>
      </c>
      <c r="DT80" s="1252">
        <v>4292.09</v>
      </c>
      <c r="DU80" s="1239">
        <v>1.0999999999999999E-2</v>
      </c>
      <c r="DV80" s="1236">
        <v>8.9999999999999993E-3</v>
      </c>
      <c r="DW80" s="1236">
        <v>2.3099999999999999E-2</v>
      </c>
      <c r="DX80" s="1236">
        <v>0</v>
      </c>
      <c r="DY80" s="1236">
        <v>0</v>
      </c>
      <c r="DZ80" s="1236">
        <v>1E-3</v>
      </c>
      <c r="EA80" s="1233">
        <v>29.760067415730337</v>
      </c>
      <c r="EB80" s="1233">
        <v>5.7478651685393265</v>
      </c>
      <c r="EC80" s="1158">
        <v>0</v>
      </c>
      <c r="ED80" s="1158">
        <v>0</v>
      </c>
      <c r="EE80" s="1158">
        <v>4355.6400000000003</v>
      </c>
      <c r="EF80" s="1158">
        <v>0.59399999999999997</v>
      </c>
      <c r="EG80" s="1158">
        <v>72.86</v>
      </c>
      <c r="EH80" s="1158">
        <v>36.101932584269662</v>
      </c>
      <c r="EI80" s="1252">
        <v>4428.5</v>
      </c>
      <c r="EJ80" s="1239">
        <v>1.0999999999999999E-2</v>
      </c>
      <c r="EK80" s="1236">
        <v>8.9999999999999993E-3</v>
      </c>
      <c r="EL80" s="1236">
        <v>2.3099999999999999E-2</v>
      </c>
      <c r="EM80" s="1236">
        <v>0</v>
      </c>
      <c r="EN80" s="1236">
        <v>0</v>
      </c>
      <c r="EO80" s="1236">
        <v>1E-3</v>
      </c>
      <c r="EP80" s="1233">
        <v>19.129727941176473</v>
      </c>
      <c r="EQ80" s="1233">
        <v>2.9447867647058814</v>
      </c>
      <c r="ER80" s="1158">
        <v>0</v>
      </c>
      <c r="ES80" s="1158">
        <v>0</v>
      </c>
      <c r="ET80" s="1158">
        <v>2707.81</v>
      </c>
      <c r="EU80" s="1158">
        <v>0.84</v>
      </c>
      <c r="EV80" s="1158">
        <v>103.04</v>
      </c>
      <c r="EW80" s="1158">
        <v>22.914514705882354</v>
      </c>
      <c r="EX80" s="1252">
        <v>2810.85</v>
      </c>
      <c r="EY80" s="1236">
        <v>1.0999999999999999E-2</v>
      </c>
      <c r="EZ80" s="1236">
        <v>8.9999999999999993E-3</v>
      </c>
      <c r="FA80" s="1236">
        <v>2.3099999999999999E-2</v>
      </c>
      <c r="FB80" s="1236">
        <v>0</v>
      </c>
      <c r="FC80" s="1236">
        <v>0</v>
      </c>
      <c r="FD80" s="1236">
        <v>1E-3</v>
      </c>
      <c r="FE80" s="1233">
        <v>11.987696750902527</v>
      </c>
      <c r="FF80" s="1233">
        <v>2.2322599277978328</v>
      </c>
      <c r="FG80" s="1158">
        <v>0</v>
      </c>
      <c r="FH80" s="1158">
        <v>0</v>
      </c>
      <c r="FI80" s="1158">
        <v>1744.31</v>
      </c>
      <c r="FJ80" s="1158">
        <v>0.76</v>
      </c>
      <c r="FK80" s="1158">
        <v>93.23</v>
      </c>
      <c r="FL80" s="1158">
        <v>14.97995667870036</v>
      </c>
      <c r="FM80" s="1252">
        <v>1837.54</v>
      </c>
      <c r="FN80" s="1236">
        <v>1.0999999999999999E-2</v>
      </c>
      <c r="FO80" s="1236">
        <v>8.9999999999999993E-3</v>
      </c>
      <c r="FP80" s="1236">
        <v>2.3099999999999999E-2</v>
      </c>
      <c r="FQ80" s="1236">
        <v>0</v>
      </c>
      <c r="FR80" s="1236">
        <v>0</v>
      </c>
      <c r="FS80" s="1236">
        <v>1E-3</v>
      </c>
      <c r="FT80" s="1233">
        <v>40.61943243243244</v>
      </c>
      <c r="FU80" s="1233">
        <v>4.674770270270268</v>
      </c>
      <c r="FV80" s="1158">
        <v>0</v>
      </c>
      <c r="FW80" s="1158">
        <v>0</v>
      </c>
      <c r="FX80" s="1158">
        <v>5556.09</v>
      </c>
      <c r="FY80" s="1158">
        <v>0.74099999999999999</v>
      </c>
      <c r="FZ80" s="1158">
        <v>90.9</v>
      </c>
      <c r="GA80" s="1158">
        <v>46.035202702702705</v>
      </c>
      <c r="GB80" s="1252">
        <v>5646.99</v>
      </c>
      <c r="GC80" s="1253">
        <v>249.26335216697095</v>
      </c>
      <c r="GD80" s="1254">
        <v>30576.3</v>
      </c>
      <c r="GE80" s="1255">
        <v>188.85951402534778</v>
      </c>
      <c r="GF80" s="1256">
        <v>23166.78</v>
      </c>
      <c r="GG80" s="1257">
        <v>438.12286619231872</v>
      </c>
      <c r="GH80" s="1258">
        <v>53743.08</v>
      </c>
      <c r="GI80" s="1246">
        <v>9</v>
      </c>
      <c r="GJ80" s="1259">
        <v>430.22786619231869</v>
      </c>
      <c r="GK80" s="1260">
        <v>52774.63</v>
      </c>
      <c r="GL80" s="1261">
        <v>7.8950000000000387</v>
      </c>
      <c r="GM80" s="1262">
        <v>968.45000000000437</v>
      </c>
    </row>
    <row r="81" spans="1:195" ht="18" customHeight="1" x14ac:dyDescent="0.25">
      <c r="A81" s="1232">
        <v>67</v>
      </c>
      <c r="B81" s="1263" t="s">
        <v>1400</v>
      </c>
      <c r="C81" s="1266" t="s">
        <v>379</v>
      </c>
      <c r="D81" s="1235">
        <v>543.33333333333337</v>
      </c>
      <c r="E81" s="1236">
        <v>2.1000000000000001E-2</v>
      </c>
      <c r="F81" s="1236">
        <v>1.7999999999999999E-2</v>
      </c>
      <c r="G81" s="1236">
        <v>4.41E-2</v>
      </c>
      <c r="H81" s="1236">
        <v>0</v>
      </c>
      <c r="I81" s="1236">
        <v>0</v>
      </c>
      <c r="J81" s="1236">
        <v>1.4999999999999999E-2</v>
      </c>
      <c r="K81" s="1233">
        <v>70.190300675675687</v>
      </c>
      <c r="L81" s="1233">
        <v>8.1121013513513471</v>
      </c>
      <c r="M81" s="1237">
        <v>0</v>
      </c>
      <c r="N81" s="1237">
        <v>0</v>
      </c>
      <c r="O81" s="1158">
        <v>42544.31</v>
      </c>
      <c r="P81" s="1233">
        <v>9</v>
      </c>
      <c r="Q81" s="1158">
        <v>4890</v>
      </c>
      <c r="R81" s="1158">
        <v>87.302402027027028</v>
      </c>
      <c r="S81" s="1252">
        <v>47434.31</v>
      </c>
      <c r="T81" s="1239">
        <v>2.1000000000000001E-2</v>
      </c>
      <c r="U81" s="1236">
        <v>1.7999999999999999E-2</v>
      </c>
      <c r="V81" s="1236">
        <v>4.41E-2</v>
      </c>
      <c r="W81" s="1236">
        <v>0</v>
      </c>
      <c r="X81" s="1236">
        <v>0</v>
      </c>
      <c r="Y81" s="1236">
        <v>1.4999999999999999E-2</v>
      </c>
      <c r="Z81" s="1233">
        <v>79.109023255813966</v>
      </c>
      <c r="AA81" s="1233">
        <v>8.4539003322259152</v>
      </c>
      <c r="AB81" s="1158">
        <v>0</v>
      </c>
      <c r="AC81" s="1158">
        <v>0</v>
      </c>
      <c r="AD81" s="1158">
        <v>47575.86</v>
      </c>
      <c r="AE81" s="1233">
        <v>10.709999999999999</v>
      </c>
      <c r="AF81" s="1158">
        <v>5819.1</v>
      </c>
      <c r="AG81" s="1158">
        <v>98.272923588039873</v>
      </c>
      <c r="AH81" s="1252">
        <v>53394.96</v>
      </c>
      <c r="AI81" s="1239">
        <v>2.1000000000000001E-2</v>
      </c>
      <c r="AJ81" s="1236">
        <v>1.7999999999999999E-2</v>
      </c>
      <c r="AK81" s="1236">
        <v>4.41E-2</v>
      </c>
      <c r="AL81" s="1236">
        <v>0</v>
      </c>
      <c r="AM81" s="1236">
        <v>0</v>
      </c>
      <c r="AN81" s="1236">
        <v>1.4999999999999999E-2</v>
      </c>
      <c r="AO81" s="1233">
        <v>73.176642140468232</v>
      </c>
      <c r="AP81" s="1233">
        <v>7.653913043478263</v>
      </c>
      <c r="AQ81" s="1158">
        <v>0</v>
      </c>
      <c r="AR81" s="1158">
        <v>0</v>
      </c>
      <c r="AS81" s="1158">
        <v>43917.93</v>
      </c>
      <c r="AT81" s="1233">
        <v>10.799999999999999</v>
      </c>
      <c r="AU81" s="1158">
        <v>5868</v>
      </c>
      <c r="AV81" s="1158">
        <v>91.630555183946498</v>
      </c>
      <c r="AW81" s="1252">
        <v>49785.93</v>
      </c>
      <c r="AX81" s="1236">
        <v>2.1000000000000001E-2</v>
      </c>
      <c r="AY81" s="1236">
        <v>1.7999999999999999E-2</v>
      </c>
      <c r="AZ81" s="1236">
        <v>4.41E-2</v>
      </c>
      <c r="BA81" s="1236">
        <v>0</v>
      </c>
      <c r="BB81" s="1236">
        <v>0</v>
      </c>
      <c r="BC81" s="1236">
        <v>1.4999999999999999E-2</v>
      </c>
      <c r="BD81" s="1233">
        <v>81.49132894736843</v>
      </c>
      <c r="BE81" s="1233">
        <v>8.8586052631578962</v>
      </c>
      <c r="BF81" s="1158">
        <v>0</v>
      </c>
      <c r="BG81" s="1158">
        <v>0</v>
      </c>
      <c r="BH81" s="1158">
        <v>49090.13</v>
      </c>
      <c r="BI81" s="1233">
        <v>10.26</v>
      </c>
      <c r="BJ81" s="1158">
        <v>5574.6</v>
      </c>
      <c r="BK81" s="1158">
        <v>100.60993421052633</v>
      </c>
      <c r="BL81" s="1252">
        <v>54664.729999999996</v>
      </c>
      <c r="BM81" s="1239">
        <v>2.1000000000000001E-2</v>
      </c>
      <c r="BN81" s="1236">
        <v>1.7999999999999999E-2</v>
      </c>
      <c r="BO81" s="1236">
        <v>4.41E-2</v>
      </c>
      <c r="BP81" s="1236">
        <v>0</v>
      </c>
      <c r="BQ81" s="1236">
        <v>0</v>
      </c>
      <c r="BR81" s="1236">
        <v>1.4999999999999999E-2</v>
      </c>
      <c r="BS81" s="1233">
        <v>65.598642857142863</v>
      </c>
      <c r="BT81" s="1233">
        <v>9.5317346938775493</v>
      </c>
      <c r="BU81" s="1158">
        <v>0</v>
      </c>
      <c r="BV81" s="1158">
        <v>0</v>
      </c>
      <c r="BW81" s="1158">
        <v>40820.839999999997</v>
      </c>
      <c r="BX81" s="1233">
        <v>9.18</v>
      </c>
      <c r="BY81" s="1158">
        <v>4987.8</v>
      </c>
      <c r="BZ81" s="1158">
        <v>84.310377551020423</v>
      </c>
      <c r="CA81" s="1252">
        <v>45808.639999999999</v>
      </c>
      <c r="CB81" s="1236">
        <v>2.1000000000000001E-2</v>
      </c>
      <c r="CC81" s="1236">
        <v>1.7999999999999999E-2</v>
      </c>
      <c r="CD81" s="1236">
        <v>4.41E-2</v>
      </c>
      <c r="CE81" s="1236">
        <v>0</v>
      </c>
      <c r="CF81" s="1236">
        <v>0</v>
      </c>
      <c r="CG81" s="1236">
        <v>1.4999999999999999E-2</v>
      </c>
      <c r="CH81" s="1233">
        <v>49.318675585284296</v>
      </c>
      <c r="CI81" s="1233">
        <v>9.3809498327759204</v>
      </c>
      <c r="CJ81" s="1158">
        <v>0</v>
      </c>
      <c r="CK81" s="1158">
        <v>0</v>
      </c>
      <c r="CL81" s="1158">
        <v>31893.46</v>
      </c>
      <c r="CM81" s="1233">
        <v>7.83</v>
      </c>
      <c r="CN81" s="1158">
        <v>4254.3</v>
      </c>
      <c r="CO81" s="1158">
        <v>66.52962541806022</v>
      </c>
      <c r="CP81" s="1252">
        <v>36147.760000000002</v>
      </c>
      <c r="CQ81" s="1239">
        <v>2.1000000000000001E-2</v>
      </c>
      <c r="CR81" s="1236">
        <v>1.7999999999999999E-2</v>
      </c>
      <c r="CS81" s="1236">
        <v>4.41E-2</v>
      </c>
      <c r="CT81" s="1236">
        <v>0</v>
      </c>
      <c r="CU81" s="1236">
        <v>0</v>
      </c>
      <c r="CV81" s="1236">
        <v>1.4999999999999999E-2</v>
      </c>
      <c r="CW81" s="1233">
        <v>52.225127388535036</v>
      </c>
      <c r="CX81" s="1233">
        <v>11.924140127388531</v>
      </c>
      <c r="CY81" s="1158">
        <v>0</v>
      </c>
      <c r="CZ81" s="1158">
        <v>0</v>
      </c>
      <c r="DA81" s="1158">
        <v>34854.44</v>
      </c>
      <c r="DB81" s="1233">
        <v>7.8</v>
      </c>
      <c r="DC81" s="1158">
        <v>4238</v>
      </c>
      <c r="DD81" s="1158">
        <v>71.949267515923566</v>
      </c>
      <c r="DE81" s="1252">
        <v>39092.44</v>
      </c>
      <c r="DF81" s="1239">
        <v>2.1000000000000001E-2</v>
      </c>
      <c r="DG81" s="1236">
        <v>1.7999999999999999E-2</v>
      </c>
      <c r="DH81" s="1236">
        <v>4.41E-2</v>
      </c>
      <c r="DI81" s="1236">
        <v>0</v>
      </c>
      <c r="DJ81" s="1236">
        <v>0</v>
      </c>
      <c r="DK81" s="1236">
        <v>1.4999999999999999E-2</v>
      </c>
      <c r="DL81" s="1233">
        <v>52.874181818181825</v>
      </c>
      <c r="DM81" s="1233">
        <v>13.411636363636362</v>
      </c>
      <c r="DN81" s="1158">
        <v>0</v>
      </c>
      <c r="DO81" s="1158">
        <v>0</v>
      </c>
      <c r="DP81" s="1158">
        <v>36015.29</v>
      </c>
      <c r="DQ81" s="1233">
        <v>8.82</v>
      </c>
      <c r="DR81" s="1158">
        <v>4792.2</v>
      </c>
      <c r="DS81" s="1158">
        <v>75.105818181818194</v>
      </c>
      <c r="DT81" s="1252">
        <v>40807.49</v>
      </c>
      <c r="DU81" s="1239">
        <v>2.1000000000000001E-2</v>
      </c>
      <c r="DV81" s="1236">
        <v>1.7999999999999999E-2</v>
      </c>
      <c r="DW81" s="1236">
        <v>4.41E-2</v>
      </c>
      <c r="DX81" s="1236">
        <v>0</v>
      </c>
      <c r="DY81" s="1236">
        <v>0</v>
      </c>
      <c r="DZ81" s="1236">
        <v>1.4999999999999999E-2</v>
      </c>
      <c r="EA81" s="1233">
        <v>56.814674157303372</v>
      </c>
      <c r="EB81" s="1233">
        <v>11.495730337078653</v>
      </c>
      <c r="EC81" s="1158">
        <v>0</v>
      </c>
      <c r="ED81" s="1158">
        <v>0</v>
      </c>
      <c r="EE81" s="1158">
        <v>37115.32</v>
      </c>
      <c r="EF81" s="1158">
        <v>8.91</v>
      </c>
      <c r="EG81" s="1158">
        <v>4841.1000000000004</v>
      </c>
      <c r="EH81" s="1158">
        <v>77.220404494382024</v>
      </c>
      <c r="EI81" s="1252">
        <v>41956.42</v>
      </c>
      <c r="EJ81" s="1239">
        <v>2.1000000000000001E-2</v>
      </c>
      <c r="EK81" s="1236">
        <v>1.7999999999999999E-2</v>
      </c>
      <c r="EL81" s="1236">
        <v>4.41E-2</v>
      </c>
      <c r="EM81" s="1236">
        <v>0</v>
      </c>
      <c r="EN81" s="1236">
        <v>0</v>
      </c>
      <c r="EO81" s="1236">
        <v>1.4999999999999999E-2</v>
      </c>
      <c r="EP81" s="1233">
        <v>36.520389705882359</v>
      </c>
      <c r="EQ81" s="1233">
        <v>5.8895735294117628</v>
      </c>
      <c r="ER81" s="1158">
        <v>0</v>
      </c>
      <c r="ES81" s="1158">
        <v>0</v>
      </c>
      <c r="ET81" s="1158">
        <v>23042.75</v>
      </c>
      <c r="EU81" s="1158">
        <v>12.6</v>
      </c>
      <c r="EV81" s="1158">
        <v>6846</v>
      </c>
      <c r="EW81" s="1158">
        <v>55.009963235294123</v>
      </c>
      <c r="EX81" s="1252">
        <v>29888.75</v>
      </c>
      <c r="EY81" s="1236">
        <v>2.1000000000000001E-2</v>
      </c>
      <c r="EZ81" s="1236">
        <v>1.7999999999999999E-2</v>
      </c>
      <c r="FA81" s="1236">
        <v>4.41E-2</v>
      </c>
      <c r="FB81" s="1236">
        <v>0</v>
      </c>
      <c r="FC81" s="1236">
        <v>0</v>
      </c>
      <c r="FD81" s="1236">
        <v>1.4999999999999999E-2</v>
      </c>
      <c r="FE81" s="1233">
        <v>22.885602888086645</v>
      </c>
      <c r="FF81" s="1233">
        <v>4.4645198555956656</v>
      </c>
      <c r="FG81" s="1158">
        <v>0</v>
      </c>
      <c r="FH81" s="1158">
        <v>0</v>
      </c>
      <c r="FI81" s="1158">
        <v>14860.23</v>
      </c>
      <c r="FJ81" s="1158">
        <v>11.4</v>
      </c>
      <c r="FK81" s="1158">
        <v>6194</v>
      </c>
      <c r="FL81" s="1158">
        <v>38.750122743682311</v>
      </c>
      <c r="FM81" s="1252">
        <v>21054.23</v>
      </c>
      <c r="FN81" s="1236">
        <v>2.1000000000000001E-2</v>
      </c>
      <c r="FO81" s="1236">
        <v>1.7999999999999999E-2</v>
      </c>
      <c r="FP81" s="1236">
        <v>4.41E-2</v>
      </c>
      <c r="FQ81" s="1236">
        <v>0</v>
      </c>
      <c r="FR81" s="1236">
        <v>0</v>
      </c>
      <c r="FS81" s="1236">
        <v>1.4999999999999999E-2</v>
      </c>
      <c r="FT81" s="1233">
        <v>77.546189189189207</v>
      </c>
      <c r="FU81" s="1233">
        <v>9.3495405405405361</v>
      </c>
      <c r="FV81" s="1158">
        <v>0</v>
      </c>
      <c r="FW81" s="1158">
        <v>0</v>
      </c>
      <c r="FX81" s="1158">
        <v>47213.35</v>
      </c>
      <c r="FY81" s="1158">
        <v>11.115</v>
      </c>
      <c r="FZ81" s="1158">
        <v>6039.15</v>
      </c>
      <c r="GA81" s="1158">
        <v>98.010729729729732</v>
      </c>
      <c r="GB81" s="1252">
        <v>53252.5</v>
      </c>
      <c r="GC81" s="1253">
        <v>528.65581797862046</v>
      </c>
      <c r="GD81" s="1254">
        <v>287236.33</v>
      </c>
      <c r="GE81" s="1255">
        <v>416.04630590082996</v>
      </c>
      <c r="GF81" s="1256">
        <v>226051.83</v>
      </c>
      <c r="GG81" s="1257">
        <v>944.70212387945048</v>
      </c>
      <c r="GH81" s="1258">
        <v>513288.16000000003</v>
      </c>
      <c r="GI81" s="1246">
        <v>10</v>
      </c>
      <c r="GJ81" s="1259">
        <v>826.27712387945053</v>
      </c>
      <c r="GK81" s="1260">
        <v>448943.91000000009</v>
      </c>
      <c r="GL81" s="1261">
        <v>118.42499999999995</v>
      </c>
      <c r="GM81" s="1262">
        <v>64344.249999999942</v>
      </c>
    </row>
    <row r="82" spans="1:195" ht="18" customHeight="1" x14ac:dyDescent="0.25">
      <c r="A82" s="1250">
        <v>68</v>
      </c>
      <c r="B82" s="1263" t="s">
        <v>1401</v>
      </c>
      <c r="C82" s="1266" t="s">
        <v>379</v>
      </c>
      <c r="D82" s="1235">
        <v>489.66666666666669</v>
      </c>
      <c r="E82" s="1236">
        <v>6.4000000000000003E-3</v>
      </c>
      <c r="F82" s="1236">
        <v>4.3E-3</v>
      </c>
      <c r="G82" s="1236">
        <v>6.4000000000000003E-3</v>
      </c>
      <c r="H82" s="1236">
        <v>0</v>
      </c>
      <c r="I82" s="1236">
        <v>0</v>
      </c>
      <c r="J82" s="1236">
        <v>5.0000000000000001E-4</v>
      </c>
      <c r="K82" s="1233">
        <v>21.391329729729733</v>
      </c>
      <c r="L82" s="1233">
        <v>1.9378908783783775</v>
      </c>
      <c r="M82" s="1237">
        <v>0</v>
      </c>
      <c r="N82" s="1237">
        <v>0</v>
      </c>
      <c r="O82" s="1158">
        <v>11423.54</v>
      </c>
      <c r="P82" s="1233">
        <v>0.3</v>
      </c>
      <c r="Q82" s="1158">
        <v>146.9</v>
      </c>
      <c r="R82" s="1158">
        <v>23.62922060810811</v>
      </c>
      <c r="S82" s="1252">
        <v>11570.44</v>
      </c>
      <c r="T82" s="1239">
        <v>6.4000000000000003E-3</v>
      </c>
      <c r="U82" s="1236">
        <v>4.3E-3</v>
      </c>
      <c r="V82" s="1236">
        <v>6.4000000000000003E-3</v>
      </c>
      <c r="W82" s="1236">
        <v>0</v>
      </c>
      <c r="X82" s="1236">
        <v>0</v>
      </c>
      <c r="Y82" s="1236">
        <v>5.0000000000000001E-4</v>
      </c>
      <c r="Z82" s="1233">
        <v>24.109416611295686</v>
      </c>
      <c r="AA82" s="1233">
        <v>2.0195428571428575</v>
      </c>
      <c r="AB82" s="1158">
        <v>0</v>
      </c>
      <c r="AC82" s="1158">
        <v>0</v>
      </c>
      <c r="AD82" s="1158">
        <v>12794.48</v>
      </c>
      <c r="AE82" s="1233">
        <v>0.35699999999999998</v>
      </c>
      <c r="AF82" s="1158">
        <v>174.81</v>
      </c>
      <c r="AG82" s="1158">
        <v>26.485959468438544</v>
      </c>
      <c r="AH82" s="1252">
        <v>12969.289999999999</v>
      </c>
      <c r="AI82" s="1239">
        <v>6.4000000000000003E-3</v>
      </c>
      <c r="AJ82" s="1236">
        <v>4.3E-3</v>
      </c>
      <c r="AK82" s="1236">
        <v>6.4000000000000003E-3</v>
      </c>
      <c r="AL82" s="1236">
        <v>0</v>
      </c>
      <c r="AM82" s="1236">
        <v>0</v>
      </c>
      <c r="AN82" s="1236">
        <v>5.0000000000000001E-4</v>
      </c>
      <c r="AO82" s="1233">
        <v>22.301452842809365</v>
      </c>
      <c r="AP82" s="1233">
        <v>1.8284347826086964</v>
      </c>
      <c r="AQ82" s="1158">
        <v>0</v>
      </c>
      <c r="AR82" s="1158">
        <v>0</v>
      </c>
      <c r="AS82" s="1158">
        <v>11815.6</v>
      </c>
      <c r="AT82" s="1233">
        <v>0.36</v>
      </c>
      <c r="AU82" s="1158">
        <v>176.28</v>
      </c>
      <c r="AV82" s="1158">
        <v>24.48988762541806</v>
      </c>
      <c r="AW82" s="1252">
        <v>11991.880000000001</v>
      </c>
      <c r="AX82" s="1236">
        <v>6.4000000000000003E-3</v>
      </c>
      <c r="AY82" s="1236">
        <v>4.3E-3</v>
      </c>
      <c r="AZ82" s="1236">
        <v>6.4000000000000003E-3</v>
      </c>
      <c r="BA82" s="1236">
        <v>0</v>
      </c>
      <c r="BB82" s="1236">
        <v>0</v>
      </c>
      <c r="BC82" s="1236">
        <v>5.0000000000000001E-4</v>
      </c>
      <c r="BD82" s="1233">
        <v>24.835452631578949</v>
      </c>
      <c r="BE82" s="1233">
        <v>2.1162223684210533</v>
      </c>
      <c r="BF82" s="1158">
        <v>0</v>
      </c>
      <c r="BG82" s="1158">
        <v>0</v>
      </c>
      <c r="BH82" s="1158">
        <v>13197.34</v>
      </c>
      <c r="BI82" s="1233">
        <v>0.34200000000000003</v>
      </c>
      <c r="BJ82" s="1158">
        <v>167.47</v>
      </c>
      <c r="BK82" s="1158">
        <v>27.293675</v>
      </c>
      <c r="BL82" s="1252">
        <v>13364.81</v>
      </c>
      <c r="BM82" s="1239">
        <v>6.4000000000000003E-3</v>
      </c>
      <c r="BN82" s="1236">
        <v>4.3E-3</v>
      </c>
      <c r="BO82" s="1236">
        <v>6.4000000000000003E-3</v>
      </c>
      <c r="BP82" s="1236">
        <v>0</v>
      </c>
      <c r="BQ82" s="1236">
        <v>0</v>
      </c>
      <c r="BR82" s="1236">
        <v>5.0000000000000001E-4</v>
      </c>
      <c r="BS82" s="1233">
        <v>19.991967346938775</v>
      </c>
      <c r="BT82" s="1233">
        <v>2.2770255102040817</v>
      </c>
      <c r="BU82" s="1158">
        <v>0</v>
      </c>
      <c r="BV82" s="1158">
        <v>0</v>
      </c>
      <c r="BW82" s="1158">
        <v>10904.38</v>
      </c>
      <c r="BX82" s="1233">
        <v>0.30599999999999999</v>
      </c>
      <c r="BY82" s="1158">
        <v>149.84</v>
      </c>
      <c r="BZ82" s="1158">
        <v>22.574992857142856</v>
      </c>
      <c r="CA82" s="1252">
        <v>11054.22</v>
      </c>
      <c r="CB82" s="1236">
        <v>6.4000000000000003E-3</v>
      </c>
      <c r="CC82" s="1236">
        <v>4.3E-3</v>
      </c>
      <c r="CD82" s="1236">
        <v>6.4000000000000003E-3</v>
      </c>
      <c r="CE82" s="1236">
        <v>0</v>
      </c>
      <c r="CF82" s="1236">
        <v>0</v>
      </c>
      <c r="CG82" s="1236">
        <v>5.0000000000000001E-4</v>
      </c>
      <c r="CH82" s="1233">
        <v>15.030453511705689</v>
      </c>
      <c r="CI82" s="1233">
        <v>2.241004682274248</v>
      </c>
      <c r="CJ82" s="1158">
        <v>0</v>
      </c>
      <c r="CK82" s="1158">
        <v>0</v>
      </c>
      <c r="CL82" s="1158">
        <v>8457.26</v>
      </c>
      <c r="CM82" s="1233">
        <v>0.26100000000000001</v>
      </c>
      <c r="CN82" s="1158">
        <v>127.8</v>
      </c>
      <c r="CO82" s="1158">
        <v>17.532458193979938</v>
      </c>
      <c r="CP82" s="1252">
        <v>8585.06</v>
      </c>
      <c r="CQ82" s="1239">
        <v>6.4000000000000003E-3</v>
      </c>
      <c r="CR82" s="1236">
        <v>4.3E-3</v>
      </c>
      <c r="CS82" s="1236">
        <v>6.4000000000000003E-3</v>
      </c>
      <c r="CT82" s="1236">
        <v>0</v>
      </c>
      <c r="CU82" s="1236">
        <v>0</v>
      </c>
      <c r="CV82" s="1236">
        <v>5.0000000000000001E-4</v>
      </c>
      <c r="CW82" s="1233">
        <v>15.916229299363058</v>
      </c>
      <c r="CX82" s="1233">
        <v>2.8485445859872605</v>
      </c>
      <c r="CY82" s="1158">
        <v>0</v>
      </c>
      <c r="CZ82" s="1158">
        <v>0</v>
      </c>
      <c r="DA82" s="1158">
        <v>9188.48</v>
      </c>
      <c r="DB82" s="1233">
        <v>0.26</v>
      </c>
      <c r="DC82" s="1158">
        <v>127.31</v>
      </c>
      <c r="DD82" s="1158">
        <v>19.024773885350321</v>
      </c>
      <c r="DE82" s="1252">
        <v>9315.7899999999991</v>
      </c>
      <c r="DF82" s="1239">
        <v>6.4000000000000003E-3</v>
      </c>
      <c r="DG82" s="1236">
        <v>4.3E-3</v>
      </c>
      <c r="DH82" s="1236">
        <v>6.4000000000000003E-3</v>
      </c>
      <c r="DI82" s="1236">
        <v>0</v>
      </c>
      <c r="DJ82" s="1236">
        <v>0</v>
      </c>
      <c r="DK82" s="1236">
        <v>5.0000000000000001E-4</v>
      </c>
      <c r="DL82" s="1233">
        <v>16.114036363636366</v>
      </c>
      <c r="DM82" s="1233">
        <v>3.2038909090909087</v>
      </c>
      <c r="DN82" s="1158">
        <v>0</v>
      </c>
      <c r="DO82" s="1158">
        <v>0</v>
      </c>
      <c r="DP82" s="1158">
        <v>9459.35</v>
      </c>
      <c r="DQ82" s="1233">
        <v>0.29399999999999998</v>
      </c>
      <c r="DR82" s="1158">
        <v>143.96</v>
      </c>
      <c r="DS82" s="1158">
        <v>19.611927272727275</v>
      </c>
      <c r="DT82" s="1252">
        <v>9603.31</v>
      </c>
      <c r="DU82" s="1239">
        <v>6.4000000000000003E-3</v>
      </c>
      <c r="DV82" s="1236">
        <v>4.3E-3</v>
      </c>
      <c r="DW82" s="1236">
        <v>6.4000000000000003E-3</v>
      </c>
      <c r="DX82" s="1236">
        <v>0</v>
      </c>
      <c r="DY82" s="1236">
        <v>0</v>
      </c>
      <c r="DZ82" s="1236">
        <v>5.0000000000000001E-4</v>
      </c>
      <c r="EA82" s="1233">
        <v>17.314948314606742</v>
      </c>
      <c r="EB82" s="1233">
        <v>2.7462022471910115</v>
      </c>
      <c r="EC82" s="1158">
        <v>0</v>
      </c>
      <c r="ED82" s="1158">
        <v>0</v>
      </c>
      <c r="EE82" s="1158">
        <v>9823.2800000000007</v>
      </c>
      <c r="EF82" s="1158">
        <v>0.29699999999999999</v>
      </c>
      <c r="EG82" s="1158">
        <v>145.43</v>
      </c>
      <c r="EH82" s="1158">
        <v>20.358150561797753</v>
      </c>
      <c r="EI82" s="1252">
        <v>9968.7100000000009</v>
      </c>
      <c r="EJ82" s="1239">
        <v>6.4000000000000003E-3</v>
      </c>
      <c r="EK82" s="1236">
        <v>4.3E-3</v>
      </c>
      <c r="EL82" s="1236">
        <v>6.4000000000000003E-3</v>
      </c>
      <c r="EM82" s="1236">
        <v>0</v>
      </c>
      <c r="EN82" s="1236">
        <v>0</v>
      </c>
      <c r="EO82" s="1236">
        <v>5.0000000000000001E-4</v>
      </c>
      <c r="EP82" s="1233">
        <v>11.130023529411767</v>
      </c>
      <c r="EQ82" s="1233">
        <v>1.4069536764705879</v>
      </c>
      <c r="ER82" s="1158">
        <v>0</v>
      </c>
      <c r="ES82" s="1158">
        <v>0</v>
      </c>
      <c r="ET82" s="1158">
        <v>6138.94</v>
      </c>
      <c r="EU82" s="1158">
        <v>0.42</v>
      </c>
      <c r="EV82" s="1158">
        <v>205.66</v>
      </c>
      <c r="EW82" s="1158">
        <v>12.956977205882355</v>
      </c>
      <c r="EX82" s="1252">
        <v>6344.5999999999995</v>
      </c>
      <c r="EY82" s="1236">
        <v>6.4000000000000003E-3</v>
      </c>
      <c r="EZ82" s="1236">
        <v>4.3E-3</v>
      </c>
      <c r="FA82" s="1236">
        <v>6.4000000000000003E-3</v>
      </c>
      <c r="FB82" s="1236">
        <v>0</v>
      </c>
      <c r="FC82" s="1236">
        <v>0</v>
      </c>
      <c r="FD82" s="1236">
        <v>5.0000000000000001E-4</v>
      </c>
      <c r="FE82" s="1233">
        <v>6.9746599277978341</v>
      </c>
      <c r="FF82" s="1233">
        <v>1.0665241877256313</v>
      </c>
      <c r="FG82" s="1158">
        <v>0</v>
      </c>
      <c r="FH82" s="1158">
        <v>0</v>
      </c>
      <c r="FI82" s="1158">
        <v>3937.5</v>
      </c>
      <c r="FJ82" s="1158">
        <v>0.38</v>
      </c>
      <c r="FK82" s="1158">
        <v>186.07</v>
      </c>
      <c r="FL82" s="1158">
        <v>8.4211841155234666</v>
      </c>
      <c r="FM82" s="1252">
        <v>4123.57</v>
      </c>
      <c r="FN82" s="1236">
        <v>6.4000000000000003E-3</v>
      </c>
      <c r="FO82" s="1236">
        <v>4.3E-3</v>
      </c>
      <c r="FP82" s="1236">
        <v>6.4000000000000003E-3</v>
      </c>
      <c r="FQ82" s="1236">
        <v>0</v>
      </c>
      <c r="FR82" s="1236">
        <v>0</v>
      </c>
      <c r="FS82" s="1236">
        <v>5.0000000000000001E-4</v>
      </c>
      <c r="FT82" s="1233">
        <v>23.633124324324328</v>
      </c>
      <c r="FU82" s="1233">
        <v>2.2335013513513506</v>
      </c>
      <c r="FV82" s="1158">
        <v>0</v>
      </c>
      <c r="FW82" s="1158">
        <v>0</v>
      </c>
      <c r="FX82" s="1158">
        <v>12666.02</v>
      </c>
      <c r="FY82" s="1158">
        <v>0.3705</v>
      </c>
      <c r="FZ82" s="1158">
        <v>181.42</v>
      </c>
      <c r="GA82" s="1158">
        <v>26.237125675675678</v>
      </c>
      <c r="GB82" s="1252">
        <v>12847.44</v>
      </c>
      <c r="GC82" s="1253">
        <v>142.00619375308753</v>
      </c>
      <c r="GD82" s="1254">
        <v>69535.7</v>
      </c>
      <c r="GE82" s="1255">
        <v>106.61013871695687</v>
      </c>
      <c r="GF82" s="1256">
        <v>52203.42</v>
      </c>
      <c r="GG82" s="1257">
        <v>248.6163324700444</v>
      </c>
      <c r="GH82" s="1258">
        <v>121739.12</v>
      </c>
      <c r="GI82" s="1246">
        <v>10</v>
      </c>
      <c r="GJ82" s="1259">
        <v>244.66883247004438</v>
      </c>
      <c r="GK82" s="1260">
        <v>119806.17</v>
      </c>
      <c r="GL82" s="1261">
        <v>3.9475000000000193</v>
      </c>
      <c r="GM82" s="1262">
        <v>1932.9499999999971</v>
      </c>
    </row>
    <row r="83" spans="1:195" ht="18" customHeight="1" x14ac:dyDescent="0.25">
      <c r="A83" s="1232">
        <v>69</v>
      </c>
      <c r="B83" s="1263" t="s">
        <v>1402</v>
      </c>
      <c r="C83" s="1266" t="s">
        <v>379</v>
      </c>
      <c r="D83" s="1235">
        <v>203</v>
      </c>
      <c r="E83" s="1236">
        <v>1.7000000000000001E-2</v>
      </c>
      <c r="F83" s="1236">
        <v>1.4E-2</v>
      </c>
      <c r="G83" s="1236">
        <v>3.5700000000000003E-2</v>
      </c>
      <c r="H83" s="1236">
        <v>0</v>
      </c>
      <c r="I83" s="1236">
        <v>0</v>
      </c>
      <c r="J83" s="1236">
        <v>1.7000000000000001E-2</v>
      </c>
      <c r="K83" s="1233">
        <v>56.8207195945946</v>
      </c>
      <c r="L83" s="1233">
        <v>6.3094121621621593</v>
      </c>
      <c r="M83" s="1237">
        <v>0</v>
      </c>
      <c r="N83" s="1237">
        <v>0</v>
      </c>
      <c r="O83" s="1158">
        <v>12815.42</v>
      </c>
      <c r="P83" s="1233">
        <v>10.200000000000001</v>
      </c>
      <c r="Q83" s="1158">
        <v>2070.6</v>
      </c>
      <c r="R83" s="1158">
        <v>73.330131756756757</v>
      </c>
      <c r="S83" s="1252">
        <v>14886.02</v>
      </c>
      <c r="T83" s="1239">
        <v>1.7000000000000001E-2</v>
      </c>
      <c r="U83" s="1236">
        <v>1.4E-2</v>
      </c>
      <c r="V83" s="1236">
        <v>3.5700000000000003E-2</v>
      </c>
      <c r="W83" s="1236">
        <v>0</v>
      </c>
      <c r="X83" s="1236">
        <v>0</v>
      </c>
      <c r="Y83" s="1236">
        <v>1.7000000000000001E-2</v>
      </c>
      <c r="Z83" s="1233">
        <v>64.040637873754164</v>
      </c>
      <c r="AA83" s="1233">
        <v>6.5752558139534898</v>
      </c>
      <c r="AB83" s="1158">
        <v>0</v>
      </c>
      <c r="AC83" s="1158">
        <v>0</v>
      </c>
      <c r="AD83" s="1158">
        <v>14335.03</v>
      </c>
      <c r="AE83" s="1233">
        <v>12.138000000000002</v>
      </c>
      <c r="AF83" s="1158">
        <v>2464.0100000000002</v>
      </c>
      <c r="AG83" s="1158">
        <v>82.753893687707659</v>
      </c>
      <c r="AH83" s="1252">
        <v>16799.04</v>
      </c>
      <c r="AI83" s="1239">
        <v>1.7000000000000001E-2</v>
      </c>
      <c r="AJ83" s="1236">
        <v>1.4E-2</v>
      </c>
      <c r="AK83" s="1236">
        <v>3.5700000000000003E-2</v>
      </c>
      <c r="AL83" s="1236">
        <v>0</v>
      </c>
      <c r="AM83" s="1236">
        <v>0</v>
      </c>
      <c r="AN83" s="1236">
        <v>1.7000000000000001E-2</v>
      </c>
      <c r="AO83" s="1233">
        <v>59.23823411371238</v>
      </c>
      <c r="AP83" s="1233">
        <v>5.9530434782608719</v>
      </c>
      <c r="AQ83" s="1158">
        <v>0</v>
      </c>
      <c r="AR83" s="1158">
        <v>0</v>
      </c>
      <c r="AS83" s="1158">
        <v>13233.83</v>
      </c>
      <c r="AT83" s="1233">
        <v>12.24</v>
      </c>
      <c r="AU83" s="1158">
        <v>2484.7199999999998</v>
      </c>
      <c r="AV83" s="1158">
        <v>77.431277591973242</v>
      </c>
      <c r="AW83" s="1252">
        <v>15718.55</v>
      </c>
      <c r="AX83" s="1236">
        <v>1.7000000000000001E-2</v>
      </c>
      <c r="AY83" s="1236">
        <v>1.4E-2</v>
      </c>
      <c r="AZ83" s="1236">
        <v>3.5700000000000003E-2</v>
      </c>
      <c r="BA83" s="1236">
        <v>0</v>
      </c>
      <c r="BB83" s="1236">
        <v>0</v>
      </c>
      <c r="BC83" s="1236">
        <v>1.7000000000000001E-2</v>
      </c>
      <c r="BD83" s="1233">
        <v>65.96917105263158</v>
      </c>
      <c r="BE83" s="1233">
        <v>6.8900263157894761</v>
      </c>
      <c r="BF83" s="1158">
        <v>0</v>
      </c>
      <c r="BG83" s="1158">
        <v>0</v>
      </c>
      <c r="BH83" s="1158">
        <v>14790.42</v>
      </c>
      <c r="BI83" s="1233">
        <v>11.628</v>
      </c>
      <c r="BJ83" s="1158">
        <v>2360.48</v>
      </c>
      <c r="BK83" s="1158">
        <v>84.48719736842105</v>
      </c>
      <c r="BL83" s="1252">
        <v>17150.900000000001</v>
      </c>
      <c r="BM83" s="1239">
        <v>1.7000000000000001E-2</v>
      </c>
      <c r="BN83" s="1236">
        <v>1.4E-2</v>
      </c>
      <c r="BO83" s="1236">
        <v>3.5700000000000003E-2</v>
      </c>
      <c r="BP83" s="1236">
        <v>0</v>
      </c>
      <c r="BQ83" s="1236">
        <v>0</v>
      </c>
      <c r="BR83" s="1236">
        <v>1.7000000000000001E-2</v>
      </c>
      <c r="BS83" s="1233">
        <v>53.103663265306125</v>
      </c>
      <c r="BT83" s="1233">
        <v>7.4135714285714283</v>
      </c>
      <c r="BU83" s="1158">
        <v>0</v>
      </c>
      <c r="BV83" s="1158">
        <v>0</v>
      </c>
      <c r="BW83" s="1158">
        <v>12285</v>
      </c>
      <c r="BX83" s="1233">
        <v>10.404</v>
      </c>
      <c r="BY83" s="1158">
        <v>2112.0100000000002</v>
      </c>
      <c r="BZ83" s="1158">
        <v>70.921234693877551</v>
      </c>
      <c r="CA83" s="1252">
        <v>14397.01</v>
      </c>
      <c r="CB83" s="1236">
        <v>1.7000000000000001E-2</v>
      </c>
      <c r="CC83" s="1236">
        <v>1.4E-2</v>
      </c>
      <c r="CD83" s="1236">
        <v>3.5700000000000003E-2</v>
      </c>
      <c r="CE83" s="1236">
        <v>0</v>
      </c>
      <c r="CF83" s="1236">
        <v>0</v>
      </c>
      <c r="CG83" s="1236">
        <v>1.7000000000000001E-2</v>
      </c>
      <c r="CH83" s="1233">
        <v>39.924642140468237</v>
      </c>
      <c r="CI83" s="1233">
        <v>7.2962943143812726</v>
      </c>
      <c r="CJ83" s="1158">
        <v>0</v>
      </c>
      <c r="CK83" s="1158">
        <v>0</v>
      </c>
      <c r="CL83" s="1158">
        <v>9585.85</v>
      </c>
      <c r="CM83" s="1233">
        <v>8.8740000000000006</v>
      </c>
      <c r="CN83" s="1158">
        <v>1801.42</v>
      </c>
      <c r="CO83" s="1158">
        <v>56.09493645484951</v>
      </c>
      <c r="CP83" s="1252">
        <v>11387.27</v>
      </c>
      <c r="CQ83" s="1239">
        <v>1.7000000000000001E-2</v>
      </c>
      <c r="CR83" s="1236">
        <v>1.4E-2</v>
      </c>
      <c r="CS83" s="1236">
        <v>3.5700000000000003E-2</v>
      </c>
      <c r="CT83" s="1236">
        <v>0</v>
      </c>
      <c r="CU83" s="1236">
        <v>0</v>
      </c>
      <c r="CV83" s="1236">
        <v>1.7000000000000001E-2</v>
      </c>
      <c r="CW83" s="1233">
        <v>42.277484076433126</v>
      </c>
      <c r="CX83" s="1233">
        <v>9.2743312101910806</v>
      </c>
      <c r="CY83" s="1158">
        <v>0</v>
      </c>
      <c r="CZ83" s="1158">
        <v>0</v>
      </c>
      <c r="DA83" s="1158">
        <v>10465.02</v>
      </c>
      <c r="DB83" s="1233">
        <v>8.84</v>
      </c>
      <c r="DC83" s="1158">
        <v>1794.52</v>
      </c>
      <c r="DD83" s="1158">
        <v>60.391815286624208</v>
      </c>
      <c r="DE83" s="1252">
        <v>12259.54</v>
      </c>
      <c r="DF83" s="1239">
        <v>1.7000000000000001E-2</v>
      </c>
      <c r="DG83" s="1236">
        <v>1.4E-2</v>
      </c>
      <c r="DH83" s="1236">
        <v>3.5700000000000003E-2</v>
      </c>
      <c r="DI83" s="1236">
        <v>0</v>
      </c>
      <c r="DJ83" s="1236">
        <v>0</v>
      </c>
      <c r="DK83" s="1236">
        <v>1.7000000000000001E-2</v>
      </c>
      <c r="DL83" s="1233">
        <v>42.802909090909097</v>
      </c>
      <c r="DM83" s="1233">
        <v>10.431272727272725</v>
      </c>
      <c r="DN83" s="1158">
        <v>0</v>
      </c>
      <c r="DO83" s="1158">
        <v>0</v>
      </c>
      <c r="DP83" s="1158">
        <v>10806.54</v>
      </c>
      <c r="DQ83" s="1233">
        <v>9.9960000000000004</v>
      </c>
      <c r="DR83" s="1158">
        <v>2029.19</v>
      </c>
      <c r="DS83" s="1158">
        <v>63.230181818181826</v>
      </c>
      <c r="DT83" s="1252">
        <v>12835.730000000001</v>
      </c>
      <c r="DU83" s="1239">
        <v>1.7000000000000001E-2</v>
      </c>
      <c r="DV83" s="1236">
        <v>1.4E-2</v>
      </c>
      <c r="DW83" s="1236">
        <v>3.5700000000000003E-2</v>
      </c>
      <c r="DX83" s="1236">
        <v>0</v>
      </c>
      <c r="DY83" s="1236">
        <v>0</v>
      </c>
      <c r="DZ83" s="1236">
        <v>1.7000000000000001E-2</v>
      </c>
      <c r="EA83" s="1233">
        <v>45.992831460674161</v>
      </c>
      <c r="EB83" s="1233">
        <v>8.9411235955056192</v>
      </c>
      <c r="EC83" s="1158">
        <v>0</v>
      </c>
      <c r="ED83" s="1158">
        <v>0</v>
      </c>
      <c r="EE83" s="1158">
        <v>11151.59</v>
      </c>
      <c r="EF83" s="1158">
        <v>10.098000000000001</v>
      </c>
      <c r="EG83" s="1158">
        <v>2049.89</v>
      </c>
      <c r="EH83" s="1158">
        <v>65.031955056179783</v>
      </c>
      <c r="EI83" s="1252">
        <v>13201.48</v>
      </c>
      <c r="EJ83" s="1239">
        <v>1.7000000000000001E-2</v>
      </c>
      <c r="EK83" s="1236">
        <v>1.4E-2</v>
      </c>
      <c r="EL83" s="1236">
        <v>3.5700000000000003E-2</v>
      </c>
      <c r="EM83" s="1236">
        <v>0</v>
      </c>
      <c r="EN83" s="1236">
        <v>0</v>
      </c>
      <c r="EO83" s="1236">
        <v>1.7000000000000001E-2</v>
      </c>
      <c r="EP83" s="1233">
        <v>29.564125000000008</v>
      </c>
      <c r="EQ83" s="1233">
        <v>4.5807794117647047</v>
      </c>
      <c r="ER83" s="1158">
        <v>0</v>
      </c>
      <c r="ES83" s="1158">
        <v>0</v>
      </c>
      <c r="ET83" s="1158">
        <v>6931.42</v>
      </c>
      <c r="EU83" s="1158">
        <v>14.280000000000001</v>
      </c>
      <c r="EV83" s="1158">
        <v>2898.84</v>
      </c>
      <c r="EW83" s="1158">
        <v>48.424904411764714</v>
      </c>
      <c r="EX83" s="1252">
        <v>9830.26</v>
      </c>
      <c r="EY83" s="1236">
        <v>1.7000000000000001E-2</v>
      </c>
      <c r="EZ83" s="1236">
        <v>1.4E-2</v>
      </c>
      <c r="FA83" s="1236">
        <v>3.5700000000000003E-2</v>
      </c>
      <c r="FB83" s="1236">
        <v>0</v>
      </c>
      <c r="FC83" s="1236">
        <v>0</v>
      </c>
      <c r="FD83" s="1236">
        <v>1.7000000000000001E-2</v>
      </c>
      <c r="FE83" s="1233">
        <v>18.526440433212997</v>
      </c>
      <c r="FF83" s="1233">
        <v>3.4724043321299622</v>
      </c>
      <c r="FG83" s="1158">
        <v>0</v>
      </c>
      <c r="FH83" s="1158">
        <v>0</v>
      </c>
      <c r="FI83" s="1158">
        <v>4465.7700000000004</v>
      </c>
      <c r="FJ83" s="1158">
        <v>12.920000000000002</v>
      </c>
      <c r="FK83" s="1158">
        <v>2622.76</v>
      </c>
      <c r="FL83" s="1158">
        <v>34.918844765342961</v>
      </c>
      <c r="FM83" s="1252">
        <v>7088.5300000000007</v>
      </c>
      <c r="FN83" s="1236">
        <v>1.7000000000000001E-2</v>
      </c>
      <c r="FO83" s="1236">
        <v>1.4E-2</v>
      </c>
      <c r="FP83" s="1236">
        <v>3.5700000000000003E-2</v>
      </c>
      <c r="FQ83" s="1236">
        <v>0</v>
      </c>
      <c r="FR83" s="1236">
        <v>0</v>
      </c>
      <c r="FS83" s="1236">
        <v>1.7000000000000001E-2</v>
      </c>
      <c r="FT83" s="1233">
        <v>62.7754864864865</v>
      </c>
      <c r="FU83" s="1233">
        <v>7.2718648648648623</v>
      </c>
      <c r="FV83" s="1158">
        <v>0</v>
      </c>
      <c r="FW83" s="1158">
        <v>0</v>
      </c>
      <c r="FX83" s="1158">
        <v>14219.61</v>
      </c>
      <c r="FY83" s="1158">
        <v>12.597000000000001</v>
      </c>
      <c r="FZ83" s="1158">
        <v>2557.19</v>
      </c>
      <c r="GA83" s="1158">
        <v>82.644351351351361</v>
      </c>
      <c r="GB83" s="1252">
        <v>16776.8</v>
      </c>
      <c r="GC83" s="1253">
        <v>445.01867155358582</v>
      </c>
      <c r="GD83" s="1254">
        <v>90338.790000000008</v>
      </c>
      <c r="GE83" s="1255">
        <v>354.64205268944488</v>
      </c>
      <c r="GF83" s="1256">
        <v>71992.34</v>
      </c>
      <c r="GG83" s="1257">
        <v>799.6607242430307</v>
      </c>
      <c r="GH83" s="1258">
        <v>162331.13</v>
      </c>
      <c r="GI83" s="1246">
        <v>5</v>
      </c>
      <c r="GJ83" s="1259">
        <v>665.44572424303067</v>
      </c>
      <c r="GK83" s="1260">
        <v>135085.49999999994</v>
      </c>
      <c r="GL83" s="1261">
        <v>134.21500000000003</v>
      </c>
      <c r="GM83" s="1262">
        <v>27245.630000000063</v>
      </c>
    </row>
    <row r="84" spans="1:195" ht="18" customHeight="1" x14ac:dyDescent="0.25">
      <c r="A84" s="1250">
        <v>70</v>
      </c>
      <c r="B84" s="1263" t="s">
        <v>1403</v>
      </c>
      <c r="C84" s="1266" t="s">
        <v>379</v>
      </c>
      <c r="D84" s="1235">
        <v>201.16666666666666</v>
      </c>
      <c r="E84" s="1236">
        <v>5.0000000000000001E-3</v>
      </c>
      <c r="F84" s="1236">
        <v>5.0000000000000001E-3</v>
      </c>
      <c r="G84" s="1236">
        <v>1.0499999999999999E-2</v>
      </c>
      <c r="H84" s="1236">
        <v>0</v>
      </c>
      <c r="I84" s="1236">
        <v>0</v>
      </c>
      <c r="J84" s="1236">
        <v>5.0000000000000001E-3</v>
      </c>
      <c r="K84" s="1233">
        <v>16.711976351351353</v>
      </c>
      <c r="L84" s="1233">
        <v>2.2533614864864853</v>
      </c>
      <c r="M84" s="1237">
        <v>0</v>
      </c>
      <c r="N84" s="1237">
        <v>0</v>
      </c>
      <c r="O84" s="1158">
        <v>3815.19</v>
      </c>
      <c r="P84" s="1233">
        <v>3</v>
      </c>
      <c r="Q84" s="1158">
        <v>603.5</v>
      </c>
      <c r="R84" s="1158">
        <v>21.96533783783784</v>
      </c>
      <c r="S84" s="1252">
        <v>4418.6900000000005</v>
      </c>
      <c r="T84" s="1239">
        <v>5.0000000000000001E-3</v>
      </c>
      <c r="U84" s="1236">
        <v>5.0000000000000001E-3</v>
      </c>
      <c r="V84" s="1236">
        <v>1.0499999999999999E-2</v>
      </c>
      <c r="W84" s="1236">
        <v>0</v>
      </c>
      <c r="X84" s="1236">
        <v>0</v>
      </c>
      <c r="Y84" s="1236">
        <v>5.0000000000000001E-3</v>
      </c>
      <c r="Z84" s="1233">
        <v>18.835481727574756</v>
      </c>
      <c r="AA84" s="1233">
        <v>2.3483056478405322</v>
      </c>
      <c r="AB84" s="1158">
        <v>0</v>
      </c>
      <c r="AC84" s="1158">
        <v>0</v>
      </c>
      <c r="AD84" s="1158">
        <v>4261.47</v>
      </c>
      <c r="AE84" s="1233">
        <v>3.5700000000000003</v>
      </c>
      <c r="AF84" s="1158">
        <v>718.17</v>
      </c>
      <c r="AG84" s="1158">
        <v>24.753787375415289</v>
      </c>
      <c r="AH84" s="1252">
        <v>4979.6400000000003</v>
      </c>
      <c r="AI84" s="1239">
        <v>5.0000000000000001E-3</v>
      </c>
      <c r="AJ84" s="1236">
        <v>5.0000000000000001E-3</v>
      </c>
      <c r="AK84" s="1236">
        <v>1.0499999999999999E-2</v>
      </c>
      <c r="AL84" s="1236">
        <v>0</v>
      </c>
      <c r="AM84" s="1236">
        <v>0</v>
      </c>
      <c r="AN84" s="1236">
        <v>5.0000000000000001E-3</v>
      </c>
      <c r="AO84" s="1233">
        <v>17.423010033444818</v>
      </c>
      <c r="AP84" s="1233">
        <v>2.12608695652174</v>
      </c>
      <c r="AQ84" s="1158">
        <v>0</v>
      </c>
      <c r="AR84" s="1158">
        <v>0</v>
      </c>
      <c r="AS84" s="1158">
        <v>3932.63</v>
      </c>
      <c r="AT84" s="1233">
        <v>3.6</v>
      </c>
      <c r="AU84" s="1158">
        <v>724.2</v>
      </c>
      <c r="AV84" s="1158">
        <v>23.149096989966559</v>
      </c>
      <c r="AW84" s="1252">
        <v>4656.83</v>
      </c>
      <c r="AX84" s="1236">
        <v>5.0000000000000001E-3</v>
      </c>
      <c r="AY84" s="1236">
        <v>5.0000000000000001E-3</v>
      </c>
      <c r="AZ84" s="1236">
        <v>1.0499999999999999E-2</v>
      </c>
      <c r="BA84" s="1236">
        <v>0</v>
      </c>
      <c r="BB84" s="1236">
        <v>0</v>
      </c>
      <c r="BC84" s="1236">
        <v>5.0000000000000001E-3</v>
      </c>
      <c r="BD84" s="1233">
        <v>19.402697368421052</v>
      </c>
      <c r="BE84" s="1233">
        <v>2.4607236842105271</v>
      </c>
      <c r="BF84" s="1158">
        <v>0</v>
      </c>
      <c r="BG84" s="1158">
        <v>0</v>
      </c>
      <c r="BH84" s="1158">
        <v>4398.1899999999996</v>
      </c>
      <c r="BI84" s="1233">
        <v>3.42</v>
      </c>
      <c r="BJ84" s="1158">
        <v>687.99</v>
      </c>
      <c r="BK84" s="1158">
        <v>25.283421052631581</v>
      </c>
      <c r="BL84" s="1252">
        <v>5086.1799999999994</v>
      </c>
      <c r="BM84" s="1239">
        <v>5.0000000000000001E-3</v>
      </c>
      <c r="BN84" s="1236">
        <v>5.0000000000000001E-3</v>
      </c>
      <c r="BO84" s="1236">
        <v>1.0499999999999999E-2</v>
      </c>
      <c r="BP84" s="1236">
        <v>0</v>
      </c>
      <c r="BQ84" s="1236">
        <v>0</v>
      </c>
      <c r="BR84" s="1236">
        <v>5.0000000000000001E-3</v>
      </c>
      <c r="BS84" s="1233">
        <v>15.618724489795918</v>
      </c>
      <c r="BT84" s="1233">
        <v>2.6477040816326531</v>
      </c>
      <c r="BU84" s="1158">
        <v>0</v>
      </c>
      <c r="BV84" s="1158">
        <v>0</v>
      </c>
      <c r="BW84" s="1158">
        <v>3674.6</v>
      </c>
      <c r="BX84" s="1233">
        <v>3.06</v>
      </c>
      <c r="BY84" s="1158">
        <v>615.57000000000005</v>
      </c>
      <c r="BZ84" s="1158">
        <v>21.326428571428568</v>
      </c>
      <c r="CA84" s="1252">
        <v>4290.17</v>
      </c>
      <c r="CB84" s="1236">
        <v>5.0000000000000001E-3</v>
      </c>
      <c r="CC84" s="1236">
        <v>5.0000000000000001E-3</v>
      </c>
      <c r="CD84" s="1236">
        <v>1.0499999999999999E-2</v>
      </c>
      <c r="CE84" s="1236">
        <v>0</v>
      </c>
      <c r="CF84" s="1236">
        <v>0</v>
      </c>
      <c r="CG84" s="1236">
        <v>5.0000000000000001E-3</v>
      </c>
      <c r="CH84" s="1233">
        <v>11.742541806020069</v>
      </c>
      <c r="CI84" s="1233">
        <v>2.6058193979933115</v>
      </c>
      <c r="CJ84" s="1158">
        <v>0</v>
      </c>
      <c r="CK84" s="1158">
        <v>0</v>
      </c>
      <c r="CL84" s="1158">
        <v>2886.41</v>
      </c>
      <c r="CM84" s="1233">
        <v>2.61</v>
      </c>
      <c r="CN84" s="1158">
        <v>525.04999999999995</v>
      </c>
      <c r="CO84" s="1158">
        <v>16.958361204013382</v>
      </c>
      <c r="CP84" s="1252">
        <v>3411.46</v>
      </c>
      <c r="CQ84" s="1239">
        <v>5.0000000000000001E-3</v>
      </c>
      <c r="CR84" s="1236">
        <v>5.0000000000000001E-3</v>
      </c>
      <c r="CS84" s="1236">
        <v>1.0499999999999999E-2</v>
      </c>
      <c r="CT84" s="1236">
        <v>0</v>
      </c>
      <c r="CU84" s="1236">
        <v>0</v>
      </c>
      <c r="CV84" s="1236">
        <v>5.0000000000000001E-3</v>
      </c>
      <c r="CW84" s="1233">
        <v>12.434554140127389</v>
      </c>
      <c r="CX84" s="1233">
        <v>3.3122611464968146</v>
      </c>
      <c r="CY84" s="1158">
        <v>0</v>
      </c>
      <c r="CZ84" s="1158">
        <v>0</v>
      </c>
      <c r="DA84" s="1158">
        <v>3167.73</v>
      </c>
      <c r="DB84" s="1233">
        <v>2.6</v>
      </c>
      <c r="DC84" s="1158">
        <v>523.03</v>
      </c>
      <c r="DD84" s="1158">
        <v>18.346815286624203</v>
      </c>
      <c r="DE84" s="1252">
        <v>3690.76</v>
      </c>
      <c r="DF84" s="1239">
        <v>5.0000000000000001E-3</v>
      </c>
      <c r="DG84" s="1236">
        <v>5.0000000000000001E-3</v>
      </c>
      <c r="DH84" s="1236">
        <v>1.0499999999999999E-2</v>
      </c>
      <c r="DI84" s="1236">
        <v>0</v>
      </c>
      <c r="DJ84" s="1236">
        <v>0</v>
      </c>
      <c r="DK84" s="1236">
        <v>5.0000000000000001E-3</v>
      </c>
      <c r="DL84" s="1233">
        <v>12.58909090909091</v>
      </c>
      <c r="DM84" s="1233">
        <v>3.7254545454545451</v>
      </c>
      <c r="DN84" s="1158">
        <v>0</v>
      </c>
      <c r="DO84" s="1158">
        <v>0</v>
      </c>
      <c r="DP84" s="1158">
        <v>3281.94</v>
      </c>
      <c r="DQ84" s="1233">
        <v>2.94</v>
      </c>
      <c r="DR84" s="1158">
        <v>591.42999999999995</v>
      </c>
      <c r="DS84" s="1158">
        <v>19.254545454545458</v>
      </c>
      <c r="DT84" s="1252">
        <v>3873.37</v>
      </c>
      <c r="DU84" s="1239">
        <v>5.0000000000000001E-3</v>
      </c>
      <c r="DV84" s="1236">
        <v>5.0000000000000001E-3</v>
      </c>
      <c r="DW84" s="1236">
        <v>1.0499999999999999E-2</v>
      </c>
      <c r="DX84" s="1236">
        <v>0</v>
      </c>
      <c r="DY84" s="1236">
        <v>0</v>
      </c>
      <c r="DZ84" s="1236">
        <v>5.0000000000000001E-3</v>
      </c>
      <c r="EA84" s="1233">
        <v>13.527303370786518</v>
      </c>
      <c r="EB84" s="1233">
        <v>3.1932584269662927</v>
      </c>
      <c r="EC84" s="1158">
        <v>0</v>
      </c>
      <c r="ED84" s="1158">
        <v>0</v>
      </c>
      <c r="EE84" s="1158">
        <v>3363.62</v>
      </c>
      <c r="EF84" s="1158">
        <v>2.97</v>
      </c>
      <c r="EG84" s="1158">
        <v>597.47</v>
      </c>
      <c r="EH84" s="1158">
        <v>19.69056179775281</v>
      </c>
      <c r="EI84" s="1252">
        <v>3961.09</v>
      </c>
      <c r="EJ84" s="1239">
        <v>5.0000000000000001E-3</v>
      </c>
      <c r="EK84" s="1236">
        <v>5.0000000000000001E-3</v>
      </c>
      <c r="EL84" s="1236">
        <v>1.0499999999999999E-2</v>
      </c>
      <c r="EM84" s="1236">
        <v>0</v>
      </c>
      <c r="EN84" s="1236">
        <v>0</v>
      </c>
      <c r="EO84" s="1236">
        <v>5.0000000000000001E-3</v>
      </c>
      <c r="EP84" s="1233">
        <v>8.6953308823529429</v>
      </c>
      <c r="EQ84" s="1233">
        <v>1.6359926470588233</v>
      </c>
      <c r="ER84" s="1158">
        <v>0</v>
      </c>
      <c r="ES84" s="1158">
        <v>0</v>
      </c>
      <c r="ET84" s="1158">
        <v>2078.3200000000002</v>
      </c>
      <c r="EU84" s="1158">
        <v>4.2</v>
      </c>
      <c r="EV84" s="1158">
        <v>844.9</v>
      </c>
      <c r="EW84" s="1158">
        <v>14.531323529411765</v>
      </c>
      <c r="EX84" s="1252">
        <v>2923.2200000000003</v>
      </c>
      <c r="EY84" s="1236">
        <v>5.0000000000000001E-3</v>
      </c>
      <c r="EZ84" s="1236">
        <v>5.0000000000000001E-3</v>
      </c>
      <c r="FA84" s="1236">
        <v>1.0499999999999999E-2</v>
      </c>
      <c r="FB84" s="1236">
        <v>0</v>
      </c>
      <c r="FC84" s="1236">
        <v>0</v>
      </c>
      <c r="FD84" s="1236">
        <v>5.0000000000000001E-3</v>
      </c>
      <c r="FE84" s="1233">
        <v>5.4489530685920577</v>
      </c>
      <c r="FF84" s="1233">
        <v>1.2401444043321295</v>
      </c>
      <c r="FG84" s="1158">
        <v>0</v>
      </c>
      <c r="FH84" s="1158">
        <v>0</v>
      </c>
      <c r="FI84" s="1158">
        <v>1345.62</v>
      </c>
      <c r="FJ84" s="1158">
        <v>3.8000000000000003</v>
      </c>
      <c r="FK84" s="1158">
        <v>764.43</v>
      </c>
      <c r="FL84" s="1158">
        <v>10.489097472924188</v>
      </c>
      <c r="FM84" s="1252">
        <v>2110.0499999999997</v>
      </c>
      <c r="FN84" s="1236">
        <v>5.0000000000000001E-3</v>
      </c>
      <c r="FO84" s="1236">
        <v>5.0000000000000001E-3</v>
      </c>
      <c r="FP84" s="1236">
        <v>1.0499999999999999E-2</v>
      </c>
      <c r="FQ84" s="1236">
        <v>0</v>
      </c>
      <c r="FR84" s="1236">
        <v>0</v>
      </c>
      <c r="FS84" s="1236">
        <v>5.0000000000000001E-3</v>
      </c>
      <c r="FT84" s="1233">
        <v>18.463378378378383</v>
      </c>
      <c r="FU84" s="1233">
        <v>2.5970945945945938</v>
      </c>
      <c r="FV84" s="1158">
        <v>0</v>
      </c>
      <c r="FW84" s="1158">
        <v>0</v>
      </c>
      <c r="FX84" s="1158">
        <v>4236.67</v>
      </c>
      <c r="FY84" s="1158">
        <v>3.7050000000000001</v>
      </c>
      <c r="FZ84" s="1158">
        <v>745.32</v>
      </c>
      <c r="GA84" s="1158">
        <v>24.765472972972979</v>
      </c>
      <c r="GB84" s="1252">
        <v>4981.99</v>
      </c>
      <c r="GC84" s="1253">
        <v>133.43643303129321</v>
      </c>
      <c r="GD84" s="1254">
        <v>26842.97</v>
      </c>
      <c r="GE84" s="1255">
        <v>107.07781651423139</v>
      </c>
      <c r="GF84" s="1256">
        <v>21540.480000000003</v>
      </c>
      <c r="GG84" s="1257">
        <v>240.51424954552459</v>
      </c>
      <c r="GH84" s="1258">
        <v>48383.450000000004</v>
      </c>
      <c r="GI84" s="1246">
        <v>5</v>
      </c>
      <c r="GJ84" s="1259">
        <v>201.0392495455246</v>
      </c>
      <c r="GK84" s="1260">
        <v>40442.390000000007</v>
      </c>
      <c r="GL84" s="1261">
        <v>39.474999999999994</v>
      </c>
      <c r="GM84" s="1262">
        <v>7941.0599999999977</v>
      </c>
    </row>
    <row r="85" spans="1:195" ht="18" customHeight="1" x14ac:dyDescent="0.25">
      <c r="A85" s="1232">
        <v>71</v>
      </c>
      <c r="B85" s="1263" t="s">
        <v>1404</v>
      </c>
      <c r="C85" s="1266" t="s">
        <v>379</v>
      </c>
      <c r="D85" s="1235">
        <v>201.16666666666666</v>
      </c>
      <c r="E85" s="1236">
        <v>5.0000000000000001E-3</v>
      </c>
      <c r="F85" s="1236">
        <v>4.0000000000000001E-3</v>
      </c>
      <c r="G85" s="1236">
        <v>1.0499999999999999E-2</v>
      </c>
      <c r="H85" s="1236">
        <v>0</v>
      </c>
      <c r="I85" s="1236">
        <v>0</v>
      </c>
      <c r="J85" s="1236">
        <v>5.0000000000000001E-3</v>
      </c>
      <c r="K85" s="1233">
        <v>16.711976351351353</v>
      </c>
      <c r="L85" s="1233">
        <v>1.8026891891891883</v>
      </c>
      <c r="M85" s="1237">
        <v>0</v>
      </c>
      <c r="N85" s="1237">
        <v>0</v>
      </c>
      <c r="O85" s="1158">
        <v>3724.53</v>
      </c>
      <c r="P85" s="1233">
        <v>3</v>
      </c>
      <c r="Q85" s="1158">
        <v>603.5</v>
      </c>
      <c r="R85" s="1158">
        <v>21.514665540540541</v>
      </c>
      <c r="S85" s="1252">
        <v>4328.0300000000007</v>
      </c>
      <c r="T85" s="1239">
        <v>5.0000000000000001E-3</v>
      </c>
      <c r="U85" s="1236">
        <v>4.0000000000000001E-3</v>
      </c>
      <c r="V85" s="1236">
        <v>1.0499999999999999E-2</v>
      </c>
      <c r="W85" s="1236">
        <v>0</v>
      </c>
      <c r="X85" s="1236">
        <v>0</v>
      </c>
      <c r="Y85" s="1236">
        <v>5.0000000000000001E-3</v>
      </c>
      <c r="Z85" s="1233">
        <v>18.835481727574756</v>
      </c>
      <c r="AA85" s="1233">
        <v>1.8786445182724256</v>
      </c>
      <c r="AB85" s="1158">
        <v>0</v>
      </c>
      <c r="AC85" s="1158">
        <v>0</v>
      </c>
      <c r="AD85" s="1158">
        <v>4166.99</v>
      </c>
      <c r="AE85" s="1233">
        <v>3.5700000000000003</v>
      </c>
      <c r="AF85" s="1158">
        <v>718.17</v>
      </c>
      <c r="AG85" s="1158">
        <v>24.284126245847183</v>
      </c>
      <c r="AH85" s="1252">
        <v>4885.16</v>
      </c>
      <c r="AI85" s="1239">
        <v>5.0000000000000001E-3</v>
      </c>
      <c r="AJ85" s="1236">
        <v>4.0000000000000001E-3</v>
      </c>
      <c r="AK85" s="1236">
        <v>1.0499999999999999E-2</v>
      </c>
      <c r="AL85" s="1236">
        <v>0</v>
      </c>
      <c r="AM85" s="1236">
        <v>0</v>
      </c>
      <c r="AN85" s="1236">
        <v>5.0000000000000001E-3</v>
      </c>
      <c r="AO85" s="1233">
        <v>17.423010033444818</v>
      </c>
      <c r="AP85" s="1233">
        <v>1.700869565217392</v>
      </c>
      <c r="AQ85" s="1158">
        <v>0</v>
      </c>
      <c r="AR85" s="1158">
        <v>0</v>
      </c>
      <c r="AS85" s="1158">
        <v>3847.09</v>
      </c>
      <c r="AT85" s="1233">
        <v>3.6</v>
      </c>
      <c r="AU85" s="1158">
        <v>724.2</v>
      </c>
      <c r="AV85" s="1158">
        <v>22.723879598662212</v>
      </c>
      <c r="AW85" s="1252">
        <v>4571.29</v>
      </c>
      <c r="AX85" s="1236">
        <v>5.0000000000000001E-3</v>
      </c>
      <c r="AY85" s="1236">
        <v>4.0000000000000001E-3</v>
      </c>
      <c r="AZ85" s="1236">
        <v>1.0499999999999999E-2</v>
      </c>
      <c r="BA85" s="1236">
        <v>0</v>
      </c>
      <c r="BB85" s="1236">
        <v>0</v>
      </c>
      <c r="BC85" s="1236">
        <v>5.0000000000000001E-3</v>
      </c>
      <c r="BD85" s="1233">
        <v>19.402697368421052</v>
      </c>
      <c r="BE85" s="1233">
        <v>1.9685789473684219</v>
      </c>
      <c r="BF85" s="1158">
        <v>0</v>
      </c>
      <c r="BG85" s="1158">
        <v>0</v>
      </c>
      <c r="BH85" s="1158">
        <v>4299.1899999999996</v>
      </c>
      <c r="BI85" s="1233">
        <v>3.42</v>
      </c>
      <c r="BJ85" s="1158">
        <v>687.99</v>
      </c>
      <c r="BK85" s="1158">
        <v>24.791276315789474</v>
      </c>
      <c r="BL85" s="1252">
        <v>4987.1799999999994</v>
      </c>
      <c r="BM85" s="1239">
        <v>5.0000000000000001E-3</v>
      </c>
      <c r="BN85" s="1236">
        <v>4.0000000000000001E-3</v>
      </c>
      <c r="BO85" s="1236">
        <v>1.0499999999999999E-2</v>
      </c>
      <c r="BP85" s="1236">
        <v>0</v>
      </c>
      <c r="BQ85" s="1236">
        <v>0</v>
      </c>
      <c r="BR85" s="1236">
        <v>5.0000000000000001E-3</v>
      </c>
      <c r="BS85" s="1233">
        <v>15.618724489795918</v>
      </c>
      <c r="BT85" s="1233">
        <v>2.1181632653061224</v>
      </c>
      <c r="BU85" s="1158">
        <v>0</v>
      </c>
      <c r="BV85" s="1158">
        <v>0</v>
      </c>
      <c r="BW85" s="1158">
        <v>3568.07</v>
      </c>
      <c r="BX85" s="1233">
        <v>3.06</v>
      </c>
      <c r="BY85" s="1158">
        <v>615.57000000000005</v>
      </c>
      <c r="BZ85" s="1158">
        <v>20.796887755102038</v>
      </c>
      <c r="CA85" s="1252">
        <v>4183.6400000000003</v>
      </c>
      <c r="CB85" s="1236">
        <v>5.0000000000000001E-3</v>
      </c>
      <c r="CC85" s="1236">
        <v>4.0000000000000001E-3</v>
      </c>
      <c r="CD85" s="1236">
        <v>1.0499999999999999E-2</v>
      </c>
      <c r="CE85" s="1236">
        <v>0</v>
      </c>
      <c r="CF85" s="1236">
        <v>0</v>
      </c>
      <c r="CG85" s="1236">
        <v>5.0000000000000001E-3</v>
      </c>
      <c r="CH85" s="1233">
        <v>11.742541806020069</v>
      </c>
      <c r="CI85" s="1233">
        <v>2.0846555183946496</v>
      </c>
      <c r="CJ85" s="1158">
        <v>0</v>
      </c>
      <c r="CK85" s="1158">
        <v>0</v>
      </c>
      <c r="CL85" s="1158">
        <v>2781.57</v>
      </c>
      <c r="CM85" s="1233">
        <v>2.61</v>
      </c>
      <c r="CN85" s="1158">
        <v>525.04999999999995</v>
      </c>
      <c r="CO85" s="1158">
        <v>16.437197324414718</v>
      </c>
      <c r="CP85" s="1252">
        <v>3306.62</v>
      </c>
      <c r="CQ85" s="1239">
        <v>5.0000000000000001E-3</v>
      </c>
      <c r="CR85" s="1236">
        <v>4.0000000000000001E-3</v>
      </c>
      <c r="CS85" s="1236">
        <v>1.0499999999999999E-2</v>
      </c>
      <c r="CT85" s="1236">
        <v>0</v>
      </c>
      <c r="CU85" s="1236">
        <v>0</v>
      </c>
      <c r="CV85" s="1236">
        <v>5.0000000000000001E-3</v>
      </c>
      <c r="CW85" s="1233">
        <v>12.434554140127389</v>
      </c>
      <c r="CX85" s="1233">
        <v>2.6498089171974515</v>
      </c>
      <c r="CY85" s="1158">
        <v>0</v>
      </c>
      <c r="CZ85" s="1158">
        <v>0</v>
      </c>
      <c r="DA85" s="1158">
        <v>3034.47</v>
      </c>
      <c r="DB85" s="1233">
        <v>2.6</v>
      </c>
      <c r="DC85" s="1158">
        <v>523.03</v>
      </c>
      <c r="DD85" s="1158">
        <v>17.684363057324841</v>
      </c>
      <c r="DE85" s="1252">
        <v>3557.5</v>
      </c>
      <c r="DF85" s="1239">
        <v>5.0000000000000001E-3</v>
      </c>
      <c r="DG85" s="1236">
        <v>4.0000000000000001E-3</v>
      </c>
      <c r="DH85" s="1236">
        <v>1.0499999999999999E-2</v>
      </c>
      <c r="DI85" s="1236">
        <v>0</v>
      </c>
      <c r="DJ85" s="1236">
        <v>0</v>
      </c>
      <c r="DK85" s="1236">
        <v>5.0000000000000001E-3</v>
      </c>
      <c r="DL85" s="1233">
        <v>12.58909090909091</v>
      </c>
      <c r="DM85" s="1233">
        <v>2.9803636363636361</v>
      </c>
      <c r="DN85" s="1158">
        <v>0</v>
      </c>
      <c r="DO85" s="1158">
        <v>0</v>
      </c>
      <c r="DP85" s="1158">
        <v>3132.06</v>
      </c>
      <c r="DQ85" s="1233">
        <v>2.94</v>
      </c>
      <c r="DR85" s="1158">
        <v>591.42999999999995</v>
      </c>
      <c r="DS85" s="1158">
        <v>18.509454545454545</v>
      </c>
      <c r="DT85" s="1252">
        <v>3723.49</v>
      </c>
      <c r="DU85" s="1239">
        <v>5.0000000000000001E-3</v>
      </c>
      <c r="DV85" s="1236">
        <v>4.0000000000000001E-3</v>
      </c>
      <c r="DW85" s="1236">
        <v>1.0499999999999999E-2</v>
      </c>
      <c r="DX85" s="1236">
        <v>0</v>
      </c>
      <c r="DY85" s="1236">
        <v>0</v>
      </c>
      <c r="DZ85" s="1236">
        <v>5.0000000000000001E-3</v>
      </c>
      <c r="EA85" s="1233">
        <v>13.527303370786518</v>
      </c>
      <c r="EB85" s="1233">
        <v>2.5546067415730342</v>
      </c>
      <c r="EC85" s="1158">
        <v>0</v>
      </c>
      <c r="ED85" s="1158">
        <v>0</v>
      </c>
      <c r="EE85" s="1158">
        <v>3235.14</v>
      </c>
      <c r="EF85" s="1158">
        <v>2.97</v>
      </c>
      <c r="EG85" s="1158">
        <v>597.47</v>
      </c>
      <c r="EH85" s="1158">
        <v>19.05191011235955</v>
      </c>
      <c r="EI85" s="1252">
        <v>3832.6099999999997</v>
      </c>
      <c r="EJ85" s="1239">
        <v>5.0000000000000001E-3</v>
      </c>
      <c r="EK85" s="1236">
        <v>4.0000000000000001E-3</v>
      </c>
      <c r="EL85" s="1236">
        <v>1.0499999999999999E-2</v>
      </c>
      <c r="EM85" s="1236">
        <v>0</v>
      </c>
      <c r="EN85" s="1236">
        <v>0</v>
      </c>
      <c r="EO85" s="1236">
        <v>5.0000000000000001E-3</v>
      </c>
      <c r="EP85" s="1233">
        <v>8.6953308823529429</v>
      </c>
      <c r="EQ85" s="1233">
        <v>1.3087941176470586</v>
      </c>
      <c r="ER85" s="1158">
        <v>0</v>
      </c>
      <c r="ES85" s="1158">
        <v>0</v>
      </c>
      <c r="ET85" s="1158">
        <v>2012.5</v>
      </c>
      <c r="EU85" s="1158">
        <v>4.2</v>
      </c>
      <c r="EV85" s="1158">
        <v>844.9</v>
      </c>
      <c r="EW85" s="1158">
        <v>14.204125000000001</v>
      </c>
      <c r="EX85" s="1252">
        <v>2857.4</v>
      </c>
      <c r="EY85" s="1236">
        <v>5.0000000000000001E-3</v>
      </c>
      <c r="EZ85" s="1236">
        <v>4.0000000000000001E-3</v>
      </c>
      <c r="FA85" s="1236">
        <v>1.0499999999999999E-2</v>
      </c>
      <c r="FB85" s="1236">
        <v>0</v>
      </c>
      <c r="FC85" s="1236">
        <v>0</v>
      </c>
      <c r="FD85" s="1236">
        <v>5.0000000000000001E-3</v>
      </c>
      <c r="FE85" s="1233">
        <v>5.4489530685920577</v>
      </c>
      <c r="FF85" s="1233">
        <v>0.99211552346570353</v>
      </c>
      <c r="FG85" s="1158">
        <v>0</v>
      </c>
      <c r="FH85" s="1158">
        <v>0</v>
      </c>
      <c r="FI85" s="1158">
        <v>1295.73</v>
      </c>
      <c r="FJ85" s="1158">
        <v>3.8000000000000003</v>
      </c>
      <c r="FK85" s="1158">
        <v>764.43</v>
      </c>
      <c r="FL85" s="1158">
        <v>10.241068592057761</v>
      </c>
      <c r="FM85" s="1252">
        <v>2060.16</v>
      </c>
      <c r="FN85" s="1236">
        <v>5.0000000000000001E-3</v>
      </c>
      <c r="FO85" s="1236">
        <v>4.0000000000000001E-3</v>
      </c>
      <c r="FP85" s="1236">
        <v>1.0499999999999999E-2</v>
      </c>
      <c r="FQ85" s="1236">
        <v>0</v>
      </c>
      <c r="FR85" s="1236">
        <v>0</v>
      </c>
      <c r="FS85" s="1236">
        <v>5.0000000000000001E-3</v>
      </c>
      <c r="FT85" s="1233">
        <v>18.463378378378383</v>
      </c>
      <c r="FU85" s="1233">
        <v>2.0776756756756751</v>
      </c>
      <c r="FV85" s="1158">
        <v>0</v>
      </c>
      <c r="FW85" s="1158">
        <v>0</v>
      </c>
      <c r="FX85" s="1158">
        <v>4132.18</v>
      </c>
      <c r="FY85" s="1158">
        <v>3.7050000000000001</v>
      </c>
      <c r="FZ85" s="1158">
        <v>745.32</v>
      </c>
      <c r="GA85" s="1158">
        <v>24.246054054054056</v>
      </c>
      <c r="GB85" s="1252">
        <v>4877.5</v>
      </c>
      <c r="GC85" s="1253">
        <v>130.54803278035615</v>
      </c>
      <c r="GD85" s="1254">
        <v>26261.919999999998</v>
      </c>
      <c r="GE85" s="1255">
        <v>103.93697536125076</v>
      </c>
      <c r="GF85" s="1256">
        <v>20908.659999999996</v>
      </c>
      <c r="GG85" s="1257">
        <v>234.4850081416069</v>
      </c>
      <c r="GH85" s="1258">
        <v>47170.579999999994</v>
      </c>
      <c r="GI85" s="1246">
        <v>5</v>
      </c>
      <c r="GJ85" s="1259">
        <v>195.0100081416069</v>
      </c>
      <c r="GK85" s="1260">
        <v>39229.519999999997</v>
      </c>
      <c r="GL85" s="1261">
        <v>39.474999999999994</v>
      </c>
      <c r="GM85" s="1262">
        <v>7941.0599999999977</v>
      </c>
    </row>
    <row r="86" spans="1:195" ht="18" customHeight="1" x14ac:dyDescent="0.25">
      <c r="A86" s="1250">
        <v>72</v>
      </c>
      <c r="B86" s="1158" t="s">
        <v>1405</v>
      </c>
      <c r="C86" s="1266" t="s">
        <v>379</v>
      </c>
      <c r="D86" s="1235">
        <v>469.33333333333331</v>
      </c>
      <c r="E86" s="1236">
        <v>5.2499999999999998E-2</v>
      </c>
      <c r="F86" s="1236">
        <v>4.8000000000000001E-2</v>
      </c>
      <c r="G86" s="1236">
        <v>0.11025</v>
      </c>
      <c r="H86" s="1236">
        <v>0</v>
      </c>
      <c r="I86" s="1236">
        <v>0</v>
      </c>
      <c r="J86" s="1236">
        <v>7.0000000000000007E-2</v>
      </c>
      <c r="K86" s="1233">
        <v>175.4757516891892</v>
      </c>
      <c r="L86" s="1233">
        <v>21.632270270270258</v>
      </c>
      <c r="M86" s="1237">
        <v>0</v>
      </c>
      <c r="N86" s="1237">
        <v>0</v>
      </c>
      <c r="O86" s="1158">
        <v>92509.36</v>
      </c>
      <c r="P86" s="1233">
        <v>42.000000000000007</v>
      </c>
      <c r="Q86" s="1158">
        <v>19712</v>
      </c>
      <c r="R86" s="1158">
        <v>239.10802195945945</v>
      </c>
      <c r="S86" s="1252">
        <v>112221.36</v>
      </c>
      <c r="T86" s="1239">
        <v>5.2499999999999998E-2</v>
      </c>
      <c r="U86" s="1236">
        <v>4.8000000000000001E-2</v>
      </c>
      <c r="V86" s="1236">
        <v>0.11025</v>
      </c>
      <c r="W86" s="1236">
        <v>0</v>
      </c>
      <c r="X86" s="1236">
        <v>0</v>
      </c>
      <c r="Y86" s="1236">
        <v>7.0000000000000007E-2</v>
      </c>
      <c r="Z86" s="1233">
        <v>197.77255813953491</v>
      </c>
      <c r="AA86" s="1233">
        <v>22.543734219269108</v>
      </c>
      <c r="AB86" s="1158">
        <v>0</v>
      </c>
      <c r="AC86" s="1158">
        <v>0</v>
      </c>
      <c r="AD86" s="1158">
        <v>103401.78</v>
      </c>
      <c r="AE86" s="1233">
        <v>49.980000000000004</v>
      </c>
      <c r="AF86" s="1158">
        <v>23457.279999999999</v>
      </c>
      <c r="AG86" s="1158">
        <v>270.29629235880401</v>
      </c>
      <c r="AH86" s="1252">
        <v>126859.06</v>
      </c>
      <c r="AI86" s="1239">
        <v>5.2499999999999998E-2</v>
      </c>
      <c r="AJ86" s="1236">
        <v>4.8000000000000001E-2</v>
      </c>
      <c r="AK86" s="1236">
        <v>0.11025</v>
      </c>
      <c r="AL86" s="1236">
        <v>0</v>
      </c>
      <c r="AM86" s="1236">
        <v>0</v>
      </c>
      <c r="AN86" s="1236">
        <v>7.0000000000000007E-2</v>
      </c>
      <c r="AO86" s="1233">
        <v>182.94160535117055</v>
      </c>
      <c r="AP86" s="1233">
        <v>20.410434782608704</v>
      </c>
      <c r="AQ86" s="1158">
        <v>0</v>
      </c>
      <c r="AR86" s="1158">
        <v>0</v>
      </c>
      <c r="AS86" s="1158">
        <v>95439.89</v>
      </c>
      <c r="AT86" s="1233">
        <v>50.400000000000006</v>
      </c>
      <c r="AU86" s="1158">
        <v>23654.400000000001</v>
      </c>
      <c r="AV86" s="1158">
        <v>253.75204013377927</v>
      </c>
      <c r="AW86" s="1252">
        <v>119094.29000000001</v>
      </c>
      <c r="AX86" s="1236">
        <v>5.2499999999999998E-2</v>
      </c>
      <c r="AY86" s="1236">
        <v>4.8000000000000001E-2</v>
      </c>
      <c r="AZ86" s="1236">
        <v>0.11025</v>
      </c>
      <c r="BA86" s="1236">
        <v>0</v>
      </c>
      <c r="BB86" s="1236">
        <v>0</v>
      </c>
      <c r="BC86" s="1236">
        <v>7.0000000000000007E-2</v>
      </c>
      <c r="BD86" s="1233">
        <v>203.72832236842103</v>
      </c>
      <c r="BE86" s="1233">
        <v>23.622947368421062</v>
      </c>
      <c r="BF86" s="1158">
        <v>0</v>
      </c>
      <c r="BG86" s="1158">
        <v>0</v>
      </c>
      <c r="BH86" s="1158">
        <v>106703.53</v>
      </c>
      <c r="BI86" s="1233">
        <v>47.88</v>
      </c>
      <c r="BJ86" s="1158">
        <v>22471.68</v>
      </c>
      <c r="BK86" s="1158">
        <v>275.23126973684208</v>
      </c>
      <c r="BL86" s="1252">
        <v>129175.20999999999</v>
      </c>
      <c r="BM86" s="1239">
        <v>5.2499999999999998E-2</v>
      </c>
      <c r="BN86" s="1236">
        <v>4.8000000000000001E-2</v>
      </c>
      <c r="BO86" s="1236">
        <v>0.11025</v>
      </c>
      <c r="BP86" s="1236">
        <v>0</v>
      </c>
      <c r="BQ86" s="1236">
        <v>0</v>
      </c>
      <c r="BR86" s="1236">
        <v>7.0000000000000007E-2</v>
      </c>
      <c r="BS86" s="1233">
        <v>163.99660714285713</v>
      </c>
      <c r="BT86" s="1233">
        <v>25.417959183673471</v>
      </c>
      <c r="BU86" s="1158">
        <v>0</v>
      </c>
      <c r="BV86" s="1158">
        <v>0</v>
      </c>
      <c r="BW86" s="1158">
        <v>88898.57</v>
      </c>
      <c r="BX86" s="1233">
        <v>42.84</v>
      </c>
      <c r="BY86" s="1158">
        <v>20106.240000000002</v>
      </c>
      <c r="BZ86" s="1158">
        <v>232.25456632653061</v>
      </c>
      <c r="CA86" s="1252">
        <v>109004.81000000001</v>
      </c>
      <c r="CB86" s="1236">
        <v>5.2499999999999998E-2</v>
      </c>
      <c r="CC86" s="1236">
        <v>4.8000000000000001E-2</v>
      </c>
      <c r="CD86" s="1236">
        <v>0.11025</v>
      </c>
      <c r="CE86" s="1236">
        <v>0</v>
      </c>
      <c r="CF86" s="1236">
        <v>0</v>
      </c>
      <c r="CG86" s="1236">
        <v>7.0000000000000007E-2</v>
      </c>
      <c r="CH86" s="1233">
        <v>123.29668896321073</v>
      </c>
      <c r="CI86" s="1233">
        <v>25.015866220735791</v>
      </c>
      <c r="CJ86" s="1158">
        <v>0</v>
      </c>
      <c r="CK86" s="1158">
        <v>0</v>
      </c>
      <c r="CL86" s="1158">
        <v>69608.03</v>
      </c>
      <c r="CM86" s="1233">
        <v>36.540000000000006</v>
      </c>
      <c r="CN86" s="1158">
        <v>17149.439999999999</v>
      </c>
      <c r="CO86" s="1158">
        <v>184.85255518394655</v>
      </c>
      <c r="CP86" s="1252">
        <v>86757.47</v>
      </c>
      <c r="CQ86" s="1239">
        <v>5.2499999999999998E-2</v>
      </c>
      <c r="CR86" s="1236">
        <v>4.8000000000000001E-2</v>
      </c>
      <c r="CS86" s="1236">
        <v>0.11025</v>
      </c>
      <c r="CT86" s="1236">
        <v>0</v>
      </c>
      <c r="CU86" s="1236">
        <v>0</v>
      </c>
      <c r="CV86" s="1236">
        <v>7.0000000000000007E-2</v>
      </c>
      <c r="CW86" s="1233">
        <v>130.56281847133758</v>
      </c>
      <c r="CX86" s="1233">
        <v>31.797707006369421</v>
      </c>
      <c r="CY86" s="1158">
        <v>0</v>
      </c>
      <c r="CZ86" s="1158">
        <v>0</v>
      </c>
      <c r="DA86" s="1158">
        <v>76201.210000000006</v>
      </c>
      <c r="DB86" s="1233">
        <v>36.400000000000006</v>
      </c>
      <c r="DC86" s="1158">
        <v>17083.73</v>
      </c>
      <c r="DD86" s="1158">
        <v>198.76052547770701</v>
      </c>
      <c r="DE86" s="1252">
        <v>93284.94</v>
      </c>
      <c r="DF86" s="1239">
        <v>5.2499999999999998E-2</v>
      </c>
      <c r="DG86" s="1236">
        <v>4.8000000000000001E-2</v>
      </c>
      <c r="DH86" s="1236">
        <v>0.11025</v>
      </c>
      <c r="DI86" s="1236">
        <v>0</v>
      </c>
      <c r="DJ86" s="1236">
        <v>0</v>
      </c>
      <c r="DK86" s="1236">
        <v>7.0000000000000007E-2</v>
      </c>
      <c r="DL86" s="1233">
        <v>132.18545454545455</v>
      </c>
      <c r="DM86" s="1233">
        <v>35.764363636363633</v>
      </c>
      <c r="DN86" s="1158">
        <v>0</v>
      </c>
      <c r="DO86" s="1158">
        <v>0</v>
      </c>
      <c r="DP86" s="1158">
        <v>78824.45</v>
      </c>
      <c r="DQ86" s="1233">
        <v>41.160000000000004</v>
      </c>
      <c r="DR86" s="1158">
        <v>19317.759999999998</v>
      </c>
      <c r="DS86" s="1158">
        <v>209.10981818181818</v>
      </c>
      <c r="DT86" s="1252">
        <v>98142.209999999992</v>
      </c>
      <c r="DU86" s="1239">
        <v>5.2499999999999998E-2</v>
      </c>
      <c r="DV86" s="1236">
        <v>4.8000000000000001E-2</v>
      </c>
      <c r="DW86" s="1236">
        <v>0.11025</v>
      </c>
      <c r="DX86" s="1236">
        <v>0</v>
      </c>
      <c r="DY86" s="1236">
        <v>0</v>
      </c>
      <c r="DZ86" s="1236">
        <v>7.0000000000000007E-2</v>
      </c>
      <c r="EA86" s="1233">
        <v>142.03668539325841</v>
      </c>
      <c r="EB86" s="1233">
        <v>30.655280898876409</v>
      </c>
      <c r="EC86" s="1158">
        <v>0</v>
      </c>
      <c r="ED86" s="1158">
        <v>0</v>
      </c>
      <c r="EE86" s="1158">
        <v>81050.100000000006</v>
      </c>
      <c r="EF86" s="1158">
        <v>41.580000000000005</v>
      </c>
      <c r="EG86" s="1158">
        <v>19514.88</v>
      </c>
      <c r="EH86" s="1158">
        <v>214.27196629213483</v>
      </c>
      <c r="EI86" s="1252">
        <v>100564.98000000001</v>
      </c>
      <c r="EJ86" s="1239">
        <v>5.2499999999999998E-2</v>
      </c>
      <c r="EK86" s="1236">
        <v>4.8000000000000001E-2</v>
      </c>
      <c r="EL86" s="1236">
        <v>0.11025</v>
      </c>
      <c r="EM86" s="1236">
        <v>0</v>
      </c>
      <c r="EN86" s="1236">
        <v>0</v>
      </c>
      <c r="EO86" s="1236">
        <v>7.0000000000000007E-2</v>
      </c>
      <c r="EP86" s="1233">
        <v>91.3009742647059</v>
      </c>
      <c r="EQ86" s="1233">
        <v>15.705529411764703</v>
      </c>
      <c r="ER86" s="1158">
        <v>0</v>
      </c>
      <c r="ES86" s="1158">
        <v>0</v>
      </c>
      <c r="ET86" s="1158">
        <v>50221.72</v>
      </c>
      <c r="EU86" s="1158">
        <v>58.800000000000004</v>
      </c>
      <c r="EV86" s="1158">
        <v>27596.799999999999</v>
      </c>
      <c r="EW86" s="1158">
        <v>165.80650367647061</v>
      </c>
      <c r="EX86" s="1252">
        <v>77818.52</v>
      </c>
      <c r="EY86" s="1236">
        <v>5.2499999999999998E-2</v>
      </c>
      <c r="EZ86" s="1236">
        <v>4.8000000000000001E-2</v>
      </c>
      <c r="FA86" s="1236">
        <v>0.11025</v>
      </c>
      <c r="FB86" s="1236">
        <v>0</v>
      </c>
      <c r="FC86" s="1236">
        <v>0</v>
      </c>
      <c r="FD86" s="1236">
        <v>7.0000000000000007E-2</v>
      </c>
      <c r="FE86" s="1233">
        <v>57.214007220216608</v>
      </c>
      <c r="FF86" s="1233">
        <v>11.905386281588443</v>
      </c>
      <c r="FG86" s="1158">
        <v>0</v>
      </c>
      <c r="FH86" s="1158">
        <v>0</v>
      </c>
      <c r="FI86" s="1158">
        <v>32440.04</v>
      </c>
      <c r="FJ86" s="1158">
        <v>53.2</v>
      </c>
      <c r="FK86" s="1158">
        <v>24968.53</v>
      </c>
      <c r="FL86" s="1158">
        <v>122.31939350180505</v>
      </c>
      <c r="FM86" s="1252">
        <v>57408.57</v>
      </c>
      <c r="FN86" s="1236">
        <v>5.2499999999999998E-2</v>
      </c>
      <c r="FO86" s="1236">
        <v>4.8000000000000001E-2</v>
      </c>
      <c r="FP86" s="1236">
        <v>0.11025</v>
      </c>
      <c r="FQ86" s="1236">
        <v>0</v>
      </c>
      <c r="FR86" s="1236">
        <v>0</v>
      </c>
      <c r="FS86" s="1236">
        <v>7.0000000000000007E-2</v>
      </c>
      <c r="FT86" s="1233">
        <v>193.86547297297301</v>
      </c>
      <c r="FU86" s="1233">
        <v>24.9321081081081</v>
      </c>
      <c r="FV86" s="1158">
        <v>0</v>
      </c>
      <c r="FW86" s="1158">
        <v>0</v>
      </c>
      <c r="FX86" s="1158">
        <v>102689</v>
      </c>
      <c r="FY86" s="1158">
        <v>51.870000000000005</v>
      </c>
      <c r="FZ86" s="1158">
        <v>24344.32</v>
      </c>
      <c r="GA86" s="1158">
        <v>270.66758108108115</v>
      </c>
      <c r="GB86" s="1252">
        <v>127033.32</v>
      </c>
      <c r="GC86" s="1253">
        <v>1455.4947456993618</v>
      </c>
      <c r="GD86" s="1254">
        <v>683112.2</v>
      </c>
      <c r="GE86" s="1255">
        <v>1180.9357882110169</v>
      </c>
      <c r="GF86" s="1256">
        <v>554252.54</v>
      </c>
      <c r="GG86" s="1257">
        <v>2636.4305339103785</v>
      </c>
      <c r="GH86" s="1258">
        <v>1237364.74</v>
      </c>
      <c r="GI86" s="1246">
        <v>5</v>
      </c>
      <c r="GJ86" s="1259">
        <v>2083.7805339103784</v>
      </c>
      <c r="GK86" s="1260">
        <v>977987.67999999993</v>
      </c>
      <c r="GL86" s="1261">
        <v>552.65000000000009</v>
      </c>
      <c r="GM86" s="1262">
        <v>259377.06000000006</v>
      </c>
    </row>
    <row r="87" spans="1:195" ht="18" customHeight="1" x14ac:dyDescent="0.25">
      <c r="A87" s="1232">
        <v>73</v>
      </c>
      <c r="B87" s="1158" t="s">
        <v>1406</v>
      </c>
      <c r="C87" s="1266" t="s">
        <v>379</v>
      </c>
      <c r="D87" s="1235">
        <v>452.33333333333331</v>
      </c>
      <c r="E87" s="1236">
        <v>0</v>
      </c>
      <c r="F87" s="1236">
        <v>0</v>
      </c>
      <c r="G87" s="1236">
        <v>0</v>
      </c>
      <c r="H87" s="1236">
        <v>0</v>
      </c>
      <c r="I87" s="1236">
        <v>0</v>
      </c>
      <c r="J87" s="1236">
        <v>0</v>
      </c>
      <c r="K87" s="1233">
        <v>0</v>
      </c>
      <c r="L87" s="1233">
        <v>0</v>
      </c>
      <c r="M87" s="1237">
        <v>0</v>
      </c>
      <c r="N87" s="1237">
        <v>0</v>
      </c>
      <c r="O87" s="1158">
        <v>0</v>
      </c>
      <c r="P87" s="1233">
        <v>0</v>
      </c>
      <c r="Q87" s="1158">
        <v>0</v>
      </c>
      <c r="R87" s="1158">
        <v>0</v>
      </c>
      <c r="S87" s="1252">
        <v>0</v>
      </c>
      <c r="T87" s="1239">
        <v>0</v>
      </c>
      <c r="U87" s="1236">
        <v>0</v>
      </c>
      <c r="V87" s="1236">
        <v>0</v>
      </c>
      <c r="W87" s="1236">
        <v>0</v>
      </c>
      <c r="X87" s="1236">
        <v>0</v>
      </c>
      <c r="Y87" s="1236">
        <v>0</v>
      </c>
      <c r="Z87" s="1233">
        <v>0</v>
      </c>
      <c r="AA87" s="1233">
        <v>0</v>
      </c>
      <c r="AB87" s="1158">
        <v>0</v>
      </c>
      <c r="AC87" s="1158">
        <v>0</v>
      </c>
      <c r="AD87" s="1158">
        <v>0</v>
      </c>
      <c r="AE87" s="1233">
        <v>0</v>
      </c>
      <c r="AF87" s="1158">
        <v>0</v>
      </c>
      <c r="AG87" s="1158">
        <v>0</v>
      </c>
      <c r="AH87" s="1252">
        <v>0</v>
      </c>
      <c r="AI87" s="1239">
        <v>0</v>
      </c>
      <c r="AJ87" s="1236">
        <v>0</v>
      </c>
      <c r="AK87" s="1236">
        <v>0</v>
      </c>
      <c r="AL87" s="1236">
        <v>0</v>
      </c>
      <c r="AM87" s="1236">
        <v>0</v>
      </c>
      <c r="AN87" s="1236">
        <v>0</v>
      </c>
      <c r="AO87" s="1233">
        <v>0</v>
      </c>
      <c r="AP87" s="1233">
        <v>0</v>
      </c>
      <c r="AQ87" s="1158">
        <v>0</v>
      </c>
      <c r="AR87" s="1158">
        <v>0</v>
      </c>
      <c r="AS87" s="1158">
        <v>0</v>
      </c>
      <c r="AT87" s="1233">
        <v>0</v>
      </c>
      <c r="AU87" s="1158">
        <v>0</v>
      </c>
      <c r="AV87" s="1158">
        <v>0</v>
      </c>
      <c r="AW87" s="1252">
        <v>0</v>
      </c>
      <c r="AX87" s="1236">
        <v>0</v>
      </c>
      <c r="AY87" s="1236">
        <v>0</v>
      </c>
      <c r="AZ87" s="1236">
        <v>0</v>
      </c>
      <c r="BA87" s="1236">
        <v>0</v>
      </c>
      <c r="BB87" s="1236">
        <v>0</v>
      </c>
      <c r="BC87" s="1236">
        <v>0</v>
      </c>
      <c r="BD87" s="1233">
        <v>0</v>
      </c>
      <c r="BE87" s="1233">
        <v>0</v>
      </c>
      <c r="BF87" s="1158">
        <v>0</v>
      </c>
      <c r="BG87" s="1158">
        <v>0</v>
      </c>
      <c r="BH87" s="1158">
        <v>0</v>
      </c>
      <c r="BI87" s="1233">
        <v>0</v>
      </c>
      <c r="BJ87" s="1158">
        <v>0</v>
      </c>
      <c r="BK87" s="1158">
        <v>0</v>
      </c>
      <c r="BL87" s="1252">
        <v>0</v>
      </c>
      <c r="BM87" s="1239">
        <v>0</v>
      </c>
      <c r="BN87" s="1236">
        <v>0</v>
      </c>
      <c r="BO87" s="1236">
        <v>0</v>
      </c>
      <c r="BP87" s="1236">
        <v>0</v>
      </c>
      <c r="BQ87" s="1236">
        <v>0</v>
      </c>
      <c r="BR87" s="1236">
        <v>0</v>
      </c>
      <c r="BS87" s="1233">
        <v>0</v>
      </c>
      <c r="BT87" s="1233">
        <v>0</v>
      </c>
      <c r="BU87" s="1158">
        <v>0</v>
      </c>
      <c r="BV87" s="1158">
        <v>0</v>
      </c>
      <c r="BW87" s="1158">
        <v>0</v>
      </c>
      <c r="BX87" s="1233">
        <v>0</v>
      </c>
      <c r="BY87" s="1158">
        <v>0</v>
      </c>
      <c r="BZ87" s="1158">
        <v>0</v>
      </c>
      <c r="CA87" s="1252">
        <v>0</v>
      </c>
      <c r="CB87" s="1236">
        <v>0</v>
      </c>
      <c r="CC87" s="1236">
        <v>0</v>
      </c>
      <c r="CD87" s="1236">
        <v>0</v>
      </c>
      <c r="CE87" s="1236">
        <v>0</v>
      </c>
      <c r="CF87" s="1236">
        <v>0</v>
      </c>
      <c r="CG87" s="1236">
        <v>0</v>
      </c>
      <c r="CH87" s="1233">
        <v>0</v>
      </c>
      <c r="CI87" s="1233">
        <v>0</v>
      </c>
      <c r="CJ87" s="1158">
        <v>0</v>
      </c>
      <c r="CK87" s="1158">
        <v>0</v>
      </c>
      <c r="CL87" s="1158">
        <v>0</v>
      </c>
      <c r="CM87" s="1233">
        <v>0</v>
      </c>
      <c r="CN87" s="1158">
        <v>0</v>
      </c>
      <c r="CO87" s="1158">
        <v>0</v>
      </c>
      <c r="CP87" s="1252">
        <v>0</v>
      </c>
      <c r="CQ87" s="1239">
        <v>0</v>
      </c>
      <c r="CR87" s="1236">
        <v>0</v>
      </c>
      <c r="CS87" s="1236">
        <v>0</v>
      </c>
      <c r="CT87" s="1236">
        <v>0</v>
      </c>
      <c r="CU87" s="1236">
        <v>0</v>
      </c>
      <c r="CV87" s="1236">
        <v>0</v>
      </c>
      <c r="CW87" s="1233">
        <v>0</v>
      </c>
      <c r="CX87" s="1233">
        <v>0</v>
      </c>
      <c r="CY87" s="1158">
        <v>0</v>
      </c>
      <c r="CZ87" s="1158">
        <v>0</v>
      </c>
      <c r="DA87" s="1158">
        <v>0</v>
      </c>
      <c r="DB87" s="1233">
        <v>0</v>
      </c>
      <c r="DC87" s="1158">
        <v>0</v>
      </c>
      <c r="DD87" s="1158">
        <v>0</v>
      </c>
      <c r="DE87" s="1252">
        <v>0</v>
      </c>
      <c r="DF87" s="1239">
        <v>0</v>
      </c>
      <c r="DG87" s="1236">
        <v>0</v>
      </c>
      <c r="DH87" s="1236">
        <v>0</v>
      </c>
      <c r="DI87" s="1236">
        <v>0</v>
      </c>
      <c r="DJ87" s="1236">
        <v>0</v>
      </c>
      <c r="DK87" s="1236">
        <v>0</v>
      </c>
      <c r="DL87" s="1233">
        <v>0</v>
      </c>
      <c r="DM87" s="1233">
        <v>0</v>
      </c>
      <c r="DN87" s="1158">
        <v>0</v>
      </c>
      <c r="DO87" s="1158">
        <v>0</v>
      </c>
      <c r="DP87" s="1158">
        <v>0</v>
      </c>
      <c r="DQ87" s="1233">
        <v>0</v>
      </c>
      <c r="DR87" s="1158">
        <v>0</v>
      </c>
      <c r="DS87" s="1158">
        <v>0</v>
      </c>
      <c r="DT87" s="1252">
        <v>0</v>
      </c>
      <c r="DU87" s="1239">
        <v>0</v>
      </c>
      <c r="DV87" s="1236">
        <v>0</v>
      </c>
      <c r="DW87" s="1236">
        <v>0</v>
      </c>
      <c r="DX87" s="1236">
        <v>0</v>
      </c>
      <c r="DY87" s="1236">
        <v>0</v>
      </c>
      <c r="DZ87" s="1236">
        <v>0</v>
      </c>
      <c r="EA87" s="1233">
        <v>0</v>
      </c>
      <c r="EB87" s="1233">
        <v>0</v>
      </c>
      <c r="EC87" s="1158">
        <v>0</v>
      </c>
      <c r="ED87" s="1158">
        <v>0</v>
      </c>
      <c r="EE87" s="1158">
        <v>0</v>
      </c>
      <c r="EF87" s="1158">
        <v>0</v>
      </c>
      <c r="EG87" s="1158">
        <v>0</v>
      </c>
      <c r="EH87" s="1158">
        <v>0</v>
      </c>
      <c r="EI87" s="1252">
        <v>0</v>
      </c>
      <c r="EJ87" s="1239">
        <v>0</v>
      </c>
      <c r="EK87" s="1236">
        <v>0</v>
      </c>
      <c r="EL87" s="1236">
        <v>0</v>
      </c>
      <c r="EM87" s="1236">
        <v>0</v>
      </c>
      <c r="EN87" s="1236">
        <v>0</v>
      </c>
      <c r="EO87" s="1236">
        <v>0</v>
      </c>
      <c r="EP87" s="1233">
        <v>0</v>
      </c>
      <c r="EQ87" s="1233">
        <v>0</v>
      </c>
      <c r="ER87" s="1158">
        <v>0</v>
      </c>
      <c r="ES87" s="1158">
        <v>0</v>
      </c>
      <c r="ET87" s="1158">
        <v>0</v>
      </c>
      <c r="EU87" s="1158">
        <v>0</v>
      </c>
      <c r="EV87" s="1158">
        <v>0</v>
      </c>
      <c r="EW87" s="1158">
        <v>0</v>
      </c>
      <c r="EX87" s="1252">
        <v>0</v>
      </c>
      <c r="EY87" s="1236">
        <v>0</v>
      </c>
      <c r="EZ87" s="1236">
        <v>0</v>
      </c>
      <c r="FA87" s="1236">
        <v>0</v>
      </c>
      <c r="FB87" s="1236">
        <v>0</v>
      </c>
      <c r="FC87" s="1236">
        <v>0</v>
      </c>
      <c r="FD87" s="1236">
        <v>0</v>
      </c>
      <c r="FE87" s="1233">
        <v>0</v>
      </c>
      <c r="FF87" s="1233">
        <v>0</v>
      </c>
      <c r="FG87" s="1158">
        <v>0</v>
      </c>
      <c r="FH87" s="1158">
        <v>0</v>
      </c>
      <c r="FI87" s="1158">
        <v>0</v>
      </c>
      <c r="FJ87" s="1158">
        <v>0</v>
      </c>
      <c r="FK87" s="1158">
        <v>0</v>
      </c>
      <c r="FL87" s="1158">
        <v>0</v>
      </c>
      <c r="FM87" s="1252">
        <v>0</v>
      </c>
      <c r="FN87" s="1236">
        <v>0</v>
      </c>
      <c r="FO87" s="1236">
        <v>0</v>
      </c>
      <c r="FP87" s="1236">
        <v>0</v>
      </c>
      <c r="FQ87" s="1236">
        <v>0</v>
      </c>
      <c r="FR87" s="1236">
        <v>0</v>
      </c>
      <c r="FS87" s="1236">
        <v>0</v>
      </c>
      <c r="FT87" s="1233">
        <v>0</v>
      </c>
      <c r="FU87" s="1233">
        <v>0</v>
      </c>
      <c r="FV87" s="1158">
        <v>0</v>
      </c>
      <c r="FW87" s="1158">
        <v>0</v>
      </c>
      <c r="FX87" s="1158">
        <v>0</v>
      </c>
      <c r="FY87" s="1158">
        <v>0</v>
      </c>
      <c r="FZ87" s="1158">
        <v>0</v>
      </c>
      <c r="GA87" s="1158">
        <v>0</v>
      </c>
      <c r="GB87" s="1252">
        <v>0</v>
      </c>
      <c r="GC87" s="1253">
        <v>0</v>
      </c>
      <c r="GD87" s="1254">
        <v>0</v>
      </c>
      <c r="GE87" s="1255">
        <v>0</v>
      </c>
      <c r="GF87" s="1256">
        <v>0</v>
      </c>
      <c r="GG87" s="1257">
        <v>0</v>
      </c>
      <c r="GH87" s="1258">
        <v>0</v>
      </c>
      <c r="GI87" s="1246">
        <v>5</v>
      </c>
      <c r="GJ87" s="1259">
        <v>0</v>
      </c>
      <c r="GK87" s="1260">
        <v>0</v>
      </c>
      <c r="GL87" s="1261">
        <v>0</v>
      </c>
      <c r="GM87" s="1262">
        <v>0</v>
      </c>
    </row>
    <row r="88" spans="1:195" ht="18" customHeight="1" x14ac:dyDescent="0.25">
      <c r="A88" s="1250">
        <v>74</v>
      </c>
      <c r="B88" s="1158" t="s">
        <v>1407</v>
      </c>
      <c r="C88" s="1266" t="s">
        <v>379</v>
      </c>
      <c r="D88" s="1235">
        <v>272.66666666666669</v>
      </c>
      <c r="E88" s="1236">
        <v>8.0000000000000002E-3</v>
      </c>
      <c r="F88" s="1236">
        <v>7.0000000000000001E-3</v>
      </c>
      <c r="G88" s="1236">
        <v>8.0000000000000002E-3</v>
      </c>
      <c r="H88" s="1236">
        <v>0</v>
      </c>
      <c r="I88" s="1236">
        <v>0</v>
      </c>
      <c r="J88" s="1236">
        <v>8.0000000000000002E-3</v>
      </c>
      <c r="K88" s="1233">
        <v>26.739162162162163</v>
      </c>
      <c r="L88" s="1233">
        <v>3.1547060810810796</v>
      </c>
      <c r="M88" s="1237">
        <v>0</v>
      </c>
      <c r="N88" s="1237">
        <v>0</v>
      </c>
      <c r="O88" s="1158">
        <v>8151.06</v>
      </c>
      <c r="P88" s="1233">
        <v>4.8</v>
      </c>
      <c r="Q88" s="1158">
        <v>1308.8</v>
      </c>
      <c r="R88" s="1158">
        <v>34.693868243243244</v>
      </c>
      <c r="S88" s="1252">
        <v>9459.86</v>
      </c>
      <c r="T88" s="1239">
        <v>8.0000000000000002E-3</v>
      </c>
      <c r="U88" s="1236">
        <v>7.0000000000000001E-3</v>
      </c>
      <c r="V88" s="1236">
        <v>8.0000000000000002E-3</v>
      </c>
      <c r="W88" s="1236">
        <v>0</v>
      </c>
      <c r="X88" s="1236">
        <v>0</v>
      </c>
      <c r="Y88" s="1236">
        <v>8.0000000000000002E-3</v>
      </c>
      <c r="Z88" s="1233">
        <v>30.136770764119607</v>
      </c>
      <c r="AA88" s="1233">
        <v>3.2876279069767449</v>
      </c>
      <c r="AB88" s="1158">
        <v>0</v>
      </c>
      <c r="AC88" s="1158">
        <v>0</v>
      </c>
      <c r="AD88" s="1158">
        <v>9113.7199999999993</v>
      </c>
      <c r="AE88" s="1233">
        <v>5.7119999999999997</v>
      </c>
      <c r="AF88" s="1158">
        <v>1557.47</v>
      </c>
      <c r="AG88" s="1158">
        <v>39.136398671096359</v>
      </c>
      <c r="AH88" s="1252">
        <v>10671.189999999999</v>
      </c>
      <c r="AI88" s="1239">
        <v>8.0000000000000002E-3</v>
      </c>
      <c r="AJ88" s="1236">
        <v>7.0000000000000001E-3</v>
      </c>
      <c r="AK88" s="1236">
        <v>8.0000000000000002E-3</v>
      </c>
      <c r="AL88" s="1236">
        <v>0</v>
      </c>
      <c r="AM88" s="1236">
        <v>0</v>
      </c>
      <c r="AN88" s="1236">
        <v>8.0000000000000002E-3</v>
      </c>
      <c r="AO88" s="1233">
        <v>27.876816053511707</v>
      </c>
      <c r="AP88" s="1233">
        <v>2.9765217391304359</v>
      </c>
      <c r="AQ88" s="1158">
        <v>0</v>
      </c>
      <c r="AR88" s="1158">
        <v>0</v>
      </c>
      <c r="AS88" s="1158">
        <v>8412.68</v>
      </c>
      <c r="AT88" s="1233">
        <v>5.76</v>
      </c>
      <c r="AU88" s="1158">
        <v>1570.56</v>
      </c>
      <c r="AV88" s="1158">
        <v>36.613337792642142</v>
      </c>
      <c r="AW88" s="1252">
        <v>9983.24</v>
      </c>
      <c r="AX88" s="1236">
        <v>8.0000000000000002E-3</v>
      </c>
      <c r="AY88" s="1236">
        <v>7.0000000000000001E-3</v>
      </c>
      <c r="AZ88" s="1236">
        <v>8.0000000000000002E-3</v>
      </c>
      <c r="BA88" s="1236">
        <v>0</v>
      </c>
      <c r="BB88" s="1236">
        <v>0</v>
      </c>
      <c r="BC88" s="1236">
        <v>8.0000000000000002E-3</v>
      </c>
      <c r="BD88" s="1233">
        <v>31.044315789473686</v>
      </c>
      <c r="BE88" s="1233">
        <v>3.4450131578947381</v>
      </c>
      <c r="BF88" s="1158">
        <v>0</v>
      </c>
      <c r="BG88" s="1158">
        <v>0</v>
      </c>
      <c r="BH88" s="1158">
        <v>9404.09</v>
      </c>
      <c r="BI88" s="1233">
        <v>5.4720000000000004</v>
      </c>
      <c r="BJ88" s="1158">
        <v>1492.03</v>
      </c>
      <c r="BK88" s="1158">
        <v>39.961328947368422</v>
      </c>
      <c r="BL88" s="1252">
        <v>10896.12</v>
      </c>
      <c r="BM88" s="1239">
        <v>8.0000000000000002E-3</v>
      </c>
      <c r="BN88" s="1236">
        <v>7.0000000000000001E-3</v>
      </c>
      <c r="BO88" s="1236">
        <v>8.0000000000000002E-3</v>
      </c>
      <c r="BP88" s="1236">
        <v>0</v>
      </c>
      <c r="BQ88" s="1236">
        <v>0</v>
      </c>
      <c r="BR88" s="1236">
        <v>8.0000000000000002E-3</v>
      </c>
      <c r="BS88" s="1233">
        <v>24.98995918367347</v>
      </c>
      <c r="BT88" s="1233">
        <v>3.7067857142857141</v>
      </c>
      <c r="BU88" s="1158">
        <v>0</v>
      </c>
      <c r="BV88" s="1158">
        <v>0</v>
      </c>
      <c r="BW88" s="1158">
        <v>7824.65</v>
      </c>
      <c r="BX88" s="1233">
        <v>4.8959999999999999</v>
      </c>
      <c r="BY88" s="1158">
        <v>1334.98</v>
      </c>
      <c r="BZ88" s="1158">
        <v>33.592744897959186</v>
      </c>
      <c r="CA88" s="1252">
        <v>9159.6299999999992</v>
      </c>
      <c r="CB88" s="1236">
        <v>8.0000000000000002E-3</v>
      </c>
      <c r="CC88" s="1236">
        <v>7.0000000000000001E-3</v>
      </c>
      <c r="CD88" s="1236">
        <v>8.0000000000000002E-3</v>
      </c>
      <c r="CE88" s="1236">
        <v>0</v>
      </c>
      <c r="CF88" s="1236">
        <v>0</v>
      </c>
      <c r="CG88" s="1236">
        <v>8.0000000000000002E-3</v>
      </c>
      <c r="CH88" s="1233">
        <v>18.788066889632113</v>
      </c>
      <c r="CI88" s="1233">
        <v>3.6481471571906363</v>
      </c>
      <c r="CJ88" s="1158">
        <v>0</v>
      </c>
      <c r="CK88" s="1158">
        <v>0</v>
      </c>
      <c r="CL88" s="1158">
        <v>6117.61</v>
      </c>
      <c r="CM88" s="1233">
        <v>4.1760000000000002</v>
      </c>
      <c r="CN88" s="1158">
        <v>1138.6600000000001</v>
      </c>
      <c r="CO88" s="1158">
        <v>26.61221404682275</v>
      </c>
      <c r="CP88" s="1252">
        <v>7256.2699999999995</v>
      </c>
      <c r="CQ88" s="1239">
        <v>8.0000000000000002E-3</v>
      </c>
      <c r="CR88" s="1236">
        <v>7.0000000000000001E-3</v>
      </c>
      <c r="CS88" s="1236">
        <v>8.0000000000000002E-3</v>
      </c>
      <c r="CT88" s="1236">
        <v>0</v>
      </c>
      <c r="CU88" s="1236">
        <v>0</v>
      </c>
      <c r="CV88" s="1236">
        <v>8.0000000000000002E-3</v>
      </c>
      <c r="CW88" s="1233">
        <v>19.895286624203823</v>
      </c>
      <c r="CX88" s="1233">
        <v>4.6371656050955403</v>
      </c>
      <c r="CY88" s="1158">
        <v>0</v>
      </c>
      <c r="CZ88" s="1158">
        <v>0</v>
      </c>
      <c r="DA88" s="1158">
        <v>6689.18</v>
      </c>
      <c r="DB88" s="1233">
        <v>4.16</v>
      </c>
      <c r="DC88" s="1158">
        <v>1134.29</v>
      </c>
      <c r="DD88" s="1158">
        <v>28.692452229299363</v>
      </c>
      <c r="DE88" s="1252">
        <v>7823.47</v>
      </c>
      <c r="DF88" s="1239">
        <v>8.0000000000000002E-3</v>
      </c>
      <c r="DG88" s="1236">
        <v>7.0000000000000001E-3</v>
      </c>
      <c r="DH88" s="1236">
        <v>8.0000000000000002E-3</v>
      </c>
      <c r="DI88" s="1236">
        <v>0</v>
      </c>
      <c r="DJ88" s="1236">
        <v>0</v>
      </c>
      <c r="DK88" s="1236">
        <v>8.0000000000000002E-3</v>
      </c>
      <c r="DL88" s="1233">
        <v>20.142545454545456</v>
      </c>
      <c r="DM88" s="1233">
        <v>5.2156363636363627</v>
      </c>
      <c r="DN88" s="1158">
        <v>0</v>
      </c>
      <c r="DO88" s="1158">
        <v>0</v>
      </c>
      <c r="DP88" s="1158">
        <v>6914.33</v>
      </c>
      <c r="DQ88" s="1233">
        <v>4.7039999999999997</v>
      </c>
      <c r="DR88" s="1158">
        <v>1282.6199999999999</v>
      </c>
      <c r="DS88" s="1158">
        <v>30.06218181818182</v>
      </c>
      <c r="DT88" s="1252">
        <v>8196.9500000000007</v>
      </c>
      <c r="DU88" s="1239">
        <v>8.0000000000000002E-3</v>
      </c>
      <c r="DV88" s="1236">
        <v>7.0000000000000001E-3</v>
      </c>
      <c r="DW88" s="1236">
        <v>8.0000000000000002E-3</v>
      </c>
      <c r="DX88" s="1236">
        <v>0</v>
      </c>
      <c r="DY88" s="1236">
        <v>0</v>
      </c>
      <c r="DZ88" s="1236">
        <v>8.0000000000000002E-3</v>
      </c>
      <c r="EA88" s="1233">
        <v>21.643685393258426</v>
      </c>
      <c r="EB88" s="1233">
        <v>4.4705617977528096</v>
      </c>
      <c r="EC88" s="1158">
        <v>0</v>
      </c>
      <c r="ED88" s="1158">
        <v>0</v>
      </c>
      <c r="EE88" s="1158">
        <v>7120.48</v>
      </c>
      <c r="EF88" s="1158">
        <v>4.7519999999999998</v>
      </c>
      <c r="EG88" s="1158">
        <v>1295.71</v>
      </c>
      <c r="EH88" s="1158">
        <v>30.866247191011237</v>
      </c>
      <c r="EI88" s="1252">
        <v>8416.1899999999987</v>
      </c>
      <c r="EJ88" s="1239">
        <v>8.0000000000000002E-3</v>
      </c>
      <c r="EK88" s="1236">
        <v>7.0000000000000001E-3</v>
      </c>
      <c r="EL88" s="1236">
        <v>8.0000000000000002E-3</v>
      </c>
      <c r="EM88" s="1236">
        <v>0</v>
      </c>
      <c r="EN88" s="1236">
        <v>0</v>
      </c>
      <c r="EO88" s="1236">
        <v>8.0000000000000002E-3</v>
      </c>
      <c r="EP88" s="1233">
        <v>13.912529411764709</v>
      </c>
      <c r="EQ88" s="1233">
        <v>2.2903897058823524</v>
      </c>
      <c r="ER88" s="1158">
        <v>0</v>
      </c>
      <c r="ES88" s="1158">
        <v>0</v>
      </c>
      <c r="ET88" s="1158">
        <v>4418</v>
      </c>
      <c r="EU88" s="1158">
        <v>6.72</v>
      </c>
      <c r="EV88" s="1158">
        <v>1832.32</v>
      </c>
      <c r="EW88" s="1158">
        <v>22.922919117647059</v>
      </c>
      <c r="EX88" s="1252">
        <v>6250.32</v>
      </c>
      <c r="EY88" s="1236">
        <v>8.0000000000000002E-3</v>
      </c>
      <c r="EZ88" s="1236">
        <v>7.0000000000000001E-3</v>
      </c>
      <c r="FA88" s="1236">
        <v>8.0000000000000002E-3</v>
      </c>
      <c r="FB88" s="1236">
        <v>0</v>
      </c>
      <c r="FC88" s="1236">
        <v>0</v>
      </c>
      <c r="FD88" s="1236">
        <v>8.0000000000000002E-3</v>
      </c>
      <c r="FE88" s="1233">
        <v>8.7183249097472935</v>
      </c>
      <c r="FF88" s="1233">
        <v>1.7362021660649811</v>
      </c>
      <c r="FG88" s="1158">
        <v>0</v>
      </c>
      <c r="FH88" s="1158">
        <v>0</v>
      </c>
      <c r="FI88" s="1158">
        <v>2850.6</v>
      </c>
      <c r="FJ88" s="1158">
        <v>6.08</v>
      </c>
      <c r="FK88" s="1158">
        <v>1657.81</v>
      </c>
      <c r="FL88" s="1158">
        <v>16.534527075812274</v>
      </c>
      <c r="FM88" s="1252">
        <v>4508.41</v>
      </c>
      <c r="FN88" s="1236">
        <v>8.0000000000000002E-3</v>
      </c>
      <c r="FO88" s="1236">
        <v>7.0000000000000001E-3</v>
      </c>
      <c r="FP88" s="1236">
        <v>8.0000000000000002E-3</v>
      </c>
      <c r="FQ88" s="1236">
        <v>0</v>
      </c>
      <c r="FR88" s="1236">
        <v>0</v>
      </c>
      <c r="FS88" s="1236">
        <v>8.0000000000000002E-3</v>
      </c>
      <c r="FT88" s="1233">
        <v>29.54140540540541</v>
      </c>
      <c r="FU88" s="1233">
        <v>3.6359324324324311</v>
      </c>
      <c r="FV88" s="1158">
        <v>0</v>
      </c>
      <c r="FW88" s="1158">
        <v>0</v>
      </c>
      <c r="FX88" s="1158">
        <v>9046.35</v>
      </c>
      <c r="FY88" s="1158">
        <v>5.9279999999999999</v>
      </c>
      <c r="FZ88" s="1158">
        <v>1616.37</v>
      </c>
      <c r="GA88" s="1158">
        <v>39.105337837837837</v>
      </c>
      <c r="GB88" s="1252">
        <v>10662.720000000001</v>
      </c>
      <c r="GC88" s="1253">
        <v>210.60989259913211</v>
      </c>
      <c r="GD88" s="1254">
        <v>57426.31</v>
      </c>
      <c r="GE88" s="1255">
        <v>168.18366526978957</v>
      </c>
      <c r="GF88" s="1256">
        <v>45858.06</v>
      </c>
      <c r="GG88" s="1257">
        <v>378.79355786892165</v>
      </c>
      <c r="GH88" s="1258">
        <v>103284.37</v>
      </c>
      <c r="GI88" s="1246">
        <v>5</v>
      </c>
      <c r="GJ88" s="1259">
        <v>315.63355786892163</v>
      </c>
      <c r="GK88" s="1260">
        <v>86062.75</v>
      </c>
      <c r="GL88" s="1261">
        <v>63.160000000000025</v>
      </c>
      <c r="GM88" s="1262">
        <v>17221.619999999995</v>
      </c>
    </row>
    <row r="89" spans="1:195" s="1269" customFormat="1" ht="18" customHeight="1" x14ac:dyDescent="0.25">
      <c r="A89" s="1232">
        <v>75</v>
      </c>
      <c r="B89" s="1158" t="s">
        <v>1408</v>
      </c>
      <c r="C89" s="1266" t="s">
        <v>379</v>
      </c>
      <c r="D89" s="1235">
        <v>440</v>
      </c>
      <c r="E89" s="1236">
        <v>7.0000000000000001E-3</v>
      </c>
      <c r="F89" s="1236">
        <v>0</v>
      </c>
      <c r="G89" s="1236">
        <v>7.0000000000000001E-3</v>
      </c>
      <c r="H89" s="1236">
        <v>0</v>
      </c>
      <c r="I89" s="1236">
        <v>0</v>
      </c>
      <c r="J89" s="1236">
        <v>4.0000000000000001E-3</v>
      </c>
      <c r="K89" s="1233">
        <v>23.396766891891893</v>
      </c>
      <c r="L89" s="1233">
        <v>0</v>
      </c>
      <c r="M89" s="1237">
        <v>0</v>
      </c>
      <c r="N89" s="1237">
        <v>0</v>
      </c>
      <c r="O89" s="1158">
        <v>10294.58</v>
      </c>
      <c r="P89" s="1233">
        <v>2.4</v>
      </c>
      <c r="Q89" s="1158">
        <v>1056</v>
      </c>
      <c r="R89" s="1158">
        <v>25.796766891891892</v>
      </c>
      <c r="S89" s="1252">
        <v>11350.58</v>
      </c>
      <c r="T89" s="1239">
        <v>7.0000000000000001E-3</v>
      </c>
      <c r="U89" s="1236">
        <v>0</v>
      </c>
      <c r="V89" s="1236">
        <v>7.0000000000000001E-3</v>
      </c>
      <c r="W89" s="1236">
        <v>0</v>
      </c>
      <c r="X89" s="1236">
        <v>0</v>
      </c>
      <c r="Y89" s="1236">
        <v>4.0000000000000001E-3</v>
      </c>
      <c r="Z89" s="1233">
        <v>26.369674418604657</v>
      </c>
      <c r="AA89" s="1233">
        <v>0</v>
      </c>
      <c r="AB89" s="1158">
        <v>0</v>
      </c>
      <c r="AC89" s="1158">
        <v>0</v>
      </c>
      <c r="AD89" s="1158">
        <v>11602.66</v>
      </c>
      <c r="AE89" s="1233">
        <v>2.8559999999999999</v>
      </c>
      <c r="AF89" s="1158">
        <v>1256.6400000000001</v>
      </c>
      <c r="AG89" s="1158">
        <v>29.225674418604655</v>
      </c>
      <c r="AH89" s="1252">
        <v>12859.3</v>
      </c>
      <c r="AI89" s="1239">
        <v>7.0000000000000001E-3</v>
      </c>
      <c r="AJ89" s="1236">
        <v>0</v>
      </c>
      <c r="AK89" s="1236">
        <v>7.0000000000000001E-3</v>
      </c>
      <c r="AL89" s="1236">
        <v>0</v>
      </c>
      <c r="AM89" s="1236">
        <v>0</v>
      </c>
      <c r="AN89" s="1236">
        <v>4.0000000000000001E-3</v>
      </c>
      <c r="AO89" s="1233">
        <v>24.392214046822744</v>
      </c>
      <c r="AP89" s="1233">
        <v>0</v>
      </c>
      <c r="AQ89" s="1158">
        <v>0</v>
      </c>
      <c r="AR89" s="1158">
        <v>0</v>
      </c>
      <c r="AS89" s="1158">
        <v>10732.57</v>
      </c>
      <c r="AT89" s="1233">
        <v>2.88</v>
      </c>
      <c r="AU89" s="1158">
        <v>1267.2</v>
      </c>
      <c r="AV89" s="1158">
        <v>27.272214046822743</v>
      </c>
      <c r="AW89" s="1252">
        <v>11999.77</v>
      </c>
      <c r="AX89" s="1236">
        <v>7.0000000000000001E-3</v>
      </c>
      <c r="AY89" s="1236">
        <v>0</v>
      </c>
      <c r="AZ89" s="1236">
        <v>7.0000000000000001E-3</v>
      </c>
      <c r="BA89" s="1236">
        <v>0</v>
      </c>
      <c r="BB89" s="1236">
        <v>0</v>
      </c>
      <c r="BC89" s="1236">
        <v>4.0000000000000001E-3</v>
      </c>
      <c r="BD89" s="1233">
        <v>27.163776315789473</v>
      </c>
      <c r="BE89" s="1233">
        <v>0</v>
      </c>
      <c r="BF89" s="1158">
        <v>0</v>
      </c>
      <c r="BG89" s="1158">
        <v>0</v>
      </c>
      <c r="BH89" s="1158">
        <v>11952.06</v>
      </c>
      <c r="BI89" s="1233">
        <v>2.7360000000000002</v>
      </c>
      <c r="BJ89" s="1158">
        <v>1203.8399999999999</v>
      </c>
      <c r="BK89" s="1158">
        <v>29.899776315789474</v>
      </c>
      <c r="BL89" s="1252">
        <v>13155.9</v>
      </c>
      <c r="BM89" s="1239">
        <v>7.0000000000000001E-3</v>
      </c>
      <c r="BN89" s="1236">
        <v>0</v>
      </c>
      <c r="BO89" s="1236">
        <v>7.0000000000000001E-3</v>
      </c>
      <c r="BP89" s="1236">
        <v>0</v>
      </c>
      <c r="BQ89" s="1236">
        <v>0</v>
      </c>
      <c r="BR89" s="1236">
        <v>4.0000000000000001E-3</v>
      </c>
      <c r="BS89" s="1233">
        <v>21.866214285714285</v>
      </c>
      <c r="BT89" s="1233">
        <v>0</v>
      </c>
      <c r="BU89" s="1158">
        <v>0</v>
      </c>
      <c r="BV89" s="1158">
        <v>0</v>
      </c>
      <c r="BW89" s="1158">
        <v>9621.1299999999992</v>
      </c>
      <c r="BX89" s="1233">
        <v>2.448</v>
      </c>
      <c r="BY89" s="1158">
        <v>1077.1199999999999</v>
      </c>
      <c r="BZ89" s="1158">
        <v>24.314214285714286</v>
      </c>
      <c r="CA89" s="1252">
        <v>10698.25</v>
      </c>
      <c r="CB89" s="1236">
        <v>7.0000000000000001E-3</v>
      </c>
      <c r="CC89" s="1236">
        <v>0</v>
      </c>
      <c r="CD89" s="1236">
        <v>7.0000000000000001E-3</v>
      </c>
      <c r="CE89" s="1236">
        <v>0</v>
      </c>
      <c r="CF89" s="1236">
        <v>0</v>
      </c>
      <c r="CG89" s="1236">
        <v>4.0000000000000001E-3</v>
      </c>
      <c r="CH89" s="1233">
        <v>16.439558528428098</v>
      </c>
      <c r="CI89" s="1233">
        <v>0</v>
      </c>
      <c r="CJ89" s="1158">
        <v>0</v>
      </c>
      <c r="CK89" s="1158">
        <v>0</v>
      </c>
      <c r="CL89" s="1158">
        <v>7233.41</v>
      </c>
      <c r="CM89" s="1233">
        <v>2.0880000000000001</v>
      </c>
      <c r="CN89" s="1158">
        <v>918.72</v>
      </c>
      <c r="CO89" s="1158">
        <v>18.527558528428099</v>
      </c>
      <c r="CP89" s="1252">
        <v>8152.13</v>
      </c>
      <c r="CQ89" s="1239">
        <v>7.0000000000000001E-3</v>
      </c>
      <c r="CR89" s="1236">
        <v>0</v>
      </c>
      <c r="CS89" s="1236">
        <v>7.0000000000000001E-3</v>
      </c>
      <c r="CT89" s="1236">
        <v>0</v>
      </c>
      <c r="CU89" s="1236">
        <v>0</v>
      </c>
      <c r="CV89" s="1236">
        <v>4.0000000000000001E-3</v>
      </c>
      <c r="CW89" s="1233">
        <v>17.408375796178344</v>
      </c>
      <c r="CX89" s="1233">
        <v>0</v>
      </c>
      <c r="CY89" s="1158">
        <v>0</v>
      </c>
      <c r="CZ89" s="1158">
        <v>0</v>
      </c>
      <c r="DA89" s="1158">
        <v>7659.69</v>
      </c>
      <c r="DB89" s="1233">
        <v>2.08</v>
      </c>
      <c r="DC89" s="1158">
        <v>915.2</v>
      </c>
      <c r="DD89" s="1158">
        <v>19.488375796178346</v>
      </c>
      <c r="DE89" s="1252">
        <v>8574.89</v>
      </c>
      <c r="DF89" s="1239">
        <v>7.0000000000000001E-3</v>
      </c>
      <c r="DG89" s="1236">
        <v>0</v>
      </c>
      <c r="DH89" s="1236">
        <v>7.0000000000000001E-3</v>
      </c>
      <c r="DI89" s="1236">
        <v>0</v>
      </c>
      <c r="DJ89" s="1236">
        <v>0</v>
      </c>
      <c r="DK89" s="1236">
        <v>4.0000000000000001E-3</v>
      </c>
      <c r="DL89" s="1233">
        <v>17.624727272727274</v>
      </c>
      <c r="DM89" s="1233">
        <v>0</v>
      </c>
      <c r="DN89" s="1158">
        <v>0</v>
      </c>
      <c r="DO89" s="1158">
        <v>0</v>
      </c>
      <c r="DP89" s="1158">
        <v>7754.88</v>
      </c>
      <c r="DQ89" s="1233">
        <v>2.3519999999999999</v>
      </c>
      <c r="DR89" s="1158">
        <v>1034.8800000000001</v>
      </c>
      <c r="DS89" s="1158">
        <v>19.976727272727274</v>
      </c>
      <c r="DT89" s="1252">
        <v>8789.76</v>
      </c>
      <c r="DU89" s="1239">
        <v>7.0000000000000001E-3</v>
      </c>
      <c r="DV89" s="1236">
        <v>0</v>
      </c>
      <c r="DW89" s="1236">
        <v>7.0000000000000001E-3</v>
      </c>
      <c r="DX89" s="1236">
        <v>0</v>
      </c>
      <c r="DY89" s="1236">
        <v>0</v>
      </c>
      <c r="DZ89" s="1236">
        <v>4.0000000000000001E-3</v>
      </c>
      <c r="EA89" s="1233">
        <v>18.938224719101125</v>
      </c>
      <c r="EB89" s="1233">
        <v>0</v>
      </c>
      <c r="EC89" s="1158">
        <v>0</v>
      </c>
      <c r="ED89" s="1158">
        <v>0</v>
      </c>
      <c r="EE89" s="1158">
        <v>8332.82</v>
      </c>
      <c r="EF89" s="1158">
        <v>2.3759999999999999</v>
      </c>
      <c r="EG89" s="1158">
        <v>1045.44</v>
      </c>
      <c r="EH89" s="1158">
        <v>21.314224719101126</v>
      </c>
      <c r="EI89" s="1252">
        <v>9378.26</v>
      </c>
      <c r="EJ89" s="1239">
        <v>7.0000000000000001E-3</v>
      </c>
      <c r="EK89" s="1236">
        <v>0</v>
      </c>
      <c r="EL89" s="1236">
        <v>7.0000000000000001E-3</v>
      </c>
      <c r="EM89" s="1236">
        <v>0</v>
      </c>
      <c r="EN89" s="1236">
        <v>0</v>
      </c>
      <c r="EO89" s="1236">
        <v>4.0000000000000001E-3</v>
      </c>
      <c r="EP89" s="1233">
        <v>12.17346323529412</v>
      </c>
      <c r="EQ89" s="1233">
        <v>0</v>
      </c>
      <c r="ER89" s="1158">
        <v>0</v>
      </c>
      <c r="ES89" s="1158">
        <v>0</v>
      </c>
      <c r="ET89" s="1158">
        <v>5356.32</v>
      </c>
      <c r="EU89" s="1158">
        <v>3.36</v>
      </c>
      <c r="EV89" s="1158">
        <v>1478.4</v>
      </c>
      <c r="EW89" s="1158">
        <v>15.53346323529412</v>
      </c>
      <c r="EX89" s="1252">
        <v>6834.7199999999993</v>
      </c>
      <c r="EY89" s="1236">
        <v>7.0000000000000001E-3</v>
      </c>
      <c r="EZ89" s="1236">
        <v>0</v>
      </c>
      <c r="FA89" s="1236">
        <v>7.0000000000000001E-3</v>
      </c>
      <c r="FB89" s="1236">
        <v>0</v>
      </c>
      <c r="FC89" s="1236">
        <v>0</v>
      </c>
      <c r="FD89" s="1236">
        <v>4.0000000000000001E-3</v>
      </c>
      <c r="FE89" s="1233">
        <v>7.6285342960288816</v>
      </c>
      <c r="FF89" s="1233">
        <v>0</v>
      </c>
      <c r="FG89" s="1158">
        <v>0</v>
      </c>
      <c r="FH89" s="1158">
        <v>0</v>
      </c>
      <c r="FI89" s="1158">
        <v>3356.56</v>
      </c>
      <c r="FJ89" s="1158">
        <v>3.04</v>
      </c>
      <c r="FK89" s="1158">
        <v>1337.6</v>
      </c>
      <c r="FL89" s="1158">
        <v>10.668534296028881</v>
      </c>
      <c r="FM89" s="1252">
        <v>4694.16</v>
      </c>
      <c r="FN89" s="1236">
        <v>7.0000000000000001E-3</v>
      </c>
      <c r="FO89" s="1236">
        <v>0</v>
      </c>
      <c r="FP89" s="1236">
        <v>7.0000000000000001E-3</v>
      </c>
      <c r="FQ89" s="1236">
        <v>0</v>
      </c>
      <c r="FR89" s="1236">
        <v>0</v>
      </c>
      <c r="FS89" s="1236">
        <v>4.0000000000000001E-3</v>
      </c>
      <c r="FT89" s="1233">
        <v>25.848729729729733</v>
      </c>
      <c r="FU89" s="1233">
        <v>0</v>
      </c>
      <c r="FV89" s="1158">
        <v>0</v>
      </c>
      <c r="FW89" s="1158">
        <v>0</v>
      </c>
      <c r="FX89" s="1158">
        <v>11373.44</v>
      </c>
      <c r="FY89" s="1158">
        <v>2.964</v>
      </c>
      <c r="FZ89" s="1158">
        <v>1304.1600000000001</v>
      </c>
      <c r="GA89" s="1158">
        <v>28.812729729729732</v>
      </c>
      <c r="GB89" s="1252">
        <v>12677.6</v>
      </c>
      <c r="GC89" s="1253">
        <v>155.03620448725115</v>
      </c>
      <c r="GD89" s="1254">
        <v>68215.929999999993</v>
      </c>
      <c r="GE89" s="1255">
        <v>115.79405504905947</v>
      </c>
      <c r="GF89" s="1256">
        <v>50949.390000000007</v>
      </c>
      <c r="GG89" s="1257">
        <v>270.83025953631062</v>
      </c>
      <c r="GH89" s="1258">
        <v>119165.32</v>
      </c>
      <c r="GI89" s="1268">
        <v>7</v>
      </c>
      <c r="GJ89" s="1259">
        <v>239.25025953631066</v>
      </c>
      <c r="GK89" s="1260">
        <v>105270.12000000001</v>
      </c>
      <c r="GL89" s="1261">
        <v>31.579999999999956</v>
      </c>
      <c r="GM89" s="1262">
        <v>13895.199999999997</v>
      </c>
    </row>
    <row r="90" spans="1:195" ht="18" customHeight="1" x14ac:dyDescent="0.25">
      <c r="A90" s="1250">
        <v>76</v>
      </c>
      <c r="B90" s="1158" t="s">
        <v>1409</v>
      </c>
      <c r="C90" s="1266" t="s">
        <v>379</v>
      </c>
      <c r="D90" s="1235">
        <v>172.66666666666666</v>
      </c>
      <c r="E90" s="1236">
        <v>7.4999999999999997E-3</v>
      </c>
      <c r="F90" s="1236">
        <v>7.4999999999999997E-3</v>
      </c>
      <c r="G90" s="1236">
        <v>7.4999999999999997E-3</v>
      </c>
      <c r="H90" s="1236">
        <v>0</v>
      </c>
      <c r="I90" s="1236">
        <v>0</v>
      </c>
      <c r="J90" s="1236">
        <v>3.0000000000000001E-3</v>
      </c>
      <c r="K90" s="1233">
        <v>25.067964527027026</v>
      </c>
      <c r="L90" s="1233">
        <v>3.3800422297297277</v>
      </c>
      <c r="M90" s="1237">
        <v>0</v>
      </c>
      <c r="N90" s="1237">
        <v>0</v>
      </c>
      <c r="O90" s="1158">
        <v>4912.0200000000004</v>
      </c>
      <c r="P90" s="1233">
        <v>1.8</v>
      </c>
      <c r="Q90" s="1158">
        <v>310.8</v>
      </c>
      <c r="R90" s="1158">
        <v>30.248006756756755</v>
      </c>
      <c r="S90" s="1252">
        <v>5222.8200000000006</v>
      </c>
      <c r="T90" s="1239">
        <v>7.4999999999999997E-3</v>
      </c>
      <c r="U90" s="1236">
        <v>7.4999999999999997E-3</v>
      </c>
      <c r="V90" s="1236">
        <v>7.4999999999999997E-3</v>
      </c>
      <c r="W90" s="1236">
        <v>0</v>
      </c>
      <c r="X90" s="1236">
        <v>0</v>
      </c>
      <c r="Y90" s="1236">
        <v>3.0000000000000001E-3</v>
      </c>
      <c r="Z90" s="1233">
        <v>28.253222591362132</v>
      </c>
      <c r="AA90" s="1233">
        <v>3.5224584717607978</v>
      </c>
      <c r="AB90" s="1158">
        <v>0</v>
      </c>
      <c r="AC90" s="1158">
        <v>0</v>
      </c>
      <c r="AD90" s="1158">
        <v>5486.6</v>
      </c>
      <c r="AE90" s="1233">
        <v>2.1419999999999999</v>
      </c>
      <c r="AF90" s="1158">
        <v>369.85</v>
      </c>
      <c r="AG90" s="1158">
        <v>33.917681063122934</v>
      </c>
      <c r="AH90" s="1252">
        <v>5856.4500000000007</v>
      </c>
      <c r="AI90" s="1239">
        <v>7.4999999999999997E-3</v>
      </c>
      <c r="AJ90" s="1236">
        <v>7.4999999999999997E-3</v>
      </c>
      <c r="AK90" s="1236">
        <v>7.4999999999999997E-3</v>
      </c>
      <c r="AL90" s="1236">
        <v>0</v>
      </c>
      <c r="AM90" s="1236">
        <v>0</v>
      </c>
      <c r="AN90" s="1236">
        <v>3.0000000000000001E-3</v>
      </c>
      <c r="AO90" s="1233">
        <v>26.134515050167224</v>
      </c>
      <c r="AP90" s="1233">
        <v>3.1891304347826099</v>
      </c>
      <c r="AQ90" s="1158">
        <v>0</v>
      </c>
      <c r="AR90" s="1158">
        <v>0</v>
      </c>
      <c r="AS90" s="1158">
        <v>5063.22</v>
      </c>
      <c r="AT90" s="1233">
        <v>2.16</v>
      </c>
      <c r="AU90" s="1158">
        <v>372.96</v>
      </c>
      <c r="AV90" s="1158">
        <v>31.483645484949832</v>
      </c>
      <c r="AW90" s="1252">
        <v>5436.18</v>
      </c>
      <c r="AX90" s="1236">
        <v>7.4999999999999997E-3</v>
      </c>
      <c r="AY90" s="1236">
        <v>7.4999999999999997E-3</v>
      </c>
      <c r="AZ90" s="1236">
        <v>7.4999999999999997E-3</v>
      </c>
      <c r="BA90" s="1236">
        <v>0</v>
      </c>
      <c r="BB90" s="1236">
        <v>0</v>
      </c>
      <c r="BC90" s="1236">
        <v>3.0000000000000001E-3</v>
      </c>
      <c r="BD90" s="1233">
        <v>29.104046052631578</v>
      </c>
      <c r="BE90" s="1233">
        <v>3.6910855263157907</v>
      </c>
      <c r="BF90" s="1158">
        <v>0</v>
      </c>
      <c r="BG90" s="1158">
        <v>0</v>
      </c>
      <c r="BH90" s="1158">
        <v>5662.63</v>
      </c>
      <c r="BI90" s="1233">
        <v>2.052</v>
      </c>
      <c r="BJ90" s="1158">
        <v>354.31</v>
      </c>
      <c r="BK90" s="1158">
        <v>34.847131578947369</v>
      </c>
      <c r="BL90" s="1252">
        <v>6016.9400000000005</v>
      </c>
      <c r="BM90" s="1239">
        <v>7.4999999999999997E-3</v>
      </c>
      <c r="BN90" s="1236">
        <v>7.4999999999999997E-3</v>
      </c>
      <c r="BO90" s="1236">
        <v>7.4999999999999997E-3</v>
      </c>
      <c r="BP90" s="1236">
        <v>0</v>
      </c>
      <c r="BQ90" s="1236">
        <v>0</v>
      </c>
      <c r="BR90" s="1236">
        <v>3.0000000000000001E-3</v>
      </c>
      <c r="BS90" s="1233">
        <v>23.428086734693878</v>
      </c>
      <c r="BT90" s="1233">
        <v>3.9715561224489795</v>
      </c>
      <c r="BU90" s="1158">
        <v>0</v>
      </c>
      <c r="BV90" s="1158">
        <v>0</v>
      </c>
      <c r="BW90" s="1158">
        <v>4731.01</v>
      </c>
      <c r="BX90" s="1233">
        <v>1.8360000000000001</v>
      </c>
      <c r="BY90" s="1158">
        <v>317.02</v>
      </c>
      <c r="BZ90" s="1158">
        <v>29.235642857142857</v>
      </c>
      <c r="CA90" s="1252">
        <v>5048.0300000000007</v>
      </c>
      <c r="CB90" s="1236">
        <v>7.4999999999999997E-3</v>
      </c>
      <c r="CC90" s="1236">
        <v>7.4999999999999997E-3</v>
      </c>
      <c r="CD90" s="1236">
        <v>7.4999999999999997E-3</v>
      </c>
      <c r="CE90" s="1236">
        <v>0</v>
      </c>
      <c r="CF90" s="1236">
        <v>0</v>
      </c>
      <c r="CG90" s="1236">
        <v>3.0000000000000001E-3</v>
      </c>
      <c r="CH90" s="1233">
        <v>17.613812709030103</v>
      </c>
      <c r="CI90" s="1233">
        <v>3.9087290969899673</v>
      </c>
      <c r="CJ90" s="1158">
        <v>0</v>
      </c>
      <c r="CK90" s="1158">
        <v>0</v>
      </c>
      <c r="CL90" s="1158">
        <v>3716.23</v>
      </c>
      <c r="CM90" s="1233">
        <v>1.5660000000000001</v>
      </c>
      <c r="CN90" s="1158">
        <v>270.39999999999998</v>
      </c>
      <c r="CO90" s="1158">
        <v>23.088541806020071</v>
      </c>
      <c r="CP90" s="1252">
        <v>3986.63</v>
      </c>
      <c r="CQ90" s="1239">
        <v>7.4999999999999997E-3</v>
      </c>
      <c r="CR90" s="1236">
        <v>7.4999999999999997E-3</v>
      </c>
      <c r="CS90" s="1236">
        <v>7.4999999999999997E-3</v>
      </c>
      <c r="CT90" s="1236">
        <v>0</v>
      </c>
      <c r="CU90" s="1236">
        <v>0</v>
      </c>
      <c r="CV90" s="1236">
        <v>3.0000000000000001E-3</v>
      </c>
      <c r="CW90" s="1233">
        <v>18.651831210191084</v>
      </c>
      <c r="CX90" s="1233">
        <v>4.9683917197452212</v>
      </c>
      <c r="CY90" s="1158">
        <v>0</v>
      </c>
      <c r="CZ90" s="1158">
        <v>0</v>
      </c>
      <c r="DA90" s="1158">
        <v>4078.43</v>
      </c>
      <c r="DB90" s="1233">
        <v>1.56</v>
      </c>
      <c r="DC90" s="1158">
        <v>269.36</v>
      </c>
      <c r="DD90" s="1158">
        <v>25.180222929936303</v>
      </c>
      <c r="DE90" s="1252">
        <v>4347.79</v>
      </c>
      <c r="DF90" s="1239">
        <v>7.4999999999999997E-3</v>
      </c>
      <c r="DG90" s="1236">
        <v>7.4999999999999997E-3</v>
      </c>
      <c r="DH90" s="1236">
        <v>7.4999999999999997E-3</v>
      </c>
      <c r="DI90" s="1236">
        <v>0</v>
      </c>
      <c r="DJ90" s="1236">
        <v>0</v>
      </c>
      <c r="DK90" s="1236">
        <v>3.0000000000000001E-3</v>
      </c>
      <c r="DL90" s="1233">
        <v>18.883636363636363</v>
      </c>
      <c r="DM90" s="1233">
        <v>5.588181818181817</v>
      </c>
      <c r="DN90" s="1158">
        <v>0</v>
      </c>
      <c r="DO90" s="1158">
        <v>0</v>
      </c>
      <c r="DP90" s="1158">
        <v>4225.47</v>
      </c>
      <c r="DQ90" s="1233">
        <v>1.764</v>
      </c>
      <c r="DR90" s="1158">
        <v>304.58</v>
      </c>
      <c r="DS90" s="1158">
        <v>26.235818181818178</v>
      </c>
      <c r="DT90" s="1252">
        <v>4530.05</v>
      </c>
      <c r="DU90" s="1239">
        <v>7.4999999999999997E-3</v>
      </c>
      <c r="DV90" s="1236">
        <v>7.4999999999999997E-3</v>
      </c>
      <c r="DW90" s="1236">
        <v>7.4999999999999997E-3</v>
      </c>
      <c r="DX90" s="1236">
        <v>0</v>
      </c>
      <c r="DY90" s="1236">
        <v>0</v>
      </c>
      <c r="DZ90" s="1236">
        <v>3.0000000000000001E-3</v>
      </c>
      <c r="EA90" s="1233">
        <v>20.290955056179776</v>
      </c>
      <c r="EB90" s="1233">
        <v>4.7898876404494386</v>
      </c>
      <c r="EC90" s="1158">
        <v>0</v>
      </c>
      <c r="ED90" s="1158">
        <v>0</v>
      </c>
      <c r="EE90" s="1158">
        <v>4330.63</v>
      </c>
      <c r="EF90" s="1158">
        <v>1.782</v>
      </c>
      <c r="EG90" s="1158">
        <v>307.69</v>
      </c>
      <c r="EH90" s="1158">
        <v>26.862842696629215</v>
      </c>
      <c r="EI90" s="1252">
        <v>4638.32</v>
      </c>
      <c r="EJ90" s="1239">
        <v>7.4999999999999997E-3</v>
      </c>
      <c r="EK90" s="1236">
        <v>7.4999999999999997E-3</v>
      </c>
      <c r="EL90" s="1236">
        <v>7.4999999999999997E-3</v>
      </c>
      <c r="EM90" s="1236">
        <v>0</v>
      </c>
      <c r="EN90" s="1236">
        <v>0</v>
      </c>
      <c r="EO90" s="1236">
        <v>3.0000000000000001E-3</v>
      </c>
      <c r="EP90" s="1233">
        <v>13.042996323529414</v>
      </c>
      <c r="EQ90" s="1233">
        <v>2.4539889705882345</v>
      </c>
      <c r="ER90" s="1158">
        <v>0</v>
      </c>
      <c r="ES90" s="1158">
        <v>0</v>
      </c>
      <c r="ET90" s="1158">
        <v>2675.81</v>
      </c>
      <c r="EU90" s="1158">
        <v>2.52</v>
      </c>
      <c r="EV90" s="1158">
        <v>435.12</v>
      </c>
      <c r="EW90" s="1158">
        <v>18.016985294117649</v>
      </c>
      <c r="EX90" s="1252">
        <v>3110.93</v>
      </c>
      <c r="EY90" s="1236">
        <v>7.4999999999999997E-3</v>
      </c>
      <c r="EZ90" s="1236">
        <v>7.4999999999999997E-3</v>
      </c>
      <c r="FA90" s="1236">
        <v>7.4999999999999997E-3</v>
      </c>
      <c r="FB90" s="1236">
        <v>0</v>
      </c>
      <c r="FC90" s="1236">
        <v>0</v>
      </c>
      <c r="FD90" s="1236">
        <v>3.0000000000000001E-3</v>
      </c>
      <c r="FE90" s="1233">
        <v>8.1734296028880866</v>
      </c>
      <c r="FF90" s="1233">
        <v>1.860216606498194</v>
      </c>
      <c r="FG90" s="1158">
        <v>0</v>
      </c>
      <c r="FH90" s="1158">
        <v>0</v>
      </c>
      <c r="FI90" s="1158">
        <v>1732.48</v>
      </c>
      <c r="FJ90" s="1158">
        <v>2.2800000000000002</v>
      </c>
      <c r="FK90" s="1158">
        <v>393.68</v>
      </c>
      <c r="FL90" s="1158">
        <v>12.313646209386281</v>
      </c>
      <c r="FM90" s="1252">
        <v>2126.16</v>
      </c>
      <c r="FN90" s="1236">
        <v>7.4999999999999997E-3</v>
      </c>
      <c r="FO90" s="1236">
        <v>7.4999999999999997E-3</v>
      </c>
      <c r="FP90" s="1236">
        <v>7.4999999999999997E-3</v>
      </c>
      <c r="FQ90" s="1236">
        <v>0</v>
      </c>
      <c r="FR90" s="1236">
        <v>0</v>
      </c>
      <c r="FS90" s="1236">
        <v>3.0000000000000001E-3</v>
      </c>
      <c r="FT90" s="1233">
        <v>27.69506756756757</v>
      </c>
      <c r="FU90" s="1233">
        <v>3.8956418918918905</v>
      </c>
      <c r="FV90" s="1158">
        <v>0</v>
      </c>
      <c r="FW90" s="1158">
        <v>0</v>
      </c>
      <c r="FX90" s="1158">
        <v>5454.66</v>
      </c>
      <c r="FY90" s="1158">
        <v>2.2229999999999999</v>
      </c>
      <c r="FZ90" s="1158">
        <v>383.84</v>
      </c>
      <c r="GA90" s="1158">
        <v>33.81370945945946</v>
      </c>
      <c r="GB90" s="1252">
        <v>5838.5</v>
      </c>
      <c r="GC90" s="1253">
        <v>182.82064954693982</v>
      </c>
      <c r="GD90" s="1254">
        <v>31567.05</v>
      </c>
      <c r="GE90" s="1255">
        <v>142.42322477134707</v>
      </c>
      <c r="GF90" s="1256">
        <v>24591.75</v>
      </c>
      <c r="GG90" s="1257">
        <v>325.24387431828688</v>
      </c>
      <c r="GH90" s="1258">
        <v>56158.8</v>
      </c>
      <c r="GI90" s="1246">
        <v>6</v>
      </c>
      <c r="GJ90" s="1259">
        <v>301.55887431828688</v>
      </c>
      <c r="GK90" s="1260">
        <v>52069.19</v>
      </c>
      <c r="GL90" s="1261">
        <v>23.685000000000002</v>
      </c>
      <c r="GM90" s="1262">
        <v>4089.6100000000006</v>
      </c>
    </row>
    <row r="91" spans="1:195" ht="18" customHeight="1" x14ac:dyDescent="0.25">
      <c r="A91" s="1232">
        <v>77</v>
      </c>
      <c r="B91" s="1158" t="s">
        <v>1410</v>
      </c>
      <c r="C91" s="1266" t="s">
        <v>379</v>
      </c>
      <c r="D91" s="1235">
        <v>289.66666666666669</v>
      </c>
      <c r="E91" s="1236">
        <v>7.7999999999999996E-3</v>
      </c>
      <c r="F91" s="1236">
        <v>7.7999999999999996E-3</v>
      </c>
      <c r="G91" s="1236">
        <v>7.7999999999999996E-3</v>
      </c>
      <c r="H91" s="1236">
        <v>0</v>
      </c>
      <c r="I91" s="1236">
        <v>0</v>
      </c>
      <c r="J91" s="1236">
        <v>3.0000000000000001E-3</v>
      </c>
      <c r="K91" s="1233">
        <v>26.07068310810811</v>
      </c>
      <c r="L91" s="1233">
        <v>3.5152439189189169</v>
      </c>
      <c r="M91" s="1237">
        <v>0</v>
      </c>
      <c r="N91" s="1237">
        <v>0</v>
      </c>
      <c r="O91" s="1158">
        <v>8570.06</v>
      </c>
      <c r="P91" s="1233">
        <v>1.8</v>
      </c>
      <c r="Q91" s="1158">
        <v>521.4</v>
      </c>
      <c r="R91" s="1158">
        <v>31.385927027027027</v>
      </c>
      <c r="S91" s="1252">
        <v>9091.4599999999991</v>
      </c>
      <c r="T91" s="1239">
        <v>7.7999999999999996E-3</v>
      </c>
      <c r="U91" s="1236">
        <v>7.7999999999999996E-3</v>
      </c>
      <c r="V91" s="1236">
        <v>7.7999999999999996E-3</v>
      </c>
      <c r="W91" s="1236">
        <v>0</v>
      </c>
      <c r="X91" s="1236">
        <v>0</v>
      </c>
      <c r="Y91" s="1236">
        <v>3.0000000000000001E-3</v>
      </c>
      <c r="Z91" s="1233">
        <v>29.383351495016615</v>
      </c>
      <c r="AA91" s="1233">
        <v>3.6633568106312295</v>
      </c>
      <c r="AB91" s="1158">
        <v>0</v>
      </c>
      <c r="AC91" s="1158">
        <v>0</v>
      </c>
      <c r="AD91" s="1158">
        <v>9572.5300000000007</v>
      </c>
      <c r="AE91" s="1233">
        <v>2.1419999999999999</v>
      </c>
      <c r="AF91" s="1158">
        <v>620.47</v>
      </c>
      <c r="AG91" s="1158">
        <v>35.18870830564785</v>
      </c>
      <c r="AH91" s="1252">
        <v>10193</v>
      </c>
      <c r="AI91" s="1239">
        <v>7.7999999999999996E-3</v>
      </c>
      <c r="AJ91" s="1236">
        <v>7.7999999999999996E-3</v>
      </c>
      <c r="AK91" s="1236">
        <v>7.7999999999999996E-3</v>
      </c>
      <c r="AL91" s="1236">
        <v>0</v>
      </c>
      <c r="AM91" s="1236">
        <v>0</v>
      </c>
      <c r="AN91" s="1236">
        <v>3.0000000000000001E-3</v>
      </c>
      <c r="AO91" s="1233">
        <v>27.179895652173911</v>
      </c>
      <c r="AP91" s="1233">
        <v>3.3166956521739142</v>
      </c>
      <c r="AQ91" s="1158">
        <v>0</v>
      </c>
      <c r="AR91" s="1158">
        <v>0</v>
      </c>
      <c r="AS91" s="1158">
        <v>8833.85</v>
      </c>
      <c r="AT91" s="1233">
        <v>2.16</v>
      </c>
      <c r="AU91" s="1158">
        <v>625.67999999999995</v>
      </c>
      <c r="AV91" s="1158">
        <v>32.656591304347828</v>
      </c>
      <c r="AW91" s="1252">
        <v>9459.5300000000007</v>
      </c>
      <c r="AX91" s="1236">
        <v>7.7999999999999996E-3</v>
      </c>
      <c r="AY91" s="1236">
        <v>7.7999999999999996E-3</v>
      </c>
      <c r="AZ91" s="1236">
        <v>7.7999999999999996E-3</v>
      </c>
      <c r="BA91" s="1236">
        <v>0</v>
      </c>
      <c r="BB91" s="1236">
        <v>0</v>
      </c>
      <c r="BC91" s="1236">
        <v>3.0000000000000001E-3</v>
      </c>
      <c r="BD91" s="1233">
        <v>30.26820789473684</v>
      </c>
      <c r="BE91" s="1233">
        <v>3.8387289473684221</v>
      </c>
      <c r="BF91" s="1158">
        <v>0</v>
      </c>
      <c r="BG91" s="1158">
        <v>0</v>
      </c>
      <c r="BH91" s="1158">
        <v>9879.64</v>
      </c>
      <c r="BI91" s="1233">
        <v>2.052</v>
      </c>
      <c r="BJ91" s="1158">
        <v>594.4</v>
      </c>
      <c r="BK91" s="1158">
        <v>36.158936842105263</v>
      </c>
      <c r="BL91" s="1252">
        <v>10474.039999999999</v>
      </c>
      <c r="BM91" s="1239">
        <v>7.7999999999999996E-3</v>
      </c>
      <c r="BN91" s="1236">
        <v>7.7999999999999996E-3</v>
      </c>
      <c r="BO91" s="1236">
        <v>7.7999999999999996E-3</v>
      </c>
      <c r="BP91" s="1236">
        <v>0</v>
      </c>
      <c r="BQ91" s="1236">
        <v>0</v>
      </c>
      <c r="BR91" s="1236">
        <v>3.0000000000000001E-3</v>
      </c>
      <c r="BS91" s="1233">
        <v>24.365210204081631</v>
      </c>
      <c r="BT91" s="1233">
        <v>4.1304183673469383</v>
      </c>
      <c r="BU91" s="1158">
        <v>0</v>
      </c>
      <c r="BV91" s="1158">
        <v>0</v>
      </c>
      <c r="BW91" s="1158">
        <v>8254.23</v>
      </c>
      <c r="BX91" s="1233">
        <v>1.8360000000000001</v>
      </c>
      <c r="BY91" s="1158">
        <v>531.83000000000004</v>
      </c>
      <c r="BZ91" s="1158">
        <v>30.331628571428567</v>
      </c>
      <c r="CA91" s="1252">
        <v>8786.06</v>
      </c>
      <c r="CB91" s="1236">
        <v>7.7999999999999996E-3</v>
      </c>
      <c r="CC91" s="1236">
        <v>7.7999999999999996E-3</v>
      </c>
      <c r="CD91" s="1236">
        <v>7.7999999999999996E-3</v>
      </c>
      <c r="CE91" s="1236">
        <v>0</v>
      </c>
      <c r="CF91" s="1236">
        <v>0</v>
      </c>
      <c r="CG91" s="1236">
        <v>3.0000000000000001E-3</v>
      </c>
      <c r="CH91" s="1233">
        <v>18.318365217391307</v>
      </c>
      <c r="CI91" s="1233">
        <v>4.0650782608695657</v>
      </c>
      <c r="CJ91" s="1158">
        <v>0</v>
      </c>
      <c r="CK91" s="1158">
        <v>0</v>
      </c>
      <c r="CL91" s="1158">
        <v>6483.74</v>
      </c>
      <c r="CM91" s="1233">
        <v>1.5660000000000001</v>
      </c>
      <c r="CN91" s="1158">
        <v>453.62</v>
      </c>
      <c r="CO91" s="1158">
        <v>23.949443478260871</v>
      </c>
      <c r="CP91" s="1252">
        <v>6937.36</v>
      </c>
      <c r="CQ91" s="1239">
        <v>7.7999999999999996E-3</v>
      </c>
      <c r="CR91" s="1236">
        <v>7.7999999999999996E-3</v>
      </c>
      <c r="CS91" s="1236">
        <v>7.7999999999999996E-3</v>
      </c>
      <c r="CT91" s="1236">
        <v>0</v>
      </c>
      <c r="CU91" s="1236">
        <v>0</v>
      </c>
      <c r="CV91" s="1236">
        <v>3.0000000000000001E-3</v>
      </c>
      <c r="CW91" s="1233">
        <v>19.397904458598724</v>
      </c>
      <c r="CX91" s="1233">
        <v>5.1671273885350306</v>
      </c>
      <c r="CY91" s="1158">
        <v>0</v>
      </c>
      <c r="CZ91" s="1158">
        <v>0</v>
      </c>
      <c r="DA91" s="1158">
        <v>7115.67</v>
      </c>
      <c r="DB91" s="1233">
        <v>1.56</v>
      </c>
      <c r="DC91" s="1158">
        <v>451.88</v>
      </c>
      <c r="DD91" s="1158">
        <v>26.125031847133751</v>
      </c>
      <c r="DE91" s="1252">
        <v>7567.55</v>
      </c>
      <c r="DF91" s="1239">
        <v>7.7999999999999996E-3</v>
      </c>
      <c r="DG91" s="1236">
        <v>7.7999999999999996E-3</v>
      </c>
      <c r="DH91" s="1236">
        <v>7.7999999999999996E-3</v>
      </c>
      <c r="DI91" s="1236">
        <v>0</v>
      </c>
      <c r="DJ91" s="1236">
        <v>0</v>
      </c>
      <c r="DK91" s="1236">
        <v>3.0000000000000001E-3</v>
      </c>
      <c r="DL91" s="1233">
        <v>19.638981818181819</v>
      </c>
      <c r="DM91" s="1233">
        <v>5.8117090909090896</v>
      </c>
      <c r="DN91" s="1158">
        <v>0</v>
      </c>
      <c r="DO91" s="1158">
        <v>0</v>
      </c>
      <c r="DP91" s="1158">
        <v>7372.22</v>
      </c>
      <c r="DQ91" s="1233">
        <v>1.764</v>
      </c>
      <c r="DR91" s="1158">
        <v>510.97</v>
      </c>
      <c r="DS91" s="1158">
        <v>27.214690909090908</v>
      </c>
      <c r="DT91" s="1252">
        <v>7883.1900000000005</v>
      </c>
      <c r="DU91" s="1239">
        <v>7.7999999999999996E-3</v>
      </c>
      <c r="DV91" s="1236">
        <v>7.7999999999999996E-3</v>
      </c>
      <c r="DW91" s="1236">
        <v>7.7999999999999996E-3</v>
      </c>
      <c r="DX91" s="1236">
        <v>0</v>
      </c>
      <c r="DY91" s="1236">
        <v>0</v>
      </c>
      <c r="DZ91" s="1236">
        <v>3.0000000000000001E-3</v>
      </c>
      <c r="EA91" s="1233">
        <v>21.102593258426964</v>
      </c>
      <c r="EB91" s="1233">
        <v>4.9814831460674158</v>
      </c>
      <c r="EC91" s="1158">
        <v>0</v>
      </c>
      <c r="ED91" s="1158">
        <v>0</v>
      </c>
      <c r="EE91" s="1158">
        <v>7555.69</v>
      </c>
      <c r="EF91" s="1158">
        <v>1.782</v>
      </c>
      <c r="EG91" s="1158">
        <v>516.19000000000005</v>
      </c>
      <c r="EH91" s="1158">
        <v>27.866076404494379</v>
      </c>
      <c r="EI91" s="1252">
        <v>8071.8799999999992</v>
      </c>
      <c r="EJ91" s="1239">
        <v>7.7999999999999996E-3</v>
      </c>
      <c r="EK91" s="1236">
        <v>7.7999999999999996E-3</v>
      </c>
      <c r="EL91" s="1236">
        <v>7.7999999999999996E-3</v>
      </c>
      <c r="EM91" s="1236">
        <v>0</v>
      </c>
      <c r="EN91" s="1236">
        <v>0</v>
      </c>
      <c r="EO91" s="1236">
        <v>3.0000000000000001E-3</v>
      </c>
      <c r="EP91" s="1233">
        <v>13.56471617647059</v>
      </c>
      <c r="EQ91" s="1233">
        <v>2.5521485294117641</v>
      </c>
      <c r="ER91" s="1158">
        <v>0</v>
      </c>
      <c r="ES91" s="1158">
        <v>0</v>
      </c>
      <c r="ET91" s="1158">
        <v>4668.5200000000004</v>
      </c>
      <c r="EU91" s="1158">
        <v>2.52</v>
      </c>
      <c r="EV91" s="1158">
        <v>729.96</v>
      </c>
      <c r="EW91" s="1158">
        <v>18.636864705882353</v>
      </c>
      <c r="EX91" s="1252">
        <v>5398.4800000000005</v>
      </c>
      <c r="EY91" s="1236">
        <v>7.7999999999999996E-3</v>
      </c>
      <c r="EZ91" s="1236">
        <v>7.7999999999999996E-3</v>
      </c>
      <c r="FA91" s="1236">
        <v>7.7999999999999996E-3</v>
      </c>
      <c r="FB91" s="1236">
        <v>0</v>
      </c>
      <c r="FC91" s="1236">
        <v>0</v>
      </c>
      <c r="FD91" s="1236">
        <v>3.0000000000000001E-3</v>
      </c>
      <c r="FE91" s="1233">
        <v>8.5003667870036104</v>
      </c>
      <c r="FF91" s="1233">
        <v>1.9346252707581217</v>
      </c>
      <c r="FG91" s="1158">
        <v>0</v>
      </c>
      <c r="FH91" s="1158">
        <v>0</v>
      </c>
      <c r="FI91" s="1158">
        <v>3022.67</v>
      </c>
      <c r="FJ91" s="1158">
        <v>2.2800000000000002</v>
      </c>
      <c r="FK91" s="1158">
        <v>660.44</v>
      </c>
      <c r="FL91" s="1158">
        <v>12.714992057761734</v>
      </c>
      <c r="FM91" s="1252">
        <v>3683.11</v>
      </c>
      <c r="FN91" s="1236">
        <v>7.7999999999999996E-3</v>
      </c>
      <c r="FO91" s="1236">
        <v>7.7999999999999996E-3</v>
      </c>
      <c r="FP91" s="1236">
        <v>7.7999999999999996E-3</v>
      </c>
      <c r="FQ91" s="1236">
        <v>0</v>
      </c>
      <c r="FR91" s="1236">
        <v>0</v>
      </c>
      <c r="FS91" s="1236">
        <v>3.0000000000000001E-3</v>
      </c>
      <c r="FT91" s="1233">
        <v>28.802870270270272</v>
      </c>
      <c r="FU91" s="1233">
        <v>4.051467567567566</v>
      </c>
      <c r="FV91" s="1158">
        <v>0</v>
      </c>
      <c r="FW91" s="1158">
        <v>0</v>
      </c>
      <c r="FX91" s="1158">
        <v>9516.81</v>
      </c>
      <c r="FY91" s="1158">
        <v>2.2229999999999999</v>
      </c>
      <c r="FZ91" s="1158">
        <v>643.92999999999995</v>
      </c>
      <c r="GA91" s="1158">
        <v>35.077337837837838</v>
      </c>
      <c r="GB91" s="1252">
        <v>10160.74</v>
      </c>
      <c r="GC91" s="1253">
        <v>189.67123552881739</v>
      </c>
      <c r="GD91" s="1254">
        <v>54941.45</v>
      </c>
      <c r="GE91" s="1255">
        <v>147.63499376220096</v>
      </c>
      <c r="GF91" s="1256">
        <v>42764.950000000004</v>
      </c>
      <c r="GG91" s="1257">
        <v>337.30622929101833</v>
      </c>
      <c r="GH91" s="1258">
        <v>97706.4</v>
      </c>
      <c r="GI91" s="1246">
        <v>6</v>
      </c>
      <c r="GJ91" s="1259">
        <v>313.62122929101832</v>
      </c>
      <c r="GK91" s="1260">
        <v>90845.63</v>
      </c>
      <c r="GL91" s="1261">
        <v>23.685000000000002</v>
      </c>
      <c r="GM91" s="1262">
        <v>6860.7699999999895</v>
      </c>
    </row>
    <row r="92" spans="1:195" ht="18" customHeight="1" x14ac:dyDescent="0.25">
      <c r="A92" s="1250">
        <v>78</v>
      </c>
      <c r="B92" s="1158" t="s">
        <v>1411</v>
      </c>
      <c r="C92" s="1266" t="s">
        <v>379</v>
      </c>
      <c r="D92" s="1235">
        <v>248.66666666666666</v>
      </c>
      <c r="E92" s="1236">
        <v>8.0999999999999996E-3</v>
      </c>
      <c r="F92" s="1236">
        <v>8.0999999999999996E-3</v>
      </c>
      <c r="G92" s="1236">
        <v>8.0999999999999996E-3</v>
      </c>
      <c r="H92" s="1236">
        <v>0</v>
      </c>
      <c r="I92" s="1236">
        <v>0</v>
      </c>
      <c r="J92" s="1236">
        <v>3.0000000000000001E-3</v>
      </c>
      <c r="K92" s="1233">
        <v>27.07340168918919</v>
      </c>
      <c r="L92" s="1233">
        <v>3.650445608108106</v>
      </c>
      <c r="M92" s="1237">
        <v>0</v>
      </c>
      <c r="N92" s="1237">
        <v>0</v>
      </c>
      <c r="O92" s="1158">
        <v>7640</v>
      </c>
      <c r="P92" s="1233">
        <v>1.8</v>
      </c>
      <c r="Q92" s="1158">
        <v>447.6</v>
      </c>
      <c r="R92" s="1158">
        <v>32.523847297297294</v>
      </c>
      <c r="S92" s="1252">
        <v>8087.6</v>
      </c>
      <c r="T92" s="1239">
        <v>8.0999999999999996E-3</v>
      </c>
      <c r="U92" s="1236">
        <v>8.0999999999999996E-3</v>
      </c>
      <c r="V92" s="1236">
        <v>8.0999999999999996E-3</v>
      </c>
      <c r="W92" s="1236">
        <v>0</v>
      </c>
      <c r="X92" s="1236">
        <v>0</v>
      </c>
      <c r="Y92" s="1236">
        <v>3.0000000000000001E-3</v>
      </c>
      <c r="Z92" s="1233">
        <v>30.513480398671099</v>
      </c>
      <c r="AA92" s="1233">
        <v>3.8042551495016617</v>
      </c>
      <c r="AB92" s="1158">
        <v>0</v>
      </c>
      <c r="AC92" s="1158">
        <v>0</v>
      </c>
      <c r="AD92" s="1158">
        <v>8533.68</v>
      </c>
      <c r="AE92" s="1233">
        <v>2.1419999999999999</v>
      </c>
      <c r="AF92" s="1158">
        <v>532.64</v>
      </c>
      <c r="AG92" s="1158">
        <v>36.459735548172766</v>
      </c>
      <c r="AH92" s="1252">
        <v>9066.32</v>
      </c>
      <c r="AI92" s="1239">
        <v>8.0999999999999996E-3</v>
      </c>
      <c r="AJ92" s="1236">
        <v>8.0999999999999996E-3</v>
      </c>
      <c r="AK92" s="1236">
        <v>8.0999999999999996E-3</v>
      </c>
      <c r="AL92" s="1236">
        <v>0</v>
      </c>
      <c r="AM92" s="1236">
        <v>0</v>
      </c>
      <c r="AN92" s="1236">
        <v>3.0000000000000001E-3</v>
      </c>
      <c r="AO92" s="1233">
        <v>28.225276254180599</v>
      </c>
      <c r="AP92" s="1233">
        <v>3.4442608695652184</v>
      </c>
      <c r="AQ92" s="1158">
        <v>0</v>
      </c>
      <c r="AR92" s="1158">
        <v>0</v>
      </c>
      <c r="AS92" s="1158">
        <v>7875.16</v>
      </c>
      <c r="AT92" s="1233">
        <v>2.16</v>
      </c>
      <c r="AU92" s="1158">
        <v>537.12</v>
      </c>
      <c r="AV92" s="1158">
        <v>33.829537123745823</v>
      </c>
      <c r="AW92" s="1252">
        <v>8412.2800000000007</v>
      </c>
      <c r="AX92" s="1236">
        <v>8.0999999999999996E-3</v>
      </c>
      <c r="AY92" s="1236">
        <v>8.0999999999999996E-3</v>
      </c>
      <c r="AZ92" s="1236">
        <v>8.0999999999999996E-3</v>
      </c>
      <c r="BA92" s="1236">
        <v>0</v>
      </c>
      <c r="BB92" s="1236">
        <v>0</v>
      </c>
      <c r="BC92" s="1236">
        <v>3.0000000000000001E-3</v>
      </c>
      <c r="BD92" s="1233">
        <v>31.432369736842102</v>
      </c>
      <c r="BE92" s="1233">
        <v>3.9863723684210539</v>
      </c>
      <c r="BF92" s="1158">
        <v>0</v>
      </c>
      <c r="BG92" s="1158">
        <v>0</v>
      </c>
      <c r="BH92" s="1158">
        <v>8807.4599999999991</v>
      </c>
      <c r="BI92" s="1233">
        <v>2.052</v>
      </c>
      <c r="BJ92" s="1158">
        <v>510.26</v>
      </c>
      <c r="BK92" s="1158">
        <v>37.470742105263156</v>
      </c>
      <c r="BL92" s="1252">
        <v>9317.7199999999993</v>
      </c>
      <c r="BM92" s="1239">
        <v>8.0999999999999996E-3</v>
      </c>
      <c r="BN92" s="1236">
        <v>8.0999999999999996E-3</v>
      </c>
      <c r="BO92" s="1236">
        <v>8.0999999999999996E-3</v>
      </c>
      <c r="BP92" s="1236">
        <v>0</v>
      </c>
      <c r="BQ92" s="1236">
        <v>0</v>
      </c>
      <c r="BR92" s="1236">
        <v>3.0000000000000001E-3</v>
      </c>
      <c r="BS92" s="1233">
        <v>25.302333673469384</v>
      </c>
      <c r="BT92" s="1233">
        <v>4.2892806122448981</v>
      </c>
      <c r="BU92" s="1158">
        <v>0</v>
      </c>
      <c r="BV92" s="1158">
        <v>0</v>
      </c>
      <c r="BW92" s="1158">
        <v>7358.45</v>
      </c>
      <c r="BX92" s="1233">
        <v>1.8360000000000001</v>
      </c>
      <c r="BY92" s="1158">
        <v>456.55</v>
      </c>
      <c r="BZ92" s="1158">
        <v>31.427614285714281</v>
      </c>
      <c r="CA92" s="1252">
        <v>7815</v>
      </c>
      <c r="CB92" s="1236">
        <v>8.0999999999999996E-3</v>
      </c>
      <c r="CC92" s="1236">
        <v>8.0999999999999996E-3</v>
      </c>
      <c r="CD92" s="1236">
        <v>8.0999999999999996E-3</v>
      </c>
      <c r="CE92" s="1236">
        <v>0</v>
      </c>
      <c r="CF92" s="1236">
        <v>0</v>
      </c>
      <c r="CG92" s="1236">
        <v>3.0000000000000001E-3</v>
      </c>
      <c r="CH92" s="1233">
        <v>19.02291772575251</v>
      </c>
      <c r="CI92" s="1233">
        <v>4.221427424749165</v>
      </c>
      <c r="CJ92" s="1158">
        <v>0</v>
      </c>
      <c r="CK92" s="1158">
        <v>0</v>
      </c>
      <c r="CL92" s="1158">
        <v>5780.09</v>
      </c>
      <c r="CM92" s="1233">
        <v>1.5660000000000001</v>
      </c>
      <c r="CN92" s="1158">
        <v>389.41</v>
      </c>
      <c r="CO92" s="1158">
        <v>24.810345150501675</v>
      </c>
      <c r="CP92" s="1252">
        <v>6169.5</v>
      </c>
      <c r="CQ92" s="1239">
        <v>8.0999999999999996E-3</v>
      </c>
      <c r="CR92" s="1236">
        <v>8.0999999999999996E-3</v>
      </c>
      <c r="CS92" s="1236">
        <v>8.0999999999999996E-3</v>
      </c>
      <c r="CT92" s="1236">
        <v>0</v>
      </c>
      <c r="CU92" s="1236">
        <v>0</v>
      </c>
      <c r="CV92" s="1236">
        <v>3.0000000000000001E-3</v>
      </c>
      <c r="CW92" s="1233">
        <v>20.143977707006368</v>
      </c>
      <c r="CX92" s="1233">
        <v>5.3658630573248391</v>
      </c>
      <c r="CY92" s="1158">
        <v>0</v>
      </c>
      <c r="CZ92" s="1158">
        <v>0</v>
      </c>
      <c r="DA92" s="1158">
        <v>6343.45</v>
      </c>
      <c r="DB92" s="1233">
        <v>1.56</v>
      </c>
      <c r="DC92" s="1158">
        <v>387.92</v>
      </c>
      <c r="DD92" s="1158">
        <v>27.069840764331207</v>
      </c>
      <c r="DE92" s="1252">
        <v>6731.37</v>
      </c>
      <c r="DF92" s="1239">
        <v>8.0999999999999996E-3</v>
      </c>
      <c r="DG92" s="1236">
        <v>8.0999999999999996E-3</v>
      </c>
      <c r="DH92" s="1236">
        <v>8.0999999999999996E-3</v>
      </c>
      <c r="DI92" s="1236">
        <v>0</v>
      </c>
      <c r="DJ92" s="1236">
        <v>0</v>
      </c>
      <c r="DK92" s="1236">
        <v>3.0000000000000001E-3</v>
      </c>
      <c r="DL92" s="1233">
        <v>20.394327272727274</v>
      </c>
      <c r="DM92" s="1233">
        <v>6.0352363636363631</v>
      </c>
      <c r="DN92" s="1158">
        <v>0</v>
      </c>
      <c r="DO92" s="1158">
        <v>0</v>
      </c>
      <c r="DP92" s="1158">
        <v>6572.15</v>
      </c>
      <c r="DQ92" s="1233">
        <v>1.764</v>
      </c>
      <c r="DR92" s="1158">
        <v>438.65</v>
      </c>
      <c r="DS92" s="1158">
        <v>28.193563636363638</v>
      </c>
      <c r="DT92" s="1252">
        <v>7010.7999999999993</v>
      </c>
      <c r="DU92" s="1239">
        <v>8.0999999999999996E-3</v>
      </c>
      <c r="DV92" s="1236">
        <v>8.0999999999999996E-3</v>
      </c>
      <c r="DW92" s="1236">
        <v>8.0999999999999996E-3</v>
      </c>
      <c r="DX92" s="1236">
        <v>0</v>
      </c>
      <c r="DY92" s="1236">
        <v>0</v>
      </c>
      <c r="DZ92" s="1236">
        <v>3.0000000000000001E-3</v>
      </c>
      <c r="EA92" s="1233">
        <v>21.914231460674156</v>
      </c>
      <c r="EB92" s="1233">
        <v>5.1730786516853939</v>
      </c>
      <c r="EC92" s="1158">
        <v>0</v>
      </c>
      <c r="ED92" s="1158">
        <v>0</v>
      </c>
      <c r="EE92" s="1158">
        <v>6735.71</v>
      </c>
      <c r="EF92" s="1158">
        <v>1.782</v>
      </c>
      <c r="EG92" s="1158">
        <v>443.12</v>
      </c>
      <c r="EH92" s="1158">
        <v>28.86931011235955</v>
      </c>
      <c r="EI92" s="1252">
        <v>7178.83</v>
      </c>
      <c r="EJ92" s="1239">
        <v>8.0999999999999996E-3</v>
      </c>
      <c r="EK92" s="1236">
        <v>8.0999999999999996E-3</v>
      </c>
      <c r="EL92" s="1236">
        <v>8.0999999999999996E-3</v>
      </c>
      <c r="EM92" s="1236">
        <v>0</v>
      </c>
      <c r="EN92" s="1236">
        <v>0</v>
      </c>
      <c r="EO92" s="1236">
        <v>3.0000000000000001E-3</v>
      </c>
      <c r="EP92" s="1233">
        <v>14.086436029411766</v>
      </c>
      <c r="EQ92" s="1233">
        <v>2.6503080882352936</v>
      </c>
      <c r="ER92" s="1158">
        <v>0</v>
      </c>
      <c r="ES92" s="1158">
        <v>0</v>
      </c>
      <c r="ET92" s="1158">
        <v>4161.87</v>
      </c>
      <c r="EU92" s="1158">
        <v>2.52</v>
      </c>
      <c r="EV92" s="1158">
        <v>626.64</v>
      </c>
      <c r="EW92" s="1158">
        <v>19.25674411764706</v>
      </c>
      <c r="EX92" s="1252">
        <v>4788.51</v>
      </c>
      <c r="EY92" s="1236">
        <v>8.0999999999999996E-3</v>
      </c>
      <c r="EZ92" s="1236">
        <v>8.0999999999999996E-3</v>
      </c>
      <c r="FA92" s="1236">
        <v>8.0999999999999996E-3</v>
      </c>
      <c r="FB92" s="1236">
        <v>0</v>
      </c>
      <c r="FC92" s="1236">
        <v>0</v>
      </c>
      <c r="FD92" s="1236">
        <v>3.0000000000000001E-3</v>
      </c>
      <c r="FE92" s="1233">
        <v>8.8273039711191341</v>
      </c>
      <c r="FF92" s="1233">
        <v>2.0090339350180497</v>
      </c>
      <c r="FG92" s="1158">
        <v>0</v>
      </c>
      <c r="FH92" s="1158">
        <v>0</v>
      </c>
      <c r="FI92" s="1158">
        <v>2694.64</v>
      </c>
      <c r="FJ92" s="1158">
        <v>2.2800000000000002</v>
      </c>
      <c r="FK92" s="1158">
        <v>566.96</v>
      </c>
      <c r="FL92" s="1158">
        <v>13.116337906137183</v>
      </c>
      <c r="FM92" s="1252">
        <v>3261.6</v>
      </c>
      <c r="FN92" s="1236">
        <v>8.0999999999999996E-3</v>
      </c>
      <c r="FO92" s="1236">
        <v>8.0999999999999996E-3</v>
      </c>
      <c r="FP92" s="1236">
        <v>8.0999999999999996E-3</v>
      </c>
      <c r="FQ92" s="1236">
        <v>0</v>
      </c>
      <c r="FR92" s="1236">
        <v>0</v>
      </c>
      <c r="FS92" s="1236">
        <v>3.0000000000000001E-3</v>
      </c>
      <c r="FT92" s="1233">
        <v>29.910672972972975</v>
      </c>
      <c r="FU92" s="1233">
        <v>4.2072932432432415</v>
      </c>
      <c r="FV92" s="1158">
        <v>0</v>
      </c>
      <c r="FW92" s="1158">
        <v>0</v>
      </c>
      <c r="FX92" s="1158">
        <v>8484</v>
      </c>
      <c r="FY92" s="1158">
        <v>2.2229999999999999</v>
      </c>
      <c r="FZ92" s="1158">
        <v>552.79</v>
      </c>
      <c r="GA92" s="1158">
        <v>36.340966216216216</v>
      </c>
      <c r="GB92" s="1252">
        <v>9036.7900000000009</v>
      </c>
      <c r="GC92" s="1253">
        <v>196.52182151069496</v>
      </c>
      <c r="GD92" s="1254">
        <v>48868.42</v>
      </c>
      <c r="GE92" s="1255">
        <v>152.84676275305486</v>
      </c>
      <c r="GF92" s="1256">
        <v>38007.9</v>
      </c>
      <c r="GG92" s="1257">
        <v>349.36858426374982</v>
      </c>
      <c r="GH92" s="1258">
        <v>86876.32</v>
      </c>
      <c r="GI92" s="1246">
        <v>6</v>
      </c>
      <c r="GJ92" s="1259">
        <v>325.68358426374982</v>
      </c>
      <c r="GK92" s="1260">
        <v>80986.660000000018</v>
      </c>
      <c r="GL92" s="1261">
        <v>23.685000000000002</v>
      </c>
      <c r="GM92" s="1262">
        <v>5889.6599999999889</v>
      </c>
    </row>
    <row r="93" spans="1:195" ht="18" customHeight="1" x14ac:dyDescent="0.25">
      <c r="A93" s="1232">
        <v>79</v>
      </c>
      <c r="B93" s="1158" t="s">
        <v>1412</v>
      </c>
      <c r="C93" s="1266" t="s">
        <v>379</v>
      </c>
      <c r="D93" s="1235">
        <v>286.66666666666669</v>
      </c>
      <c r="E93" s="1236">
        <v>1.78E-2</v>
      </c>
      <c r="F93" s="1236">
        <v>1.6E-2</v>
      </c>
      <c r="G93" s="1236">
        <v>1.78E-2</v>
      </c>
      <c r="H93" s="1236">
        <v>0</v>
      </c>
      <c r="I93" s="1236">
        <v>0</v>
      </c>
      <c r="J93" s="1236">
        <v>6.0000000000000001E-3</v>
      </c>
      <c r="K93" s="1233">
        <v>59.494635810810813</v>
      </c>
      <c r="L93" s="1233">
        <v>7.2107567567567532</v>
      </c>
      <c r="M93" s="1237">
        <v>0</v>
      </c>
      <c r="N93" s="1237">
        <v>0</v>
      </c>
      <c r="O93" s="1158">
        <v>19122.21</v>
      </c>
      <c r="P93" s="1233">
        <v>3.6</v>
      </c>
      <c r="Q93" s="1158">
        <v>1032</v>
      </c>
      <c r="R93" s="1158">
        <v>70.305392567567566</v>
      </c>
      <c r="S93" s="1252">
        <v>20154.21</v>
      </c>
      <c r="T93" s="1239">
        <v>1.78E-2</v>
      </c>
      <c r="U93" s="1236">
        <v>1.6E-2</v>
      </c>
      <c r="V93" s="1236">
        <v>1.78E-2</v>
      </c>
      <c r="W93" s="1236">
        <v>0</v>
      </c>
      <c r="X93" s="1236">
        <v>0</v>
      </c>
      <c r="Y93" s="1236">
        <v>6.0000000000000001E-3</v>
      </c>
      <c r="Z93" s="1233">
        <v>67.05431495016613</v>
      </c>
      <c r="AA93" s="1233">
        <v>7.5145780730897025</v>
      </c>
      <c r="AB93" s="1158">
        <v>0</v>
      </c>
      <c r="AC93" s="1158">
        <v>0</v>
      </c>
      <c r="AD93" s="1158">
        <v>21376.42</v>
      </c>
      <c r="AE93" s="1233">
        <v>4.2839999999999998</v>
      </c>
      <c r="AF93" s="1158">
        <v>1228.08</v>
      </c>
      <c r="AG93" s="1158">
        <v>78.852893023255845</v>
      </c>
      <c r="AH93" s="1252">
        <v>22604.5</v>
      </c>
      <c r="AI93" s="1239">
        <v>1.78E-2</v>
      </c>
      <c r="AJ93" s="1236">
        <v>1.6E-2</v>
      </c>
      <c r="AK93" s="1236">
        <v>1.78E-2</v>
      </c>
      <c r="AL93" s="1236">
        <v>0</v>
      </c>
      <c r="AM93" s="1236">
        <v>0</v>
      </c>
      <c r="AN93" s="1236">
        <v>6.0000000000000001E-3</v>
      </c>
      <c r="AO93" s="1233">
        <v>62.025915719063548</v>
      </c>
      <c r="AP93" s="1233">
        <v>6.8034782608695679</v>
      </c>
      <c r="AQ93" s="1158">
        <v>0</v>
      </c>
      <c r="AR93" s="1158">
        <v>0</v>
      </c>
      <c r="AS93" s="1158">
        <v>19731.09</v>
      </c>
      <c r="AT93" s="1233">
        <v>4.32</v>
      </c>
      <c r="AU93" s="1158">
        <v>1238.4000000000001</v>
      </c>
      <c r="AV93" s="1158">
        <v>73.149393979933109</v>
      </c>
      <c r="AW93" s="1252">
        <v>20969.490000000002</v>
      </c>
      <c r="AX93" s="1236">
        <v>1.78E-2</v>
      </c>
      <c r="AY93" s="1236">
        <v>1.6E-2</v>
      </c>
      <c r="AZ93" s="1236">
        <v>1.78E-2</v>
      </c>
      <c r="BA93" s="1236">
        <v>0</v>
      </c>
      <c r="BB93" s="1236">
        <v>0</v>
      </c>
      <c r="BC93" s="1236">
        <v>6.0000000000000001E-3</v>
      </c>
      <c r="BD93" s="1233">
        <v>69.07360263157895</v>
      </c>
      <c r="BE93" s="1233">
        <v>7.8743157894736875</v>
      </c>
      <c r="BF93" s="1158">
        <v>0</v>
      </c>
      <c r="BG93" s="1158">
        <v>0</v>
      </c>
      <c r="BH93" s="1158">
        <v>22058.400000000001</v>
      </c>
      <c r="BI93" s="1233">
        <v>4.1040000000000001</v>
      </c>
      <c r="BJ93" s="1158">
        <v>1176.48</v>
      </c>
      <c r="BK93" s="1158">
        <v>81.051918421052633</v>
      </c>
      <c r="BL93" s="1252">
        <v>23234.880000000001</v>
      </c>
      <c r="BM93" s="1239">
        <v>1.78E-2</v>
      </c>
      <c r="BN93" s="1236">
        <v>1.6E-2</v>
      </c>
      <c r="BO93" s="1236">
        <v>1.78E-2</v>
      </c>
      <c r="BP93" s="1236">
        <v>0</v>
      </c>
      <c r="BQ93" s="1236">
        <v>0</v>
      </c>
      <c r="BR93" s="1236">
        <v>6.0000000000000001E-3</v>
      </c>
      <c r="BS93" s="1233">
        <v>55.602659183673467</v>
      </c>
      <c r="BT93" s="1233">
        <v>8.4726530612244897</v>
      </c>
      <c r="BU93" s="1158">
        <v>0</v>
      </c>
      <c r="BV93" s="1158">
        <v>0</v>
      </c>
      <c r="BW93" s="1158">
        <v>18368.259999999998</v>
      </c>
      <c r="BX93" s="1233">
        <v>3.6720000000000002</v>
      </c>
      <c r="BY93" s="1158">
        <v>1052.6400000000001</v>
      </c>
      <c r="BZ93" s="1158">
        <v>67.747312244897955</v>
      </c>
      <c r="CA93" s="1252">
        <v>19420.899999999998</v>
      </c>
      <c r="CB93" s="1236">
        <v>1.78E-2</v>
      </c>
      <c r="CC93" s="1236">
        <v>1.6E-2</v>
      </c>
      <c r="CD93" s="1236">
        <v>1.78E-2</v>
      </c>
      <c r="CE93" s="1236">
        <v>0</v>
      </c>
      <c r="CF93" s="1236">
        <v>0</v>
      </c>
      <c r="CG93" s="1236">
        <v>6.0000000000000001E-3</v>
      </c>
      <c r="CH93" s="1233">
        <v>41.803448829431446</v>
      </c>
      <c r="CI93" s="1233">
        <v>8.3386220735785983</v>
      </c>
      <c r="CJ93" s="1158">
        <v>0</v>
      </c>
      <c r="CK93" s="1158">
        <v>0</v>
      </c>
      <c r="CL93" s="1158">
        <v>14374.06</v>
      </c>
      <c r="CM93" s="1233">
        <v>3.1320000000000001</v>
      </c>
      <c r="CN93" s="1158">
        <v>897.84</v>
      </c>
      <c r="CO93" s="1158">
        <v>53.274070903010042</v>
      </c>
      <c r="CP93" s="1252">
        <v>15271.9</v>
      </c>
      <c r="CQ93" s="1239">
        <v>1.78E-2</v>
      </c>
      <c r="CR93" s="1236">
        <v>1.6E-2</v>
      </c>
      <c r="CS93" s="1236">
        <v>1.78E-2</v>
      </c>
      <c r="CT93" s="1236">
        <v>0</v>
      </c>
      <c r="CU93" s="1236">
        <v>0</v>
      </c>
      <c r="CV93" s="1236">
        <v>6.0000000000000001E-3</v>
      </c>
      <c r="CW93" s="1233">
        <v>44.267012738853502</v>
      </c>
      <c r="CX93" s="1233">
        <v>10.599235668789806</v>
      </c>
      <c r="CY93" s="1158">
        <v>0</v>
      </c>
      <c r="CZ93" s="1158">
        <v>0</v>
      </c>
      <c r="DA93" s="1158">
        <v>15728.32</v>
      </c>
      <c r="DB93" s="1233">
        <v>3.12</v>
      </c>
      <c r="DC93" s="1158">
        <v>894.4</v>
      </c>
      <c r="DD93" s="1158">
        <v>57.986248407643309</v>
      </c>
      <c r="DE93" s="1252">
        <v>16622.72</v>
      </c>
      <c r="DF93" s="1239">
        <v>1.78E-2</v>
      </c>
      <c r="DG93" s="1236">
        <v>1.6E-2</v>
      </c>
      <c r="DH93" s="1236">
        <v>1.78E-2</v>
      </c>
      <c r="DI93" s="1236">
        <v>0</v>
      </c>
      <c r="DJ93" s="1236">
        <v>0</v>
      </c>
      <c r="DK93" s="1236">
        <v>6.0000000000000001E-3</v>
      </c>
      <c r="DL93" s="1233">
        <v>44.817163636363638</v>
      </c>
      <c r="DM93" s="1233">
        <v>11.921454545454544</v>
      </c>
      <c r="DN93" s="1158">
        <v>0</v>
      </c>
      <c r="DO93" s="1158">
        <v>0</v>
      </c>
      <c r="DP93" s="1158">
        <v>16265.07</v>
      </c>
      <c r="DQ93" s="1233">
        <v>3.528</v>
      </c>
      <c r="DR93" s="1158">
        <v>1011.36</v>
      </c>
      <c r="DS93" s="1158">
        <v>60.266618181818181</v>
      </c>
      <c r="DT93" s="1252">
        <v>17276.43</v>
      </c>
      <c r="DU93" s="1239">
        <v>1.78E-2</v>
      </c>
      <c r="DV93" s="1236">
        <v>1.6E-2</v>
      </c>
      <c r="DW93" s="1236">
        <v>1.78E-2</v>
      </c>
      <c r="DX93" s="1236">
        <v>0</v>
      </c>
      <c r="DY93" s="1236">
        <v>0</v>
      </c>
      <c r="DZ93" s="1236">
        <v>6.0000000000000001E-3</v>
      </c>
      <c r="EA93" s="1233">
        <v>48.157200000000003</v>
      </c>
      <c r="EB93" s="1233">
        <v>10.218426966292137</v>
      </c>
      <c r="EC93" s="1158">
        <v>0</v>
      </c>
      <c r="ED93" s="1158">
        <v>0</v>
      </c>
      <c r="EE93" s="1158">
        <v>16734.349999999999</v>
      </c>
      <c r="EF93" s="1158">
        <v>3.5640000000000001</v>
      </c>
      <c r="EG93" s="1158">
        <v>1021.68</v>
      </c>
      <c r="EH93" s="1158">
        <v>61.939626966292138</v>
      </c>
      <c r="EI93" s="1252">
        <v>17756.03</v>
      </c>
      <c r="EJ93" s="1239">
        <v>1.78E-2</v>
      </c>
      <c r="EK93" s="1236">
        <v>1.6E-2</v>
      </c>
      <c r="EL93" s="1236">
        <v>1.78E-2</v>
      </c>
      <c r="EM93" s="1236">
        <v>0</v>
      </c>
      <c r="EN93" s="1236">
        <v>0</v>
      </c>
      <c r="EO93" s="1236">
        <v>6.0000000000000001E-3</v>
      </c>
      <c r="EP93" s="1233">
        <v>30.955377941176476</v>
      </c>
      <c r="EQ93" s="1233">
        <v>5.2351764705882342</v>
      </c>
      <c r="ER93" s="1158">
        <v>0</v>
      </c>
      <c r="ES93" s="1158">
        <v>0</v>
      </c>
      <c r="ET93" s="1158">
        <v>10374.629999999999</v>
      </c>
      <c r="EU93" s="1158">
        <v>5.04</v>
      </c>
      <c r="EV93" s="1158">
        <v>1444.8</v>
      </c>
      <c r="EW93" s="1158">
        <v>41.230554411764707</v>
      </c>
      <c r="EX93" s="1252">
        <v>11819.429999999998</v>
      </c>
      <c r="EY93" s="1236">
        <v>1.78E-2</v>
      </c>
      <c r="EZ93" s="1236">
        <v>1.6E-2</v>
      </c>
      <c r="FA93" s="1236">
        <v>1.78E-2</v>
      </c>
      <c r="FB93" s="1236">
        <v>0</v>
      </c>
      <c r="FC93" s="1236">
        <v>0</v>
      </c>
      <c r="FD93" s="1236">
        <v>6.0000000000000001E-3</v>
      </c>
      <c r="FE93" s="1233">
        <v>19.398272924187726</v>
      </c>
      <c r="FF93" s="1233">
        <v>3.9684620938628141</v>
      </c>
      <c r="FG93" s="1158">
        <v>0</v>
      </c>
      <c r="FH93" s="1158">
        <v>0</v>
      </c>
      <c r="FI93" s="1158">
        <v>6698.46</v>
      </c>
      <c r="FJ93" s="1158">
        <v>4.5600000000000005</v>
      </c>
      <c r="FK93" s="1158">
        <v>1307.2</v>
      </c>
      <c r="FL93" s="1158">
        <v>27.926735018050543</v>
      </c>
      <c r="FM93" s="1252">
        <v>8005.66</v>
      </c>
      <c r="FN93" s="1236">
        <v>1.78E-2</v>
      </c>
      <c r="FO93" s="1236">
        <v>1.6E-2</v>
      </c>
      <c r="FP93" s="1236">
        <v>1.78E-2</v>
      </c>
      <c r="FQ93" s="1236">
        <v>0</v>
      </c>
      <c r="FR93" s="1236">
        <v>0</v>
      </c>
      <c r="FS93" s="1236">
        <v>6.0000000000000001E-3</v>
      </c>
      <c r="FT93" s="1233">
        <v>65.729627027027036</v>
      </c>
      <c r="FU93" s="1233">
        <v>8.3107027027027005</v>
      </c>
      <c r="FV93" s="1158">
        <v>0</v>
      </c>
      <c r="FW93" s="1158">
        <v>0</v>
      </c>
      <c r="FX93" s="1158">
        <v>21224.89</v>
      </c>
      <c r="FY93" s="1158">
        <v>4.4459999999999997</v>
      </c>
      <c r="FZ93" s="1158">
        <v>1274.52</v>
      </c>
      <c r="GA93" s="1158">
        <v>78.486329729729732</v>
      </c>
      <c r="GB93" s="1252">
        <v>22499.41</v>
      </c>
      <c r="GC93" s="1253">
        <v>424.38098113971716</v>
      </c>
      <c r="GD93" s="1254">
        <v>121655.87999999999</v>
      </c>
      <c r="GE93" s="1255">
        <v>327.83611271529861</v>
      </c>
      <c r="GF93" s="1256">
        <v>93979.680000000008</v>
      </c>
      <c r="GG93" s="1257">
        <v>752.21709385501572</v>
      </c>
      <c r="GH93" s="1258">
        <v>215635.56</v>
      </c>
      <c r="GI93" s="1246">
        <v>6</v>
      </c>
      <c r="GJ93" s="1259">
        <v>704.84709385501571</v>
      </c>
      <c r="GK93" s="1260">
        <v>202056.16000000003</v>
      </c>
      <c r="GL93" s="1261">
        <v>47.370000000000005</v>
      </c>
      <c r="GM93" s="1262">
        <v>13579.399999999965</v>
      </c>
    </row>
    <row r="94" spans="1:195" ht="18" customHeight="1" x14ac:dyDescent="0.25">
      <c r="A94" s="1250">
        <v>80</v>
      </c>
      <c r="B94" s="1158" t="s">
        <v>1413</v>
      </c>
      <c r="C94" s="1266" t="s">
        <v>379</v>
      </c>
      <c r="D94" s="1235">
        <v>0</v>
      </c>
      <c r="E94" s="1236">
        <v>0</v>
      </c>
      <c r="F94" s="1236">
        <v>0</v>
      </c>
      <c r="G94" s="1236">
        <v>0</v>
      </c>
      <c r="H94" s="1236">
        <v>0</v>
      </c>
      <c r="I94" s="1236">
        <v>0</v>
      </c>
      <c r="J94" s="1236">
        <v>0</v>
      </c>
      <c r="K94" s="1233">
        <v>0</v>
      </c>
      <c r="L94" s="1233">
        <v>0</v>
      </c>
      <c r="M94" s="1237">
        <v>0</v>
      </c>
      <c r="N94" s="1237">
        <v>0</v>
      </c>
      <c r="O94" s="1158">
        <v>0</v>
      </c>
      <c r="P94" s="1233">
        <v>0</v>
      </c>
      <c r="Q94" s="1158">
        <v>0</v>
      </c>
      <c r="R94" s="1158">
        <v>0</v>
      </c>
      <c r="S94" s="1252">
        <v>0</v>
      </c>
      <c r="T94" s="1239">
        <v>0</v>
      </c>
      <c r="U94" s="1236">
        <v>0</v>
      </c>
      <c r="V94" s="1236">
        <v>0</v>
      </c>
      <c r="W94" s="1236">
        <v>0</v>
      </c>
      <c r="X94" s="1236">
        <v>0</v>
      </c>
      <c r="Y94" s="1236">
        <v>0</v>
      </c>
      <c r="Z94" s="1233">
        <v>0</v>
      </c>
      <c r="AA94" s="1233">
        <v>0</v>
      </c>
      <c r="AB94" s="1158">
        <v>0</v>
      </c>
      <c r="AC94" s="1158">
        <v>0</v>
      </c>
      <c r="AD94" s="1158">
        <v>0</v>
      </c>
      <c r="AE94" s="1233">
        <v>0</v>
      </c>
      <c r="AF94" s="1158">
        <v>0</v>
      </c>
      <c r="AG94" s="1158">
        <v>0</v>
      </c>
      <c r="AH94" s="1252">
        <v>0</v>
      </c>
      <c r="AI94" s="1239">
        <v>0</v>
      </c>
      <c r="AJ94" s="1236">
        <v>0</v>
      </c>
      <c r="AK94" s="1236">
        <v>0</v>
      </c>
      <c r="AL94" s="1236">
        <v>0</v>
      </c>
      <c r="AM94" s="1236">
        <v>0</v>
      </c>
      <c r="AN94" s="1236">
        <v>0</v>
      </c>
      <c r="AO94" s="1233">
        <v>0</v>
      </c>
      <c r="AP94" s="1233">
        <v>0</v>
      </c>
      <c r="AQ94" s="1158">
        <v>0</v>
      </c>
      <c r="AR94" s="1158">
        <v>0</v>
      </c>
      <c r="AS94" s="1158">
        <v>0</v>
      </c>
      <c r="AT94" s="1233">
        <v>0</v>
      </c>
      <c r="AU94" s="1158">
        <v>0</v>
      </c>
      <c r="AV94" s="1158">
        <v>0</v>
      </c>
      <c r="AW94" s="1252">
        <v>0</v>
      </c>
      <c r="AX94" s="1236">
        <v>0</v>
      </c>
      <c r="AY94" s="1236">
        <v>0</v>
      </c>
      <c r="AZ94" s="1236">
        <v>0</v>
      </c>
      <c r="BA94" s="1236">
        <v>0</v>
      </c>
      <c r="BB94" s="1236">
        <v>0</v>
      </c>
      <c r="BC94" s="1236">
        <v>0</v>
      </c>
      <c r="BD94" s="1233">
        <v>0</v>
      </c>
      <c r="BE94" s="1233">
        <v>0</v>
      </c>
      <c r="BF94" s="1158">
        <v>0</v>
      </c>
      <c r="BG94" s="1158">
        <v>0</v>
      </c>
      <c r="BH94" s="1158">
        <v>0</v>
      </c>
      <c r="BI94" s="1233">
        <v>0</v>
      </c>
      <c r="BJ94" s="1158">
        <v>0</v>
      </c>
      <c r="BK94" s="1158">
        <v>0</v>
      </c>
      <c r="BL94" s="1252">
        <v>0</v>
      </c>
      <c r="BM94" s="1239">
        <v>0</v>
      </c>
      <c r="BN94" s="1236">
        <v>0</v>
      </c>
      <c r="BO94" s="1236">
        <v>0</v>
      </c>
      <c r="BP94" s="1236">
        <v>0</v>
      </c>
      <c r="BQ94" s="1236">
        <v>0</v>
      </c>
      <c r="BR94" s="1236">
        <v>0</v>
      </c>
      <c r="BS94" s="1233">
        <v>0</v>
      </c>
      <c r="BT94" s="1233">
        <v>0</v>
      </c>
      <c r="BU94" s="1158">
        <v>0</v>
      </c>
      <c r="BV94" s="1158">
        <v>0</v>
      </c>
      <c r="BW94" s="1158">
        <v>0</v>
      </c>
      <c r="BX94" s="1233">
        <v>0</v>
      </c>
      <c r="BY94" s="1158">
        <v>0</v>
      </c>
      <c r="BZ94" s="1158">
        <v>0</v>
      </c>
      <c r="CA94" s="1252">
        <v>0</v>
      </c>
      <c r="CB94" s="1236">
        <v>0</v>
      </c>
      <c r="CC94" s="1236">
        <v>0</v>
      </c>
      <c r="CD94" s="1236">
        <v>0</v>
      </c>
      <c r="CE94" s="1236">
        <v>0</v>
      </c>
      <c r="CF94" s="1236">
        <v>0</v>
      </c>
      <c r="CG94" s="1236">
        <v>0</v>
      </c>
      <c r="CH94" s="1233">
        <v>0</v>
      </c>
      <c r="CI94" s="1233">
        <v>0</v>
      </c>
      <c r="CJ94" s="1158">
        <v>0</v>
      </c>
      <c r="CK94" s="1158">
        <v>0</v>
      </c>
      <c r="CL94" s="1158">
        <v>0</v>
      </c>
      <c r="CM94" s="1233">
        <v>0</v>
      </c>
      <c r="CN94" s="1158">
        <v>0</v>
      </c>
      <c r="CO94" s="1158">
        <v>0</v>
      </c>
      <c r="CP94" s="1252">
        <v>0</v>
      </c>
      <c r="CQ94" s="1239">
        <v>0</v>
      </c>
      <c r="CR94" s="1236">
        <v>0</v>
      </c>
      <c r="CS94" s="1236">
        <v>0</v>
      </c>
      <c r="CT94" s="1236">
        <v>0</v>
      </c>
      <c r="CU94" s="1236">
        <v>0</v>
      </c>
      <c r="CV94" s="1236">
        <v>0</v>
      </c>
      <c r="CW94" s="1233">
        <v>0</v>
      </c>
      <c r="CX94" s="1233">
        <v>0</v>
      </c>
      <c r="CY94" s="1158">
        <v>0</v>
      </c>
      <c r="CZ94" s="1158">
        <v>0</v>
      </c>
      <c r="DA94" s="1158">
        <v>0</v>
      </c>
      <c r="DB94" s="1233">
        <v>0</v>
      </c>
      <c r="DC94" s="1158">
        <v>0</v>
      </c>
      <c r="DD94" s="1158">
        <v>0</v>
      </c>
      <c r="DE94" s="1252">
        <v>0</v>
      </c>
      <c r="DF94" s="1239">
        <v>0</v>
      </c>
      <c r="DG94" s="1236">
        <v>0</v>
      </c>
      <c r="DH94" s="1236">
        <v>0</v>
      </c>
      <c r="DI94" s="1236">
        <v>0</v>
      </c>
      <c r="DJ94" s="1236">
        <v>0</v>
      </c>
      <c r="DK94" s="1236">
        <v>0</v>
      </c>
      <c r="DL94" s="1233">
        <v>0</v>
      </c>
      <c r="DM94" s="1233">
        <v>0</v>
      </c>
      <c r="DN94" s="1158">
        <v>0</v>
      </c>
      <c r="DO94" s="1158">
        <v>0</v>
      </c>
      <c r="DP94" s="1158">
        <v>0</v>
      </c>
      <c r="DQ94" s="1233">
        <v>0</v>
      </c>
      <c r="DR94" s="1158">
        <v>0</v>
      </c>
      <c r="DS94" s="1158">
        <v>0</v>
      </c>
      <c r="DT94" s="1252">
        <v>0</v>
      </c>
      <c r="DU94" s="1239">
        <v>0</v>
      </c>
      <c r="DV94" s="1236">
        <v>0</v>
      </c>
      <c r="DW94" s="1236">
        <v>0</v>
      </c>
      <c r="DX94" s="1236">
        <v>0</v>
      </c>
      <c r="DY94" s="1236">
        <v>0</v>
      </c>
      <c r="DZ94" s="1236">
        <v>0</v>
      </c>
      <c r="EA94" s="1233">
        <v>0</v>
      </c>
      <c r="EB94" s="1233">
        <v>0</v>
      </c>
      <c r="EC94" s="1158">
        <v>0</v>
      </c>
      <c r="ED94" s="1158">
        <v>0</v>
      </c>
      <c r="EE94" s="1158">
        <v>0</v>
      </c>
      <c r="EF94" s="1158">
        <v>0</v>
      </c>
      <c r="EG94" s="1158">
        <v>0</v>
      </c>
      <c r="EH94" s="1158">
        <v>0</v>
      </c>
      <c r="EI94" s="1252">
        <v>0</v>
      </c>
      <c r="EJ94" s="1239">
        <v>0</v>
      </c>
      <c r="EK94" s="1236">
        <v>0</v>
      </c>
      <c r="EL94" s="1236">
        <v>0</v>
      </c>
      <c r="EM94" s="1236">
        <v>0</v>
      </c>
      <c r="EN94" s="1236">
        <v>0</v>
      </c>
      <c r="EO94" s="1236">
        <v>0</v>
      </c>
      <c r="EP94" s="1233">
        <v>0</v>
      </c>
      <c r="EQ94" s="1233">
        <v>0</v>
      </c>
      <c r="ER94" s="1158">
        <v>0</v>
      </c>
      <c r="ES94" s="1158">
        <v>0</v>
      </c>
      <c r="ET94" s="1158">
        <v>0</v>
      </c>
      <c r="EU94" s="1158">
        <v>0</v>
      </c>
      <c r="EV94" s="1158">
        <v>0</v>
      </c>
      <c r="EW94" s="1158">
        <v>0</v>
      </c>
      <c r="EX94" s="1252">
        <v>0</v>
      </c>
      <c r="EY94" s="1236">
        <v>0</v>
      </c>
      <c r="EZ94" s="1236">
        <v>0</v>
      </c>
      <c r="FA94" s="1236">
        <v>0</v>
      </c>
      <c r="FB94" s="1236">
        <v>0</v>
      </c>
      <c r="FC94" s="1236">
        <v>0</v>
      </c>
      <c r="FD94" s="1236">
        <v>0</v>
      </c>
      <c r="FE94" s="1233">
        <v>0</v>
      </c>
      <c r="FF94" s="1233">
        <v>0</v>
      </c>
      <c r="FG94" s="1158">
        <v>0</v>
      </c>
      <c r="FH94" s="1158">
        <v>0</v>
      </c>
      <c r="FI94" s="1158">
        <v>0</v>
      </c>
      <c r="FJ94" s="1158">
        <v>0</v>
      </c>
      <c r="FK94" s="1158">
        <v>0</v>
      </c>
      <c r="FL94" s="1158">
        <v>0</v>
      </c>
      <c r="FM94" s="1252">
        <v>0</v>
      </c>
      <c r="FN94" s="1236">
        <v>0</v>
      </c>
      <c r="FO94" s="1236">
        <v>0</v>
      </c>
      <c r="FP94" s="1236">
        <v>0</v>
      </c>
      <c r="FQ94" s="1236">
        <v>0</v>
      </c>
      <c r="FR94" s="1236">
        <v>0</v>
      </c>
      <c r="FS94" s="1236">
        <v>0</v>
      </c>
      <c r="FT94" s="1233">
        <v>0</v>
      </c>
      <c r="FU94" s="1233">
        <v>0</v>
      </c>
      <c r="FV94" s="1158">
        <v>0</v>
      </c>
      <c r="FW94" s="1158">
        <v>0</v>
      </c>
      <c r="FX94" s="1158">
        <v>0</v>
      </c>
      <c r="FY94" s="1158">
        <v>0</v>
      </c>
      <c r="FZ94" s="1158">
        <v>0</v>
      </c>
      <c r="GA94" s="1158">
        <v>0</v>
      </c>
      <c r="GB94" s="1252">
        <v>0</v>
      </c>
      <c r="GC94" s="1253">
        <v>0</v>
      </c>
      <c r="GD94" s="1254">
        <v>0</v>
      </c>
      <c r="GE94" s="1255">
        <v>0</v>
      </c>
      <c r="GF94" s="1256">
        <v>0</v>
      </c>
      <c r="GG94" s="1257">
        <v>0</v>
      </c>
      <c r="GH94" s="1258">
        <v>0</v>
      </c>
      <c r="GI94" s="1246">
        <v>6</v>
      </c>
      <c r="GJ94" s="1259">
        <v>0</v>
      </c>
      <c r="GK94" s="1260">
        <v>0</v>
      </c>
      <c r="GL94" s="1261">
        <v>0</v>
      </c>
      <c r="GM94" s="1262">
        <v>0</v>
      </c>
    </row>
    <row r="95" spans="1:195" ht="18" customHeight="1" x14ac:dyDescent="0.25">
      <c r="A95" s="1232">
        <v>81</v>
      </c>
      <c r="B95" s="1158" t="s">
        <v>1414</v>
      </c>
      <c r="C95" s="1266" t="s">
        <v>379</v>
      </c>
      <c r="D95" s="1235">
        <v>284</v>
      </c>
      <c r="E95" s="1236">
        <v>8.2000000000000007E-3</v>
      </c>
      <c r="F95" s="1236">
        <v>6.0000000000000001E-3</v>
      </c>
      <c r="G95" s="1236">
        <v>8.2000000000000007E-3</v>
      </c>
      <c r="H95" s="1236">
        <v>0</v>
      </c>
      <c r="I95" s="1236">
        <v>0</v>
      </c>
      <c r="J95" s="1236">
        <v>3.0000000000000001E-3</v>
      </c>
      <c r="K95" s="1233">
        <v>27.40764121621622</v>
      </c>
      <c r="L95" s="1233">
        <v>2.7040337837837822</v>
      </c>
      <c r="M95" s="1237">
        <v>0</v>
      </c>
      <c r="N95" s="1237">
        <v>0</v>
      </c>
      <c r="O95" s="1158">
        <v>8551.7199999999993</v>
      </c>
      <c r="P95" s="1233">
        <v>1.8</v>
      </c>
      <c r="Q95" s="1158">
        <v>511.2</v>
      </c>
      <c r="R95" s="1158">
        <v>31.911675000000002</v>
      </c>
      <c r="S95" s="1252">
        <v>9062.92</v>
      </c>
      <c r="T95" s="1239">
        <v>8.2000000000000007E-3</v>
      </c>
      <c r="U95" s="1236">
        <v>6.0000000000000001E-3</v>
      </c>
      <c r="V95" s="1236">
        <v>8.2000000000000007E-3</v>
      </c>
      <c r="W95" s="1236">
        <v>0</v>
      </c>
      <c r="X95" s="1236">
        <v>0</v>
      </c>
      <c r="Y95" s="1236">
        <v>3.0000000000000001E-3</v>
      </c>
      <c r="Z95" s="1233">
        <v>30.890190033222598</v>
      </c>
      <c r="AA95" s="1233">
        <v>2.8179667774086385</v>
      </c>
      <c r="AB95" s="1158">
        <v>0</v>
      </c>
      <c r="AC95" s="1158">
        <v>0</v>
      </c>
      <c r="AD95" s="1158">
        <v>9573.1200000000008</v>
      </c>
      <c r="AE95" s="1233">
        <v>2.1419999999999999</v>
      </c>
      <c r="AF95" s="1158">
        <v>608.33000000000004</v>
      </c>
      <c r="AG95" s="1158">
        <v>35.85015681063124</v>
      </c>
      <c r="AH95" s="1252">
        <v>10181.450000000001</v>
      </c>
      <c r="AI95" s="1239">
        <v>8.2000000000000007E-3</v>
      </c>
      <c r="AJ95" s="1236">
        <v>6.0000000000000001E-3</v>
      </c>
      <c r="AK95" s="1236">
        <v>8.2000000000000007E-3</v>
      </c>
      <c r="AL95" s="1236">
        <v>0</v>
      </c>
      <c r="AM95" s="1236">
        <v>0</v>
      </c>
      <c r="AN95" s="1236">
        <v>3.0000000000000001E-3</v>
      </c>
      <c r="AO95" s="1233">
        <v>28.573736454849502</v>
      </c>
      <c r="AP95" s="1233">
        <v>2.5513043478260879</v>
      </c>
      <c r="AQ95" s="1158">
        <v>0</v>
      </c>
      <c r="AR95" s="1158">
        <v>0</v>
      </c>
      <c r="AS95" s="1158">
        <v>8839.51</v>
      </c>
      <c r="AT95" s="1233">
        <v>2.16</v>
      </c>
      <c r="AU95" s="1158">
        <v>613.44000000000005</v>
      </c>
      <c r="AV95" s="1158">
        <v>33.285040802675596</v>
      </c>
      <c r="AW95" s="1252">
        <v>9452.9500000000007</v>
      </c>
      <c r="AX95" s="1236">
        <v>8.2000000000000007E-3</v>
      </c>
      <c r="AY95" s="1236">
        <v>6.0000000000000001E-3</v>
      </c>
      <c r="AZ95" s="1236">
        <v>8.2000000000000007E-3</v>
      </c>
      <c r="BA95" s="1236">
        <v>0</v>
      </c>
      <c r="BB95" s="1236">
        <v>0</v>
      </c>
      <c r="BC95" s="1236">
        <v>3.0000000000000001E-3</v>
      </c>
      <c r="BD95" s="1233">
        <v>31.820423684210528</v>
      </c>
      <c r="BE95" s="1233">
        <v>2.9528684210526328</v>
      </c>
      <c r="BF95" s="1158">
        <v>0</v>
      </c>
      <c r="BG95" s="1158">
        <v>0</v>
      </c>
      <c r="BH95" s="1158">
        <v>9875.61</v>
      </c>
      <c r="BI95" s="1233">
        <v>2.052</v>
      </c>
      <c r="BJ95" s="1158">
        <v>582.77</v>
      </c>
      <c r="BK95" s="1158">
        <v>36.825292105263159</v>
      </c>
      <c r="BL95" s="1252">
        <v>10458.380000000001</v>
      </c>
      <c r="BM95" s="1239">
        <v>8.2000000000000007E-3</v>
      </c>
      <c r="BN95" s="1236">
        <v>6.0000000000000001E-3</v>
      </c>
      <c r="BO95" s="1236">
        <v>8.2000000000000007E-3</v>
      </c>
      <c r="BP95" s="1236">
        <v>0</v>
      </c>
      <c r="BQ95" s="1236">
        <v>0</v>
      </c>
      <c r="BR95" s="1236">
        <v>3.0000000000000001E-3</v>
      </c>
      <c r="BS95" s="1233">
        <v>25.614708163265309</v>
      </c>
      <c r="BT95" s="1233">
        <v>3.1772448979591839</v>
      </c>
      <c r="BU95" s="1158">
        <v>0</v>
      </c>
      <c r="BV95" s="1158">
        <v>0</v>
      </c>
      <c r="BW95" s="1158">
        <v>8176.91</v>
      </c>
      <c r="BX95" s="1233">
        <v>1.8360000000000001</v>
      </c>
      <c r="BY95" s="1158">
        <v>521.41999999999996</v>
      </c>
      <c r="BZ95" s="1158">
        <v>30.627953061224492</v>
      </c>
      <c r="CA95" s="1252">
        <v>8698.33</v>
      </c>
      <c r="CB95" s="1236">
        <v>8.2000000000000007E-3</v>
      </c>
      <c r="CC95" s="1236">
        <v>6.0000000000000001E-3</v>
      </c>
      <c r="CD95" s="1236">
        <v>8.2000000000000007E-3</v>
      </c>
      <c r="CE95" s="1236">
        <v>0</v>
      </c>
      <c r="CF95" s="1236">
        <v>0</v>
      </c>
      <c r="CG95" s="1236">
        <v>3.0000000000000001E-3</v>
      </c>
      <c r="CH95" s="1233">
        <v>19.257768561872915</v>
      </c>
      <c r="CI95" s="1233">
        <v>3.1269832775919739</v>
      </c>
      <c r="CJ95" s="1158">
        <v>0</v>
      </c>
      <c r="CK95" s="1158">
        <v>0</v>
      </c>
      <c r="CL95" s="1158">
        <v>6357.27</v>
      </c>
      <c r="CM95" s="1233">
        <v>1.5660000000000001</v>
      </c>
      <c r="CN95" s="1158">
        <v>444.74</v>
      </c>
      <c r="CO95" s="1158">
        <v>23.950751839464889</v>
      </c>
      <c r="CP95" s="1252">
        <v>6802.01</v>
      </c>
      <c r="CQ95" s="1239">
        <v>8.2000000000000007E-3</v>
      </c>
      <c r="CR95" s="1236">
        <v>6.0000000000000001E-3</v>
      </c>
      <c r="CS95" s="1236">
        <v>8.2000000000000007E-3</v>
      </c>
      <c r="CT95" s="1236">
        <v>0</v>
      </c>
      <c r="CU95" s="1236">
        <v>0</v>
      </c>
      <c r="CV95" s="1236">
        <v>3.0000000000000001E-3</v>
      </c>
      <c r="CW95" s="1233">
        <v>20.392668789808919</v>
      </c>
      <c r="CX95" s="1233">
        <v>3.9747133757961777</v>
      </c>
      <c r="CY95" s="1158">
        <v>0</v>
      </c>
      <c r="CZ95" s="1158">
        <v>0</v>
      </c>
      <c r="DA95" s="1158">
        <v>6920.34</v>
      </c>
      <c r="DB95" s="1233">
        <v>1.56</v>
      </c>
      <c r="DC95" s="1158">
        <v>443.04</v>
      </c>
      <c r="DD95" s="1158">
        <v>25.927382165605096</v>
      </c>
      <c r="DE95" s="1252">
        <v>7363.38</v>
      </c>
      <c r="DF95" s="1239">
        <v>8.2000000000000007E-3</v>
      </c>
      <c r="DG95" s="1236">
        <v>6.0000000000000001E-3</v>
      </c>
      <c r="DH95" s="1236">
        <v>8.2000000000000007E-3</v>
      </c>
      <c r="DI95" s="1236">
        <v>0</v>
      </c>
      <c r="DJ95" s="1236">
        <v>0</v>
      </c>
      <c r="DK95" s="1236">
        <v>3.0000000000000001E-3</v>
      </c>
      <c r="DL95" s="1233">
        <v>20.646109090909093</v>
      </c>
      <c r="DM95" s="1233">
        <v>4.4705454545454542</v>
      </c>
      <c r="DN95" s="1158">
        <v>0</v>
      </c>
      <c r="DO95" s="1158">
        <v>0</v>
      </c>
      <c r="DP95" s="1158">
        <v>7133.13</v>
      </c>
      <c r="DQ95" s="1233">
        <v>1.764</v>
      </c>
      <c r="DR95" s="1158">
        <v>500.98</v>
      </c>
      <c r="DS95" s="1158">
        <v>26.880654545454547</v>
      </c>
      <c r="DT95" s="1252">
        <v>7634.1100000000006</v>
      </c>
      <c r="DU95" s="1239">
        <v>8.2000000000000007E-3</v>
      </c>
      <c r="DV95" s="1236">
        <v>6.0000000000000001E-3</v>
      </c>
      <c r="DW95" s="1236">
        <v>8.2000000000000007E-3</v>
      </c>
      <c r="DX95" s="1236">
        <v>0</v>
      </c>
      <c r="DY95" s="1236">
        <v>0</v>
      </c>
      <c r="DZ95" s="1236">
        <v>3.0000000000000001E-3</v>
      </c>
      <c r="EA95" s="1233">
        <v>22.184777528089889</v>
      </c>
      <c r="EB95" s="1233">
        <v>3.8319101123595511</v>
      </c>
      <c r="EC95" s="1158">
        <v>0</v>
      </c>
      <c r="ED95" s="1158">
        <v>0</v>
      </c>
      <c r="EE95" s="1158">
        <v>7388.74</v>
      </c>
      <c r="EF95" s="1158">
        <v>1.782</v>
      </c>
      <c r="EG95" s="1158">
        <v>506.09</v>
      </c>
      <c r="EH95" s="1158">
        <v>27.79868764044944</v>
      </c>
      <c r="EI95" s="1252">
        <v>7894.83</v>
      </c>
      <c r="EJ95" s="1239">
        <v>8.2000000000000007E-3</v>
      </c>
      <c r="EK95" s="1236">
        <v>6.0000000000000001E-3</v>
      </c>
      <c r="EL95" s="1236">
        <v>8.2000000000000007E-3</v>
      </c>
      <c r="EM95" s="1236">
        <v>0</v>
      </c>
      <c r="EN95" s="1236">
        <v>0</v>
      </c>
      <c r="EO95" s="1236">
        <v>3.0000000000000001E-3</v>
      </c>
      <c r="EP95" s="1233">
        <v>14.260342647058827</v>
      </c>
      <c r="EQ95" s="1233">
        <v>1.9631911764705878</v>
      </c>
      <c r="ER95" s="1158">
        <v>0</v>
      </c>
      <c r="ES95" s="1158">
        <v>0</v>
      </c>
      <c r="ET95" s="1158">
        <v>4607.4799999999996</v>
      </c>
      <c r="EU95" s="1158">
        <v>2.52</v>
      </c>
      <c r="EV95" s="1158">
        <v>715.68</v>
      </c>
      <c r="EW95" s="1158">
        <v>18.743533823529415</v>
      </c>
      <c r="EX95" s="1252">
        <v>5323.16</v>
      </c>
      <c r="EY95" s="1236">
        <v>8.2000000000000007E-3</v>
      </c>
      <c r="EZ95" s="1236">
        <v>6.0000000000000001E-3</v>
      </c>
      <c r="FA95" s="1236">
        <v>8.2000000000000007E-3</v>
      </c>
      <c r="FB95" s="1236">
        <v>0</v>
      </c>
      <c r="FC95" s="1236">
        <v>0</v>
      </c>
      <c r="FD95" s="1236">
        <v>3.0000000000000001E-3</v>
      </c>
      <c r="FE95" s="1233">
        <v>8.9362830324909766</v>
      </c>
      <c r="FF95" s="1233">
        <v>1.4881732851985554</v>
      </c>
      <c r="FG95" s="1158">
        <v>0</v>
      </c>
      <c r="FH95" s="1158">
        <v>0</v>
      </c>
      <c r="FI95" s="1158">
        <v>2960.55</v>
      </c>
      <c r="FJ95" s="1158">
        <v>2.2800000000000002</v>
      </c>
      <c r="FK95" s="1158">
        <v>647.52</v>
      </c>
      <c r="FL95" s="1158">
        <v>12.704456317689534</v>
      </c>
      <c r="FM95" s="1252">
        <v>3608.07</v>
      </c>
      <c r="FN95" s="1236">
        <v>8.2000000000000007E-3</v>
      </c>
      <c r="FO95" s="1236">
        <v>6.0000000000000001E-3</v>
      </c>
      <c r="FP95" s="1236">
        <v>8.2000000000000007E-3</v>
      </c>
      <c r="FQ95" s="1236">
        <v>0</v>
      </c>
      <c r="FR95" s="1236">
        <v>0</v>
      </c>
      <c r="FS95" s="1236">
        <v>3.0000000000000001E-3</v>
      </c>
      <c r="FT95" s="1233">
        <v>30.279940540540547</v>
      </c>
      <c r="FU95" s="1233">
        <v>3.1165135135135125</v>
      </c>
      <c r="FV95" s="1158">
        <v>0</v>
      </c>
      <c r="FW95" s="1158">
        <v>0</v>
      </c>
      <c r="FX95" s="1158">
        <v>9484.59</v>
      </c>
      <c r="FY95" s="1158">
        <v>2.2229999999999999</v>
      </c>
      <c r="FZ95" s="1158">
        <v>631.33000000000004</v>
      </c>
      <c r="GA95" s="1158">
        <v>35.61945405405406</v>
      </c>
      <c r="GB95" s="1252">
        <v>10115.92</v>
      </c>
      <c r="GC95" s="1253">
        <v>192.45086961925938</v>
      </c>
      <c r="GD95" s="1254">
        <v>54656.040000000008</v>
      </c>
      <c r="GE95" s="1255">
        <v>147.67416854678208</v>
      </c>
      <c r="GF95" s="1256">
        <v>41939.47</v>
      </c>
      <c r="GG95" s="1257">
        <v>340.12503816604146</v>
      </c>
      <c r="GH95" s="1258">
        <v>96595.510000000009</v>
      </c>
      <c r="GI95" s="1246">
        <v>6</v>
      </c>
      <c r="GJ95" s="1259">
        <v>316.44003816604146</v>
      </c>
      <c r="GK95" s="1260">
        <v>89868.970000000016</v>
      </c>
      <c r="GL95" s="1261">
        <v>23.685000000000002</v>
      </c>
      <c r="GM95" s="1262">
        <v>6726.5399999999936</v>
      </c>
    </row>
    <row r="96" spans="1:195" ht="18" customHeight="1" x14ac:dyDescent="0.25">
      <c r="A96" s="1250">
        <v>82</v>
      </c>
      <c r="B96" s="1158" t="s">
        <v>1415</v>
      </c>
      <c r="C96" s="1266" t="s">
        <v>379</v>
      </c>
      <c r="D96" s="1235">
        <v>204.66666666666666</v>
      </c>
      <c r="E96" s="1236">
        <v>6.0000000000000001E-3</v>
      </c>
      <c r="F96" s="1236">
        <v>3.0000000000000001E-3</v>
      </c>
      <c r="G96" s="1236">
        <v>6.0000000000000001E-3</v>
      </c>
      <c r="H96" s="1236">
        <v>0</v>
      </c>
      <c r="I96" s="1236">
        <v>0</v>
      </c>
      <c r="J96" s="1236">
        <v>0</v>
      </c>
      <c r="K96" s="1233">
        <v>20.054371621621623</v>
      </c>
      <c r="L96" s="1233">
        <v>1.3520168918918911</v>
      </c>
      <c r="M96" s="1237">
        <v>0</v>
      </c>
      <c r="N96" s="1237">
        <v>0</v>
      </c>
      <c r="O96" s="1158">
        <v>4381.17</v>
      </c>
      <c r="P96" s="1233">
        <v>0</v>
      </c>
      <c r="Q96" s="1158">
        <v>0</v>
      </c>
      <c r="R96" s="1158">
        <v>21.406388513513516</v>
      </c>
      <c r="S96" s="1252">
        <v>4381.17</v>
      </c>
      <c r="T96" s="1239">
        <v>6.0000000000000001E-3</v>
      </c>
      <c r="U96" s="1236">
        <v>3.0000000000000001E-3</v>
      </c>
      <c r="V96" s="1236">
        <v>6.0000000000000001E-3</v>
      </c>
      <c r="W96" s="1236">
        <v>0</v>
      </c>
      <c r="X96" s="1236">
        <v>0</v>
      </c>
      <c r="Y96" s="1236">
        <v>0</v>
      </c>
      <c r="Z96" s="1233">
        <v>22.602578073089706</v>
      </c>
      <c r="AA96" s="1233">
        <v>1.4089833887043193</v>
      </c>
      <c r="AB96" s="1158">
        <v>0</v>
      </c>
      <c r="AC96" s="1158">
        <v>0</v>
      </c>
      <c r="AD96" s="1158">
        <v>4914.37</v>
      </c>
      <c r="AE96" s="1233">
        <v>0</v>
      </c>
      <c r="AF96" s="1158">
        <v>0</v>
      </c>
      <c r="AG96" s="1158">
        <v>24.011561461794024</v>
      </c>
      <c r="AH96" s="1252">
        <v>4914.37</v>
      </c>
      <c r="AI96" s="1239">
        <v>6.0000000000000001E-3</v>
      </c>
      <c r="AJ96" s="1236">
        <v>3.0000000000000001E-3</v>
      </c>
      <c r="AK96" s="1236">
        <v>6.0000000000000001E-3</v>
      </c>
      <c r="AL96" s="1236">
        <v>0</v>
      </c>
      <c r="AM96" s="1236">
        <v>0</v>
      </c>
      <c r="AN96" s="1236">
        <v>0</v>
      </c>
      <c r="AO96" s="1233">
        <v>20.907612040133781</v>
      </c>
      <c r="AP96" s="1233">
        <v>1.275652173913044</v>
      </c>
      <c r="AQ96" s="1158">
        <v>0</v>
      </c>
      <c r="AR96" s="1158">
        <v>0</v>
      </c>
      <c r="AS96" s="1158">
        <v>4540.17</v>
      </c>
      <c r="AT96" s="1233">
        <v>0</v>
      </c>
      <c r="AU96" s="1158">
        <v>0</v>
      </c>
      <c r="AV96" s="1158">
        <v>22.183264214046826</v>
      </c>
      <c r="AW96" s="1252">
        <v>4540.17</v>
      </c>
      <c r="AX96" s="1236">
        <v>6.0000000000000001E-3</v>
      </c>
      <c r="AY96" s="1236">
        <v>3.0000000000000001E-3</v>
      </c>
      <c r="AZ96" s="1236">
        <v>6.0000000000000001E-3</v>
      </c>
      <c r="BA96" s="1236">
        <v>0</v>
      </c>
      <c r="BB96" s="1236">
        <v>0</v>
      </c>
      <c r="BC96" s="1236">
        <v>0</v>
      </c>
      <c r="BD96" s="1233">
        <v>23.283236842105264</v>
      </c>
      <c r="BE96" s="1233">
        <v>1.4764342105263164</v>
      </c>
      <c r="BF96" s="1158">
        <v>0</v>
      </c>
      <c r="BG96" s="1158">
        <v>0</v>
      </c>
      <c r="BH96" s="1158">
        <v>5067.4799999999996</v>
      </c>
      <c r="BI96" s="1233">
        <v>0</v>
      </c>
      <c r="BJ96" s="1158">
        <v>0</v>
      </c>
      <c r="BK96" s="1158">
        <v>24.759671052631582</v>
      </c>
      <c r="BL96" s="1252">
        <v>5067.4799999999996</v>
      </c>
      <c r="BM96" s="1239">
        <v>6.0000000000000001E-3</v>
      </c>
      <c r="BN96" s="1236">
        <v>3.0000000000000001E-3</v>
      </c>
      <c r="BO96" s="1236">
        <v>6.0000000000000001E-3</v>
      </c>
      <c r="BP96" s="1236">
        <v>0</v>
      </c>
      <c r="BQ96" s="1236">
        <v>0</v>
      </c>
      <c r="BR96" s="1236">
        <v>0</v>
      </c>
      <c r="BS96" s="1233">
        <v>18.742469387755101</v>
      </c>
      <c r="BT96" s="1233">
        <v>1.5886224489795919</v>
      </c>
      <c r="BU96" s="1158">
        <v>0</v>
      </c>
      <c r="BV96" s="1158">
        <v>0</v>
      </c>
      <c r="BW96" s="1158">
        <v>4161.1000000000004</v>
      </c>
      <c r="BX96" s="1233">
        <v>0</v>
      </c>
      <c r="BY96" s="1158">
        <v>0</v>
      </c>
      <c r="BZ96" s="1158">
        <v>20.331091836734693</v>
      </c>
      <c r="CA96" s="1252">
        <v>4161.1000000000004</v>
      </c>
      <c r="CB96" s="1236">
        <v>6.0000000000000001E-3</v>
      </c>
      <c r="CC96" s="1236">
        <v>3.0000000000000001E-3</v>
      </c>
      <c r="CD96" s="1236">
        <v>6.0000000000000001E-3</v>
      </c>
      <c r="CE96" s="1236">
        <v>0</v>
      </c>
      <c r="CF96" s="1236">
        <v>0</v>
      </c>
      <c r="CG96" s="1236">
        <v>0</v>
      </c>
      <c r="CH96" s="1233">
        <v>14.091050167224084</v>
      </c>
      <c r="CI96" s="1233">
        <v>1.563491638795987</v>
      </c>
      <c r="CJ96" s="1158">
        <v>0</v>
      </c>
      <c r="CK96" s="1158">
        <v>0</v>
      </c>
      <c r="CL96" s="1158">
        <v>3203.96</v>
      </c>
      <c r="CM96" s="1233">
        <v>0</v>
      </c>
      <c r="CN96" s="1158">
        <v>0</v>
      </c>
      <c r="CO96" s="1158">
        <v>15.654541806020072</v>
      </c>
      <c r="CP96" s="1252">
        <v>3203.96</v>
      </c>
      <c r="CQ96" s="1239">
        <v>6.0000000000000001E-3</v>
      </c>
      <c r="CR96" s="1236">
        <v>3.0000000000000001E-3</v>
      </c>
      <c r="CS96" s="1236">
        <v>6.0000000000000001E-3</v>
      </c>
      <c r="CT96" s="1236">
        <v>0</v>
      </c>
      <c r="CU96" s="1236">
        <v>0</v>
      </c>
      <c r="CV96" s="1236">
        <v>0</v>
      </c>
      <c r="CW96" s="1233">
        <v>14.921464968152867</v>
      </c>
      <c r="CX96" s="1233">
        <v>1.9873566878980888</v>
      </c>
      <c r="CY96" s="1158">
        <v>0</v>
      </c>
      <c r="CZ96" s="1158">
        <v>0</v>
      </c>
      <c r="DA96" s="1158">
        <v>3460.67</v>
      </c>
      <c r="DB96" s="1233">
        <v>0</v>
      </c>
      <c r="DC96" s="1158">
        <v>0</v>
      </c>
      <c r="DD96" s="1158">
        <v>16.908821656050954</v>
      </c>
      <c r="DE96" s="1252">
        <v>3460.67</v>
      </c>
      <c r="DF96" s="1239">
        <v>6.0000000000000001E-3</v>
      </c>
      <c r="DG96" s="1236">
        <v>3.0000000000000001E-3</v>
      </c>
      <c r="DH96" s="1236">
        <v>6.0000000000000001E-3</v>
      </c>
      <c r="DI96" s="1236">
        <v>0</v>
      </c>
      <c r="DJ96" s="1236">
        <v>0</v>
      </c>
      <c r="DK96" s="1236">
        <v>0</v>
      </c>
      <c r="DL96" s="1233">
        <v>15.106909090909092</v>
      </c>
      <c r="DM96" s="1233">
        <v>2.2352727272727271</v>
      </c>
      <c r="DN96" s="1158">
        <v>0</v>
      </c>
      <c r="DO96" s="1158">
        <v>0</v>
      </c>
      <c r="DP96" s="1158">
        <v>3549.37</v>
      </c>
      <c r="DQ96" s="1233">
        <v>0</v>
      </c>
      <c r="DR96" s="1158">
        <v>0</v>
      </c>
      <c r="DS96" s="1158">
        <v>17.342181818181817</v>
      </c>
      <c r="DT96" s="1252">
        <v>3549.37</v>
      </c>
      <c r="DU96" s="1239">
        <v>6.0000000000000001E-3</v>
      </c>
      <c r="DV96" s="1236">
        <v>3.0000000000000001E-3</v>
      </c>
      <c r="DW96" s="1236">
        <v>6.0000000000000001E-3</v>
      </c>
      <c r="DX96" s="1236">
        <v>0</v>
      </c>
      <c r="DY96" s="1236">
        <v>0</v>
      </c>
      <c r="DZ96" s="1236">
        <v>0</v>
      </c>
      <c r="EA96" s="1233">
        <v>16.232764044943821</v>
      </c>
      <c r="EB96" s="1233">
        <v>1.9159550561797756</v>
      </c>
      <c r="EC96" s="1158">
        <v>0</v>
      </c>
      <c r="ED96" s="1158">
        <v>0</v>
      </c>
      <c r="EE96" s="1158">
        <v>3714.44</v>
      </c>
      <c r="EF96" s="1158">
        <v>0</v>
      </c>
      <c r="EG96" s="1158">
        <v>0</v>
      </c>
      <c r="EH96" s="1158">
        <v>18.148719101123596</v>
      </c>
      <c r="EI96" s="1252">
        <v>3714.44</v>
      </c>
      <c r="EJ96" s="1239">
        <v>6.0000000000000001E-3</v>
      </c>
      <c r="EK96" s="1236">
        <v>3.0000000000000001E-3</v>
      </c>
      <c r="EL96" s="1236">
        <v>6.0000000000000001E-3</v>
      </c>
      <c r="EM96" s="1236">
        <v>0</v>
      </c>
      <c r="EN96" s="1236">
        <v>0</v>
      </c>
      <c r="EO96" s="1236">
        <v>0</v>
      </c>
      <c r="EP96" s="1233">
        <v>10.434397058823532</v>
      </c>
      <c r="EQ96" s="1233">
        <v>0.98159558823529391</v>
      </c>
      <c r="ER96" s="1158">
        <v>0</v>
      </c>
      <c r="ES96" s="1158">
        <v>0</v>
      </c>
      <c r="ET96" s="1158">
        <v>2336.4699999999998</v>
      </c>
      <c r="EU96" s="1158">
        <v>0</v>
      </c>
      <c r="EV96" s="1158">
        <v>0</v>
      </c>
      <c r="EW96" s="1158">
        <v>11.415992647058825</v>
      </c>
      <c r="EX96" s="1252">
        <v>2336.4699999999998</v>
      </c>
      <c r="EY96" s="1236">
        <v>6.0000000000000001E-3</v>
      </c>
      <c r="EZ96" s="1236">
        <v>3.0000000000000001E-3</v>
      </c>
      <c r="FA96" s="1236">
        <v>6.0000000000000001E-3</v>
      </c>
      <c r="FB96" s="1236">
        <v>0</v>
      </c>
      <c r="FC96" s="1236">
        <v>0</v>
      </c>
      <c r="FD96" s="1236">
        <v>0</v>
      </c>
      <c r="FE96" s="1233">
        <v>6.5387436823104697</v>
      </c>
      <c r="FF96" s="1233">
        <v>0.7440866425992777</v>
      </c>
      <c r="FG96" s="1158">
        <v>0</v>
      </c>
      <c r="FH96" s="1158">
        <v>0</v>
      </c>
      <c r="FI96" s="1158">
        <v>1490.55</v>
      </c>
      <c r="FJ96" s="1158">
        <v>0</v>
      </c>
      <c r="FK96" s="1158">
        <v>0</v>
      </c>
      <c r="FL96" s="1158">
        <v>7.2828303249097477</v>
      </c>
      <c r="FM96" s="1252">
        <v>1490.55</v>
      </c>
      <c r="FN96" s="1236">
        <v>6.0000000000000001E-3</v>
      </c>
      <c r="FO96" s="1236">
        <v>3.0000000000000001E-3</v>
      </c>
      <c r="FP96" s="1236">
        <v>6.0000000000000001E-3</v>
      </c>
      <c r="FQ96" s="1236">
        <v>0</v>
      </c>
      <c r="FR96" s="1236">
        <v>0</v>
      </c>
      <c r="FS96" s="1236">
        <v>0</v>
      </c>
      <c r="FT96" s="1233">
        <v>22.15605405405406</v>
      </c>
      <c r="FU96" s="1233">
        <v>1.5582567567567562</v>
      </c>
      <c r="FV96" s="1158">
        <v>0</v>
      </c>
      <c r="FW96" s="1158">
        <v>0</v>
      </c>
      <c r="FX96" s="1158">
        <v>4853.53</v>
      </c>
      <c r="FY96" s="1158">
        <v>0</v>
      </c>
      <c r="FZ96" s="1158">
        <v>0</v>
      </c>
      <c r="GA96" s="1158">
        <v>23.714310810810815</v>
      </c>
      <c r="GB96" s="1252">
        <v>4853.53</v>
      </c>
      <c r="GC96" s="1253">
        <v>128.3465188847407</v>
      </c>
      <c r="GD96" s="1254">
        <v>26268.25</v>
      </c>
      <c r="GE96" s="1255">
        <v>94.812856358135761</v>
      </c>
      <c r="GF96" s="1256">
        <v>19405.03</v>
      </c>
      <c r="GG96" s="1257">
        <v>223.15937524287648</v>
      </c>
      <c r="GH96" s="1258">
        <v>45673.279999999999</v>
      </c>
      <c r="GI96" s="1246">
        <v>6</v>
      </c>
      <c r="GJ96" s="1259">
        <v>223.15937524287648</v>
      </c>
      <c r="GK96" s="1260">
        <v>45673.279999999999</v>
      </c>
      <c r="GL96" s="1261">
        <v>0</v>
      </c>
      <c r="GM96" s="1262">
        <v>0</v>
      </c>
    </row>
    <row r="97" spans="1:196" s="1270" customFormat="1" ht="18" customHeight="1" x14ac:dyDescent="0.25">
      <c r="A97" s="1232">
        <v>83</v>
      </c>
      <c r="B97" s="1158" t="s">
        <v>1416</v>
      </c>
      <c r="C97" s="1266" t="s">
        <v>379</v>
      </c>
      <c r="D97" s="1235">
        <v>381.66666666666669</v>
      </c>
      <c r="E97" s="1236">
        <v>1E-3</v>
      </c>
      <c r="F97" s="1236">
        <v>1E-3</v>
      </c>
      <c r="G97" s="1236">
        <v>1E-3</v>
      </c>
      <c r="H97" s="1236">
        <v>0</v>
      </c>
      <c r="I97" s="1236">
        <v>0</v>
      </c>
      <c r="J97" s="1236">
        <v>1E-3</v>
      </c>
      <c r="K97" s="1233">
        <v>3.3423952702702704</v>
      </c>
      <c r="L97" s="1233">
        <v>0.45067229729729708</v>
      </c>
      <c r="M97" s="1237">
        <v>0</v>
      </c>
      <c r="N97" s="1237">
        <v>0</v>
      </c>
      <c r="O97" s="1158">
        <v>1447.69</v>
      </c>
      <c r="P97" s="1233">
        <v>0.6</v>
      </c>
      <c r="Q97" s="1158">
        <v>229</v>
      </c>
      <c r="R97" s="1158">
        <v>4.3930675675675674</v>
      </c>
      <c r="S97" s="1252">
        <v>1676.69</v>
      </c>
      <c r="T97" s="1239">
        <v>1E-3</v>
      </c>
      <c r="U97" s="1236">
        <v>1E-3</v>
      </c>
      <c r="V97" s="1236">
        <v>1E-3</v>
      </c>
      <c r="W97" s="1236">
        <v>0</v>
      </c>
      <c r="X97" s="1236">
        <v>0</v>
      </c>
      <c r="Y97" s="1236">
        <v>1E-3</v>
      </c>
      <c r="Z97" s="1233">
        <v>3.7670963455149509</v>
      </c>
      <c r="AA97" s="1233">
        <v>0.46966112956810641</v>
      </c>
      <c r="AB97" s="1158">
        <v>0</v>
      </c>
      <c r="AC97" s="1158">
        <v>0</v>
      </c>
      <c r="AD97" s="1158">
        <v>1617.03</v>
      </c>
      <c r="AE97" s="1233">
        <v>0.71399999999999997</v>
      </c>
      <c r="AF97" s="1158">
        <v>272.51</v>
      </c>
      <c r="AG97" s="1158">
        <v>4.9507574750830567</v>
      </c>
      <c r="AH97" s="1252">
        <v>1889.54</v>
      </c>
      <c r="AI97" s="1239">
        <v>1E-3</v>
      </c>
      <c r="AJ97" s="1236">
        <v>1E-3</v>
      </c>
      <c r="AK97" s="1236">
        <v>1E-3</v>
      </c>
      <c r="AL97" s="1236">
        <v>0</v>
      </c>
      <c r="AM97" s="1236">
        <v>0</v>
      </c>
      <c r="AN97" s="1236">
        <v>1E-3</v>
      </c>
      <c r="AO97" s="1233">
        <v>3.4846020066889634</v>
      </c>
      <c r="AP97" s="1233">
        <v>0.42521739130434799</v>
      </c>
      <c r="AQ97" s="1158">
        <v>0</v>
      </c>
      <c r="AR97" s="1158">
        <v>0</v>
      </c>
      <c r="AS97" s="1158">
        <v>1492.25</v>
      </c>
      <c r="AT97" s="1233">
        <v>0.72</v>
      </c>
      <c r="AU97" s="1158">
        <v>274.8</v>
      </c>
      <c r="AV97" s="1158">
        <v>4.6298193979933115</v>
      </c>
      <c r="AW97" s="1252">
        <v>1767.05</v>
      </c>
      <c r="AX97" s="1236">
        <v>1E-3</v>
      </c>
      <c r="AY97" s="1236">
        <v>1E-3</v>
      </c>
      <c r="AZ97" s="1236">
        <v>1E-3</v>
      </c>
      <c r="BA97" s="1236">
        <v>0</v>
      </c>
      <c r="BB97" s="1236">
        <v>0</v>
      </c>
      <c r="BC97" s="1236">
        <v>1E-3</v>
      </c>
      <c r="BD97" s="1233">
        <v>3.8805394736842107</v>
      </c>
      <c r="BE97" s="1233">
        <v>0.49214473684210547</v>
      </c>
      <c r="BF97" s="1158">
        <v>0</v>
      </c>
      <c r="BG97" s="1158">
        <v>0</v>
      </c>
      <c r="BH97" s="1158">
        <v>1668.91</v>
      </c>
      <c r="BI97" s="1233">
        <v>0.68400000000000005</v>
      </c>
      <c r="BJ97" s="1158">
        <v>261.06</v>
      </c>
      <c r="BK97" s="1158">
        <v>5.0566842105263161</v>
      </c>
      <c r="BL97" s="1252">
        <v>1929.97</v>
      </c>
      <c r="BM97" s="1239">
        <v>1E-3</v>
      </c>
      <c r="BN97" s="1236">
        <v>1E-3</v>
      </c>
      <c r="BO97" s="1236">
        <v>1E-3</v>
      </c>
      <c r="BP97" s="1236">
        <v>0</v>
      </c>
      <c r="BQ97" s="1236">
        <v>0</v>
      </c>
      <c r="BR97" s="1236">
        <v>1E-3</v>
      </c>
      <c r="BS97" s="1233">
        <v>3.1237448979591838</v>
      </c>
      <c r="BT97" s="1233">
        <v>0.52954081632653061</v>
      </c>
      <c r="BU97" s="1158">
        <v>0</v>
      </c>
      <c r="BV97" s="1158">
        <v>0</v>
      </c>
      <c r="BW97" s="1158">
        <v>1394.34</v>
      </c>
      <c r="BX97" s="1233">
        <v>0.61199999999999999</v>
      </c>
      <c r="BY97" s="1158">
        <v>233.58</v>
      </c>
      <c r="BZ97" s="1158">
        <v>4.2652857142857146</v>
      </c>
      <c r="CA97" s="1252">
        <v>1627.9199999999998</v>
      </c>
      <c r="CB97" s="1236">
        <v>1E-3</v>
      </c>
      <c r="CC97" s="1236">
        <v>1E-3</v>
      </c>
      <c r="CD97" s="1236">
        <v>1E-3</v>
      </c>
      <c r="CE97" s="1236">
        <v>0</v>
      </c>
      <c r="CF97" s="1236">
        <v>0</v>
      </c>
      <c r="CG97" s="1236">
        <v>1E-3</v>
      </c>
      <c r="CH97" s="1233">
        <v>2.3485083612040141</v>
      </c>
      <c r="CI97" s="1233">
        <v>0.52116387959866239</v>
      </c>
      <c r="CJ97" s="1158">
        <v>0</v>
      </c>
      <c r="CK97" s="1158">
        <v>0</v>
      </c>
      <c r="CL97" s="1158">
        <v>1095.26</v>
      </c>
      <c r="CM97" s="1233">
        <v>0.52200000000000002</v>
      </c>
      <c r="CN97" s="1158">
        <v>199.23</v>
      </c>
      <c r="CO97" s="1158">
        <v>3.3916722408026763</v>
      </c>
      <c r="CP97" s="1252">
        <v>1294.49</v>
      </c>
      <c r="CQ97" s="1239">
        <v>1E-3</v>
      </c>
      <c r="CR97" s="1236">
        <v>1E-3</v>
      </c>
      <c r="CS97" s="1236">
        <v>1E-3</v>
      </c>
      <c r="CT97" s="1236">
        <v>0</v>
      </c>
      <c r="CU97" s="1236">
        <v>0</v>
      </c>
      <c r="CV97" s="1236">
        <v>1E-3</v>
      </c>
      <c r="CW97" s="1233">
        <v>2.4869108280254779</v>
      </c>
      <c r="CX97" s="1233">
        <v>0.66245222929936287</v>
      </c>
      <c r="CY97" s="1158">
        <v>0</v>
      </c>
      <c r="CZ97" s="1158">
        <v>0</v>
      </c>
      <c r="DA97" s="1158">
        <v>1202.01</v>
      </c>
      <c r="DB97" s="1233">
        <v>0.52</v>
      </c>
      <c r="DC97" s="1158">
        <v>198.47</v>
      </c>
      <c r="DD97" s="1158">
        <v>3.669363057324841</v>
      </c>
      <c r="DE97" s="1252">
        <v>1400.48</v>
      </c>
      <c r="DF97" s="1239">
        <v>1E-3</v>
      </c>
      <c r="DG97" s="1236">
        <v>1E-3</v>
      </c>
      <c r="DH97" s="1236">
        <v>1E-3</v>
      </c>
      <c r="DI97" s="1236">
        <v>0</v>
      </c>
      <c r="DJ97" s="1236">
        <v>0</v>
      </c>
      <c r="DK97" s="1236">
        <v>1E-3</v>
      </c>
      <c r="DL97" s="1233">
        <v>2.517818181818182</v>
      </c>
      <c r="DM97" s="1233">
        <v>0.74509090909090903</v>
      </c>
      <c r="DN97" s="1158">
        <v>0</v>
      </c>
      <c r="DO97" s="1158">
        <v>0</v>
      </c>
      <c r="DP97" s="1158">
        <v>1245.3399999999999</v>
      </c>
      <c r="DQ97" s="1233">
        <v>0.58799999999999997</v>
      </c>
      <c r="DR97" s="1158">
        <v>224.42</v>
      </c>
      <c r="DS97" s="1158">
        <v>3.8509090909090911</v>
      </c>
      <c r="DT97" s="1252">
        <v>1469.76</v>
      </c>
      <c r="DU97" s="1239">
        <v>1E-3</v>
      </c>
      <c r="DV97" s="1236">
        <v>1E-3</v>
      </c>
      <c r="DW97" s="1236">
        <v>1E-3</v>
      </c>
      <c r="DX97" s="1236">
        <v>0</v>
      </c>
      <c r="DY97" s="1236">
        <v>0</v>
      </c>
      <c r="DZ97" s="1236">
        <v>1E-3</v>
      </c>
      <c r="EA97" s="1233">
        <v>2.7054606741573033</v>
      </c>
      <c r="EB97" s="1233">
        <v>0.63865168539325856</v>
      </c>
      <c r="EC97" s="1158">
        <v>0</v>
      </c>
      <c r="ED97" s="1158">
        <v>0</v>
      </c>
      <c r="EE97" s="1158">
        <v>1276.3399999999999</v>
      </c>
      <c r="EF97" s="1158">
        <v>0.59399999999999997</v>
      </c>
      <c r="EG97" s="1158">
        <v>226.71</v>
      </c>
      <c r="EH97" s="1158">
        <v>3.9381123595505616</v>
      </c>
      <c r="EI97" s="1252">
        <v>1503.05</v>
      </c>
      <c r="EJ97" s="1239">
        <v>1E-3</v>
      </c>
      <c r="EK97" s="1236">
        <v>1E-3</v>
      </c>
      <c r="EL97" s="1236">
        <v>1E-3</v>
      </c>
      <c r="EM97" s="1236">
        <v>0</v>
      </c>
      <c r="EN97" s="1236">
        <v>0</v>
      </c>
      <c r="EO97" s="1236">
        <v>1E-3</v>
      </c>
      <c r="EP97" s="1233">
        <v>1.7390661764705886</v>
      </c>
      <c r="EQ97" s="1233">
        <v>0.32719852941176464</v>
      </c>
      <c r="ER97" s="1158">
        <v>0</v>
      </c>
      <c r="ES97" s="1158">
        <v>0</v>
      </c>
      <c r="ET97" s="1158">
        <v>788.62</v>
      </c>
      <c r="EU97" s="1158">
        <v>0.84</v>
      </c>
      <c r="EV97" s="1158">
        <v>320.60000000000002</v>
      </c>
      <c r="EW97" s="1158">
        <v>2.9062647058823532</v>
      </c>
      <c r="EX97" s="1252">
        <v>1109.22</v>
      </c>
      <c r="EY97" s="1236">
        <v>1E-3</v>
      </c>
      <c r="EZ97" s="1236">
        <v>1E-3</v>
      </c>
      <c r="FA97" s="1236">
        <v>1E-3</v>
      </c>
      <c r="FB97" s="1236">
        <v>0</v>
      </c>
      <c r="FC97" s="1236">
        <v>0</v>
      </c>
      <c r="FD97" s="1236">
        <v>1E-3</v>
      </c>
      <c r="FE97" s="1233">
        <v>1.0897906137184117</v>
      </c>
      <c r="FF97" s="1233">
        <v>0.24802888086642588</v>
      </c>
      <c r="FG97" s="1158">
        <v>0</v>
      </c>
      <c r="FH97" s="1158">
        <v>0</v>
      </c>
      <c r="FI97" s="1158">
        <v>510.6</v>
      </c>
      <c r="FJ97" s="1158">
        <v>0.76</v>
      </c>
      <c r="FK97" s="1158">
        <v>290.07</v>
      </c>
      <c r="FL97" s="1158">
        <v>2.0978194945848374</v>
      </c>
      <c r="FM97" s="1252">
        <v>800.67000000000007</v>
      </c>
      <c r="FN97" s="1236">
        <v>1E-3</v>
      </c>
      <c r="FO97" s="1236">
        <v>1E-3</v>
      </c>
      <c r="FP97" s="1236">
        <v>1E-3</v>
      </c>
      <c r="FQ97" s="1236">
        <v>0</v>
      </c>
      <c r="FR97" s="1236">
        <v>0</v>
      </c>
      <c r="FS97" s="1236">
        <v>1E-3</v>
      </c>
      <c r="FT97" s="1233">
        <v>3.6926756756756762</v>
      </c>
      <c r="FU97" s="1233">
        <v>0.51941891891891878</v>
      </c>
      <c r="FV97" s="1158">
        <v>0</v>
      </c>
      <c r="FW97" s="1158">
        <v>0</v>
      </c>
      <c r="FX97" s="1158">
        <v>1607.62</v>
      </c>
      <c r="FY97" s="1158">
        <v>0.74099999999999999</v>
      </c>
      <c r="FZ97" s="1158">
        <v>282.82</v>
      </c>
      <c r="GA97" s="1158">
        <v>4.953094594594595</v>
      </c>
      <c r="GB97" s="1252">
        <v>1890.4399999999998</v>
      </c>
      <c r="GC97" s="1253">
        <v>26.687286606258645</v>
      </c>
      <c r="GD97" s="1254">
        <v>10185.66</v>
      </c>
      <c r="GE97" s="1255">
        <v>21.41556330284628</v>
      </c>
      <c r="GF97" s="1256">
        <v>8173.62</v>
      </c>
      <c r="GG97" s="1257">
        <v>48.102849909104926</v>
      </c>
      <c r="GH97" s="1258">
        <v>18359.28</v>
      </c>
      <c r="GI97" s="1268">
        <v>6</v>
      </c>
      <c r="GJ97" s="1259">
        <v>40.207849909104922</v>
      </c>
      <c r="GK97" s="1260">
        <v>15346.010000000004</v>
      </c>
      <c r="GL97" s="1261">
        <v>7.8950000000000031</v>
      </c>
      <c r="GM97" s="1262">
        <v>3013.269999999995</v>
      </c>
    </row>
    <row r="98" spans="1:196" ht="18" customHeight="1" x14ac:dyDescent="0.25">
      <c r="A98" s="1271">
        <v>84</v>
      </c>
      <c r="B98" s="1272" t="s">
        <v>1417</v>
      </c>
      <c r="C98" s="1273" t="s">
        <v>379</v>
      </c>
      <c r="D98" s="1235">
        <v>211.66666666666666</v>
      </c>
      <c r="E98" s="1236">
        <v>2.4E-2</v>
      </c>
      <c r="F98" s="1236">
        <v>0.02</v>
      </c>
      <c r="G98" s="1236">
        <v>5.04E-2</v>
      </c>
      <c r="H98" s="1236">
        <v>0</v>
      </c>
      <c r="I98" s="1236">
        <v>0</v>
      </c>
      <c r="J98" s="1236">
        <v>1E-3</v>
      </c>
      <c r="K98" s="1233">
        <v>80.217486486486493</v>
      </c>
      <c r="L98" s="1233">
        <v>9.0134459459459411</v>
      </c>
      <c r="M98" s="1237">
        <v>0</v>
      </c>
      <c r="N98" s="1237">
        <v>0</v>
      </c>
      <c r="O98" s="1158">
        <v>18887.21</v>
      </c>
      <c r="P98" s="1233">
        <v>0.6</v>
      </c>
      <c r="Q98" s="1158">
        <v>127</v>
      </c>
      <c r="R98" s="1158">
        <v>89.830932432432434</v>
      </c>
      <c r="S98" s="1252">
        <v>19014.21</v>
      </c>
      <c r="T98" s="1239">
        <v>2.4E-2</v>
      </c>
      <c r="U98" s="1236">
        <v>0.02</v>
      </c>
      <c r="V98" s="1236">
        <v>5.04E-2</v>
      </c>
      <c r="W98" s="1236">
        <v>0</v>
      </c>
      <c r="X98" s="1236">
        <v>0</v>
      </c>
      <c r="Y98" s="1236">
        <v>1E-3</v>
      </c>
      <c r="Z98" s="1233">
        <v>90.410312292358824</v>
      </c>
      <c r="AA98" s="1233">
        <v>9.3932225913621288</v>
      </c>
      <c r="AB98" s="1158">
        <v>0</v>
      </c>
      <c r="AC98" s="1158">
        <v>0</v>
      </c>
      <c r="AD98" s="1158">
        <v>21125.08</v>
      </c>
      <c r="AE98" s="1233">
        <v>0.71399999999999997</v>
      </c>
      <c r="AF98" s="1158">
        <v>151.13</v>
      </c>
      <c r="AG98" s="1158">
        <v>100.51753488372096</v>
      </c>
      <c r="AH98" s="1252">
        <v>21276.210000000003</v>
      </c>
      <c r="AI98" s="1239">
        <v>2.4E-2</v>
      </c>
      <c r="AJ98" s="1236">
        <v>0.02</v>
      </c>
      <c r="AK98" s="1236">
        <v>5.04E-2</v>
      </c>
      <c r="AL98" s="1236">
        <v>0</v>
      </c>
      <c r="AM98" s="1236">
        <v>0</v>
      </c>
      <c r="AN98" s="1236">
        <v>1E-3</v>
      </c>
      <c r="AO98" s="1233">
        <v>83.630448160535124</v>
      </c>
      <c r="AP98" s="1233">
        <v>8.5043478260869598</v>
      </c>
      <c r="AQ98" s="1158">
        <v>0</v>
      </c>
      <c r="AR98" s="1158">
        <v>0</v>
      </c>
      <c r="AS98" s="1158">
        <v>19501.87</v>
      </c>
      <c r="AT98" s="1233">
        <v>0.72</v>
      </c>
      <c r="AU98" s="1158">
        <v>152.4</v>
      </c>
      <c r="AV98" s="1158">
        <v>92.854795986622079</v>
      </c>
      <c r="AW98" s="1252">
        <v>19654.27</v>
      </c>
      <c r="AX98" s="1236">
        <v>2.4E-2</v>
      </c>
      <c r="AY98" s="1236">
        <v>0.02</v>
      </c>
      <c r="AZ98" s="1236">
        <v>5.04E-2</v>
      </c>
      <c r="BA98" s="1236">
        <v>0</v>
      </c>
      <c r="BB98" s="1236">
        <v>0</v>
      </c>
      <c r="BC98" s="1236">
        <v>1E-3</v>
      </c>
      <c r="BD98" s="1233">
        <v>93.132947368421057</v>
      </c>
      <c r="BE98" s="1233">
        <v>9.8428947368421085</v>
      </c>
      <c r="BF98" s="1158">
        <v>0</v>
      </c>
      <c r="BG98" s="1158">
        <v>0</v>
      </c>
      <c r="BH98" s="1158">
        <v>21796.55</v>
      </c>
      <c r="BI98" s="1233">
        <v>0.68400000000000005</v>
      </c>
      <c r="BJ98" s="1158">
        <v>144.78</v>
      </c>
      <c r="BK98" s="1158">
        <v>103.65984210526317</v>
      </c>
      <c r="BL98" s="1252">
        <v>21941.329999999998</v>
      </c>
      <c r="BM98" s="1239">
        <v>2.4E-2</v>
      </c>
      <c r="BN98" s="1236">
        <v>0.02</v>
      </c>
      <c r="BO98" s="1236">
        <v>5.04E-2</v>
      </c>
      <c r="BP98" s="1236">
        <v>0</v>
      </c>
      <c r="BQ98" s="1236">
        <v>0</v>
      </c>
      <c r="BR98" s="1236">
        <v>1E-3</v>
      </c>
      <c r="BS98" s="1233">
        <v>74.969877551020403</v>
      </c>
      <c r="BT98" s="1233">
        <v>10.590816326530613</v>
      </c>
      <c r="BU98" s="1158">
        <v>0</v>
      </c>
      <c r="BV98" s="1158">
        <v>0</v>
      </c>
      <c r="BW98" s="1158">
        <v>18110.349999999999</v>
      </c>
      <c r="BX98" s="1233">
        <v>0.61199999999999999</v>
      </c>
      <c r="BY98" s="1158">
        <v>129.54</v>
      </c>
      <c r="BZ98" s="1158">
        <v>86.172693877551012</v>
      </c>
      <c r="CA98" s="1252">
        <v>18239.89</v>
      </c>
      <c r="CB98" s="1236">
        <v>2.4E-2</v>
      </c>
      <c r="CC98" s="1236">
        <v>0.02</v>
      </c>
      <c r="CD98" s="1236">
        <v>5.04E-2</v>
      </c>
      <c r="CE98" s="1236">
        <v>0</v>
      </c>
      <c r="CF98" s="1236">
        <v>0</v>
      </c>
      <c r="CG98" s="1236">
        <v>1E-3</v>
      </c>
      <c r="CH98" s="1233">
        <v>56.364200668896338</v>
      </c>
      <c r="CI98" s="1233">
        <v>10.423277591973246</v>
      </c>
      <c r="CJ98" s="1158">
        <v>0</v>
      </c>
      <c r="CK98" s="1158">
        <v>0</v>
      </c>
      <c r="CL98" s="1158">
        <v>14136.68</v>
      </c>
      <c r="CM98" s="1233">
        <v>0.52200000000000002</v>
      </c>
      <c r="CN98" s="1158">
        <v>110.49</v>
      </c>
      <c r="CO98" s="1158">
        <v>67.309478260869597</v>
      </c>
      <c r="CP98" s="1252">
        <v>14247.17</v>
      </c>
      <c r="CQ98" s="1239">
        <v>2.4E-2</v>
      </c>
      <c r="CR98" s="1236">
        <v>0.02</v>
      </c>
      <c r="CS98" s="1236">
        <v>5.04E-2</v>
      </c>
      <c r="CT98" s="1236">
        <v>0</v>
      </c>
      <c r="CU98" s="1236">
        <v>0</v>
      </c>
      <c r="CV98" s="1236">
        <v>1E-3</v>
      </c>
      <c r="CW98" s="1233">
        <v>59.685859872611466</v>
      </c>
      <c r="CX98" s="1233">
        <v>13.249044585987258</v>
      </c>
      <c r="CY98" s="1158">
        <v>0</v>
      </c>
      <c r="CZ98" s="1158">
        <v>0</v>
      </c>
      <c r="DA98" s="1158">
        <v>15437.89</v>
      </c>
      <c r="DB98" s="1233">
        <v>0.52</v>
      </c>
      <c r="DC98" s="1158">
        <v>110.07</v>
      </c>
      <c r="DD98" s="1158">
        <v>73.454904458598719</v>
      </c>
      <c r="DE98" s="1252">
        <v>15547.96</v>
      </c>
      <c r="DF98" s="1239">
        <v>2.4E-2</v>
      </c>
      <c r="DG98" s="1236">
        <v>0.02</v>
      </c>
      <c r="DH98" s="1236">
        <v>5.04E-2</v>
      </c>
      <c r="DI98" s="1236">
        <v>0</v>
      </c>
      <c r="DJ98" s="1236">
        <v>0</v>
      </c>
      <c r="DK98" s="1236">
        <v>1E-3</v>
      </c>
      <c r="DL98" s="1233">
        <v>60.427636363636367</v>
      </c>
      <c r="DM98" s="1233">
        <v>14.901818181818181</v>
      </c>
      <c r="DN98" s="1158">
        <v>0</v>
      </c>
      <c r="DO98" s="1158">
        <v>0</v>
      </c>
      <c r="DP98" s="1158">
        <v>15944.73</v>
      </c>
      <c r="DQ98" s="1233">
        <v>0.58799999999999997</v>
      </c>
      <c r="DR98" s="1158">
        <v>124.46</v>
      </c>
      <c r="DS98" s="1158">
        <v>75.917454545454547</v>
      </c>
      <c r="DT98" s="1252">
        <v>16069.189999999999</v>
      </c>
      <c r="DU98" s="1239">
        <v>2.4E-2</v>
      </c>
      <c r="DV98" s="1236">
        <v>0.02</v>
      </c>
      <c r="DW98" s="1236">
        <v>5.04E-2</v>
      </c>
      <c r="DX98" s="1236">
        <v>0</v>
      </c>
      <c r="DY98" s="1236">
        <v>0</v>
      </c>
      <c r="DZ98" s="1236">
        <v>1E-3</v>
      </c>
      <c r="EA98" s="1233">
        <v>64.931056179775283</v>
      </c>
      <c r="EB98" s="1233">
        <v>12.773033707865171</v>
      </c>
      <c r="EC98" s="1158">
        <v>0</v>
      </c>
      <c r="ED98" s="1158">
        <v>0</v>
      </c>
      <c r="EE98" s="1158">
        <v>16447.37</v>
      </c>
      <c r="EF98" s="1158">
        <v>0.59399999999999997</v>
      </c>
      <c r="EG98" s="1158">
        <v>125.73</v>
      </c>
      <c r="EH98" s="1158">
        <v>78.298089887640444</v>
      </c>
      <c r="EI98" s="1252">
        <v>16573.099999999999</v>
      </c>
      <c r="EJ98" s="1239">
        <v>2.4E-2</v>
      </c>
      <c r="EK98" s="1236">
        <v>0.02</v>
      </c>
      <c r="EL98" s="1236">
        <v>5.04E-2</v>
      </c>
      <c r="EM98" s="1236">
        <v>0</v>
      </c>
      <c r="EN98" s="1236">
        <v>0</v>
      </c>
      <c r="EO98" s="1236">
        <v>1E-3</v>
      </c>
      <c r="EP98" s="1233">
        <v>41.737588235294126</v>
      </c>
      <c r="EQ98" s="1233">
        <v>6.5439705882352932</v>
      </c>
      <c r="ER98" s="1158">
        <v>0</v>
      </c>
      <c r="ES98" s="1158">
        <v>0</v>
      </c>
      <c r="ET98" s="1158">
        <v>10219.6</v>
      </c>
      <c r="EU98" s="1158">
        <v>0.84</v>
      </c>
      <c r="EV98" s="1158">
        <v>177.8</v>
      </c>
      <c r="EW98" s="1158">
        <v>49.121558823529426</v>
      </c>
      <c r="EX98" s="1252">
        <v>10397.4</v>
      </c>
      <c r="EY98" s="1236">
        <v>2.4E-2</v>
      </c>
      <c r="EZ98" s="1236">
        <v>0.02</v>
      </c>
      <c r="FA98" s="1236">
        <v>5.04E-2</v>
      </c>
      <c r="FB98" s="1236">
        <v>0</v>
      </c>
      <c r="FC98" s="1236">
        <v>0</v>
      </c>
      <c r="FD98" s="1236">
        <v>1E-3</v>
      </c>
      <c r="FE98" s="1233">
        <v>26.154974729241879</v>
      </c>
      <c r="FF98" s="1233">
        <v>4.9605776173285179</v>
      </c>
      <c r="FG98" s="1158">
        <v>0</v>
      </c>
      <c r="FH98" s="1158">
        <v>0</v>
      </c>
      <c r="FI98" s="1158">
        <v>6586.13</v>
      </c>
      <c r="FJ98" s="1158">
        <v>0.76</v>
      </c>
      <c r="FK98" s="1158">
        <v>160.87</v>
      </c>
      <c r="FL98" s="1158">
        <v>31.875552346570398</v>
      </c>
      <c r="FM98" s="1252">
        <v>6747</v>
      </c>
      <c r="FN98" s="1236">
        <v>2.4E-2</v>
      </c>
      <c r="FO98" s="1236">
        <v>0.02</v>
      </c>
      <c r="FP98" s="1236">
        <v>5.04E-2</v>
      </c>
      <c r="FQ98" s="1236">
        <v>0</v>
      </c>
      <c r="FR98" s="1236">
        <v>0</v>
      </c>
      <c r="FS98" s="1236">
        <v>1E-3</v>
      </c>
      <c r="FT98" s="1233">
        <v>88.62421621621624</v>
      </c>
      <c r="FU98" s="1233">
        <v>10.388378378378375</v>
      </c>
      <c r="FV98" s="1158">
        <v>0</v>
      </c>
      <c r="FW98" s="1158">
        <v>0</v>
      </c>
      <c r="FX98" s="1158">
        <v>20957.669999999998</v>
      </c>
      <c r="FY98" s="1158">
        <v>0.74099999999999999</v>
      </c>
      <c r="FZ98" s="1158">
        <v>156.85</v>
      </c>
      <c r="GA98" s="1158">
        <v>99.753594594594617</v>
      </c>
      <c r="GB98" s="1252">
        <v>21114.519999999997</v>
      </c>
      <c r="GC98" s="1253">
        <v>540.34527754645933</v>
      </c>
      <c r="GD98" s="1254">
        <v>114373.08</v>
      </c>
      <c r="GE98" s="1255">
        <v>408.42115465638813</v>
      </c>
      <c r="GF98" s="1256">
        <v>86449.17</v>
      </c>
      <c r="GG98" s="1257">
        <v>948.76643220284745</v>
      </c>
      <c r="GH98" s="1258">
        <v>200822.25</v>
      </c>
      <c r="GI98" s="1274">
        <v>3</v>
      </c>
      <c r="GJ98" s="1259">
        <v>940.87143220284736</v>
      </c>
      <c r="GK98" s="1260">
        <v>199151.13</v>
      </c>
      <c r="GL98" s="1261">
        <v>7.8950000000000955</v>
      </c>
      <c r="GM98" s="1262">
        <v>1671.1199999999953</v>
      </c>
      <c r="GN98" s="1275"/>
    </row>
    <row r="99" spans="1:196" ht="18" customHeight="1" x14ac:dyDescent="0.25">
      <c r="A99" s="1232">
        <v>85</v>
      </c>
      <c r="B99" s="1263" t="s">
        <v>1418</v>
      </c>
      <c r="C99" s="1266" t="s">
        <v>379</v>
      </c>
      <c r="D99" s="1235">
        <v>499.66666666666669</v>
      </c>
      <c r="E99" s="1236">
        <v>5.9999999999999995E-4</v>
      </c>
      <c r="F99" s="1236">
        <v>5.0000000000000001E-4</v>
      </c>
      <c r="G99" s="1236">
        <v>1.2599999999999998E-3</v>
      </c>
      <c r="H99" s="1236">
        <v>0</v>
      </c>
      <c r="I99" s="1236">
        <v>0</v>
      </c>
      <c r="J99" s="1236">
        <v>5.0000000000000001E-4</v>
      </c>
      <c r="K99" s="1233">
        <v>2.0054371621621621</v>
      </c>
      <c r="L99" s="1233">
        <v>0.22533614864864854</v>
      </c>
      <c r="M99" s="1237">
        <v>0</v>
      </c>
      <c r="N99" s="1237">
        <v>0</v>
      </c>
      <c r="O99" s="1158">
        <v>1114.6400000000001</v>
      </c>
      <c r="P99" s="1233">
        <v>0.3</v>
      </c>
      <c r="Q99" s="1158">
        <v>149.9</v>
      </c>
      <c r="R99" s="1158">
        <v>2.5307733108108104</v>
      </c>
      <c r="S99" s="1252">
        <v>1264.5400000000002</v>
      </c>
      <c r="T99" s="1239">
        <v>5.9999999999999995E-4</v>
      </c>
      <c r="U99" s="1236">
        <v>5.0000000000000001E-4</v>
      </c>
      <c r="V99" s="1236">
        <v>1.2599999999999998E-3</v>
      </c>
      <c r="W99" s="1236">
        <v>0</v>
      </c>
      <c r="X99" s="1236">
        <v>0</v>
      </c>
      <c r="Y99" s="1236">
        <v>1.0000000000000001E-5</v>
      </c>
      <c r="Z99" s="1233">
        <v>2.2602578073089701</v>
      </c>
      <c r="AA99" s="1233">
        <v>0.2348305647840532</v>
      </c>
      <c r="AB99" s="1158">
        <v>0</v>
      </c>
      <c r="AC99" s="1158">
        <v>0</v>
      </c>
      <c r="AD99" s="1158">
        <v>1246.71</v>
      </c>
      <c r="AE99" s="1233">
        <v>7.1400000000000005E-3</v>
      </c>
      <c r="AF99" s="1158">
        <v>3.57</v>
      </c>
      <c r="AG99" s="1158">
        <v>2.5022283720930236</v>
      </c>
      <c r="AH99" s="1252">
        <v>1250.28</v>
      </c>
      <c r="AI99" s="1239">
        <v>5.9999999999999995E-4</v>
      </c>
      <c r="AJ99" s="1236">
        <v>5.0000000000000001E-4</v>
      </c>
      <c r="AK99" s="1236">
        <v>1.2599999999999998E-3</v>
      </c>
      <c r="AL99" s="1236">
        <v>0</v>
      </c>
      <c r="AM99" s="1236">
        <v>0</v>
      </c>
      <c r="AN99" s="1236">
        <v>1.0000000000000001E-5</v>
      </c>
      <c r="AO99" s="1233">
        <v>2.0907612040133778</v>
      </c>
      <c r="AP99" s="1233">
        <v>0.212608695652174</v>
      </c>
      <c r="AQ99" s="1158">
        <v>0</v>
      </c>
      <c r="AR99" s="1158">
        <v>0</v>
      </c>
      <c r="AS99" s="1158">
        <v>1150.92</v>
      </c>
      <c r="AT99" s="1233">
        <v>7.2000000000000007E-3</v>
      </c>
      <c r="AU99" s="1158">
        <v>3.6</v>
      </c>
      <c r="AV99" s="1158">
        <v>2.3105698996655519</v>
      </c>
      <c r="AW99" s="1252">
        <v>1154.52</v>
      </c>
      <c r="AX99" s="1236">
        <v>5.9999999999999995E-4</v>
      </c>
      <c r="AY99" s="1236">
        <v>5.0000000000000001E-4</v>
      </c>
      <c r="AZ99" s="1236">
        <v>1.2599999999999998E-3</v>
      </c>
      <c r="BA99" s="1236">
        <v>0</v>
      </c>
      <c r="BB99" s="1236">
        <v>0</v>
      </c>
      <c r="BC99" s="1236">
        <v>1.0000000000000001E-5</v>
      </c>
      <c r="BD99" s="1233">
        <v>2.3283236842105262</v>
      </c>
      <c r="BE99" s="1233">
        <v>0.24607236842105273</v>
      </c>
      <c r="BF99" s="1158">
        <v>0</v>
      </c>
      <c r="BG99" s="1158">
        <v>0</v>
      </c>
      <c r="BH99" s="1158">
        <v>1286.3399999999999</v>
      </c>
      <c r="BI99" s="1233">
        <v>6.8400000000000006E-3</v>
      </c>
      <c r="BJ99" s="1158">
        <v>3.42</v>
      </c>
      <c r="BK99" s="1158">
        <v>2.5812360526315787</v>
      </c>
      <c r="BL99" s="1252">
        <v>1289.76</v>
      </c>
      <c r="BM99" s="1239">
        <v>5.9999999999999995E-4</v>
      </c>
      <c r="BN99" s="1236">
        <v>5.0000000000000001E-4</v>
      </c>
      <c r="BO99" s="1236">
        <v>1.2599999999999998E-3</v>
      </c>
      <c r="BP99" s="1236">
        <v>0</v>
      </c>
      <c r="BQ99" s="1236">
        <v>0</v>
      </c>
      <c r="BR99" s="1236">
        <v>1.0000000000000001E-5</v>
      </c>
      <c r="BS99" s="1233">
        <v>1.8742469387755101</v>
      </c>
      <c r="BT99" s="1233">
        <v>0.2647704081632653</v>
      </c>
      <c r="BU99" s="1158">
        <v>0</v>
      </c>
      <c r="BV99" s="1158">
        <v>0</v>
      </c>
      <c r="BW99" s="1158">
        <v>1068.8</v>
      </c>
      <c r="BX99" s="1233">
        <v>6.1200000000000004E-3</v>
      </c>
      <c r="BY99" s="1158">
        <v>3.06</v>
      </c>
      <c r="BZ99" s="1158">
        <v>2.1451373469387756</v>
      </c>
      <c r="CA99" s="1252">
        <v>1071.8599999999999</v>
      </c>
      <c r="CB99" s="1236">
        <v>5.9999999999999995E-4</v>
      </c>
      <c r="CC99" s="1236">
        <v>5.0000000000000001E-4</v>
      </c>
      <c r="CD99" s="1236">
        <v>1.2599999999999998E-3</v>
      </c>
      <c r="CE99" s="1236">
        <v>0</v>
      </c>
      <c r="CF99" s="1236">
        <v>0</v>
      </c>
      <c r="CG99" s="1236">
        <v>1.0000000000000001E-5</v>
      </c>
      <c r="CH99" s="1233">
        <v>1.4091050167224082</v>
      </c>
      <c r="CI99" s="1233">
        <v>0.2605819397993312</v>
      </c>
      <c r="CJ99" s="1158">
        <v>0</v>
      </c>
      <c r="CK99" s="1158">
        <v>0</v>
      </c>
      <c r="CL99" s="1158">
        <v>834.29</v>
      </c>
      <c r="CM99" s="1233">
        <v>5.2200000000000007E-3</v>
      </c>
      <c r="CN99" s="1158">
        <v>2.61</v>
      </c>
      <c r="CO99" s="1158">
        <v>1.6749069565217394</v>
      </c>
      <c r="CP99" s="1252">
        <v>836.9</v>
      </c>
      <c r="CQ99" s="1239">
        <v>5.9999999999999995E-4</v>
      </c>
      <c r="CR99" s="1236">
        <v>5.0000000000000001E-4</v>
      </c>
      <c r="CS99" s="1236">
        <v>1.2599999999999998E-3</v>
      </c>
      <c r="CT99" s="1236">
        <v>0</v>
      </c>
      <c r="CU99" s="1236">
        <v>0</v>
      </c>
      <c r="CV99" s="1236">
        <v>1.0000000000000001E-5</v>
      </c>
      <c r="CW99" s="1233">
        <v>1.4921464968152864</v>
      </c>
      <c r="CX99" s="1233">
        <v>0.33122611464968144</v>
      </c>
      <c r="CY99" s="1158">
        <v>0</v>
      </c>
      <c r="CZ99" s="1158">
        <v>0</v>
      </c>
      <c r="DA99" s="1158">
        <v>911.08</v>
      </c>
      <c r="DB99" s="1233">
        <v>5.2000000000000006E-3</v>
      </c>
      <c r="DC99" s="1158">
        <v>2.6</v>
      </c>
      <c r="DD99" s="1158">
        <v>1.8285726114649681</v>
      </c>
      <c r="DE99" s="1252">
        <v>913.68000000000006</v>
      </c>
      <c r="DF99" s="1239">
        <v>5.9999999999999995E-4</v>
      </c>
      <c r="DG99" s="1236">
        <v>5.0000000000000001E-4</v>
      </c>
      <c r="DH99" s="1236">
        <v>1.2599999999999998E-3</v>
      </c>
      <c r="DI99" s="1236">
        <v>0</v>
      </c>
      <c r="DJ99" s="1236">
        <v>0</v>
      </c>
      <c r="DK99" s="1236">
        <v>1.0000000000000001E-5</v>
      </c>
      <c r="DL99" s="1233">
        <v>1.5106909090909091</v>
      </c>
      <c r="DM99" s="1233">
        <v>0.37254545454545451</v>
      </c>
      <c r="DN99" s="1158">
        <v>0</v>
      </c>
      <c r="DO99" s="1158">
        <v>0</v>
      </c>
      <c r="DP99" s="1158">
        <v>940.99</v>
      </c>
      <c r="DQ99" s="1233">
        <v>5.8800000000000007E-3</v>
      </c>
      <c r="DR99" s="1158">
        <v>2.94</v>
      </c>
      <c r="DS99" s="1158">
        <v>1.8891163636363637</v>
      </c>
      <c r="DT99" s="1252">
        <v>943.93000000000006</v>
      </c>
      <c r="DU99" s="1239">
        <v>5.9999999999999995E-4</v>
      </c>
      <c r="DV99" s="1236">
        <v>5.0000000000000001E-4</v>
      </c>
      <c r="DW99" s="1236">
        <v>1.2599999999999998E-3</v>
      </c>
      <c r="DX99" s="1236">
        <v>0</v>
      </c>
      <c r="DY99" s="1236">
        <v>0</v>
      </c>
      <c r="DZ99" s="1236">
        <v>1.0000000000000001E-5</v>
      </c>
      <c r="EA99" s="1233">
        <v>1.6232764044943819</v>
      </c>
      <c r="EB99" s="1233">
        <v>0.31932584269662928</v>
      </c>
      <c r="EC99" s="1158">
        <v>0</v>
      </c>
      <c r="ED99" s="1158">
        <v>0</v>
      </c>
      <c r="EE99" s="1158">
        <v>970.65</v>
      </c>
      <c r="EF99" s="1158">
        <v>5.9400000000000008E-3</v>
      </c>
      <c r="EG99" s="1158">
        <v>2.97</v>
      </c>
      <c r="EH99" s="1158">
        <v>1.9485422471910112</v>
      </c>
      <c r="EI99" s="1252">
        <v>973.62</v>
      </c>
      <c r="EJ99" s="1239">
        <v>5.9999999999999995E-4</v>
      </c>
      <c r="EK99" s="1236">
        <v>5.0000000000000001E-4</v>
      </c>
      <c r="EL99" s="1236">
        <v>1.2599999999999998E-3</v>
      </c>
      <c r="EM99" s="1236">
        <v>0</v>
      </c>
      <c r="EN99" s="1236">
        <v>0</v>
      </c>
      <c r="EO99" s="1236">
        <v>1.0000000000000001E-5</v>
      </c>
      <c r="EP99" s="1233">
        <v>1.043439705882353</v>
      </c>
      <c r="EQ99" s="1233">
        <v>0.16359926470588232</v>
      </c>
      <c r="ER99" s="1158">
        <v>0</v>
      </c>
      <c r="ES99" s="1158">
        <v>0</v>
      </c>
      <c r="ET99" s="1158">
        <v>603.12</v>
      </c>
      <c r="EU99" s="1158">
        <v>8.4000000000000012E-3</v>
      </c>
      <c r="EV99" s="1158">
        <v>4.2</v>
      </c>
      <c r="EW99" s="1158">
        <v>1.2154389705882354</v>
      </c>
      <c r="EX99" s="1252">
        <v>607.32000000000005</v>
      </c>
      <c r="EY99" s="1236">
        <v>5.9999999999999995E-4</v>
      </c>
      <c r="EZ99" s="1236">
        <v>5.0000000000000001E-4</v>
      </c>
      <c r="FA99" s="1236">
        <v>1.2599999999999998E-3</v>
      </c>
      <c r="FB99" s="1236">
        <v>0</v>
      </c>
      <c r="FC99" s="1236">
        <v>0</v>
      </c>
      <c r="FD99" s="1236">
        <v>1.0000000000000001E-5</v>
      </c>
      <c r="FE99" s="1233">
        <v>0.65387436823104694</v>
      </c>
      <c r="FF99" s="1233">
        <v>0.12401444043321294</v>
      </c>
      <c r="FG99" s="1158">
        <v>0</v>
      </c>
      <c r="FH99" s="1158">
        <v>0</v>
      </c>
      <c r="FI99" s="1158">
        <v>388.69</v>
      </c>
      <c r="FJ99" s="1158">
        <v>7.6000000000000009E-3</v>
      </c>
      <c r="FK99" s="1158">
        <v>3.8</v>
      </c>
      <c r="FL99" s="1158">
        <v>0.78548880866425996</v>
      </c>
      <c r="FM99" s="1252">
        <v>392.49</v>
      </c>
      <c r="FN99" s="1236">
        <v>5.9999999999999995E-4</v>
      </c>
      <c r="FO99" s="1236">
        <v>5.0000000000000001E-4</v>
      </c>
      <c r="FP99" s="1236">
        <v>1.2599999999999998E-3</v>
      </c>
      <c r="FQ99" s="1236">
        <v>0</v>
      </c>
      <c r="FR99" s="1236">
        <v>0</v>
      </c>
      <c r="FS99" s="1236">
        <v>1.0000000000000001E-5</v>
      </c>
      <c r="FT99" s="1233">
        <v>2.2156054054054057</v>
      </c>
      <c r="FU99" s="1233">
        <v>0.25970945945945939</v>
      </c>
      <c r="FV99" s="1158">
        <v>0</v>
      </c>
      <c r="FW99" s="1158">
        <v>0</v>
      </c>
      <c r="FX99" s="1158">
        <v>1236.83</v>
      </c>
      <c r="FY99" s="1158">
        <v>7.4100000000000008E-3</v>
      </c>
      <c r="FZ99" s="1158">
        <v>3.7</v>
      </c>
      <c r="GA99" s="1158">
        <v>2.4827248648648652</v>
      </c>
      <c r="GB99" s="1252">
        <v>1240.53</v>
      </c>
      <c r="GC99" s="1253">
        <v>13.744851938661478</v>
      </c>
      <c r="GD99" s="1254">
        <v>6867.86</v>
      </c>
      <c r="GE99" s="1255">
        <v>10.149883866409704</v>
      </c>
      <c r="GF99" s="1256">
        <v>5071.57</v>
      </c>
      <c r="GG99" s="1257">
        <v>23.894735805071182</v>
      </c>
      <c r="GH99" s="1258">
        <v>11939.43</v>
      </c>
      <c r="GI99" s="1246">
        <v>9</v>
      </c>
      <c r="GJ99" s="1259">
        <v>23.521785805071179</v>
      </c>
      <c r="GK99" s="1260">
        <v>11753.06</v>
      </c>
      <c r="GL99" s="1261">
        <v>0.372950000000003</v>
      </c>
      <c r="GM99" s="1262">
        <v>186.3700000000008</v>
      </c>
    </row>
    <row r="100" spans="1:196" ht="18" customHeight="1" x14ac:dyDescent="0.25">
      <c r="A100" s="1250">
        <v>86</v>
      </c>
      <c r="B100" s="1263" t="s">
        <v>1419</v>
      </c>
      <c r="C100" s="1266" t="s">
        <v>379</v>
      </c>
      <c r="D100" s="1235">
        <v>24.599999999999998</v>
      </c>
      <c r="E100" s="1236">
        <v>7.0000000000000001E-3</v>
      </c>
      <c r="F100" s="1236">
        <v>5.0000000000000001E-3</v>
      </c>
      <c r="G100" s="1236">
        <v>1.4700000000000001E-2</v>
      </c>
      <c r="H100" s="1236">
        <v>0</v>
      </c>
      <c r="I100" s="1236">
        <v>0</v>
      </c>
      <c r="J100" s="1236">
        <v>0.01</v>
      </c>
      <c r="K100" s="1233">
        <v>23.396766891891893</v>
      </c>
      <c r="L100" s="1233">
        <v>2.2533614864864853</v>
      </c>
      <c r="M100" s="1237">
        <v>0</v>
      </c>
      <c r="N100" s="1237">
        <v>0</v>
      </c>
      <c r="O100" s="1158">
        <v>630.99</v>
      </c>
      <c r="P100" s="1233">
        <v>6</v>
      </c>
      <c r="Q100" s="1158">
        <v>147.6</v>
      </c>
      <c r="R100" s="1158">
        <v>31.65012837837838</v>
      </c>
      <c r="S100" s="1252">
        <v>778.59</v>
      </c>
      <c r="T100" s="1239">
        <v>7.0000000000000001E-3</v>
      </c>
      <c r="U100" s="1236">
        <v>5.0000000000000001E-3</v>
      </c>
      <c r="V100" s="1236">
        <v>1.4700000000000001E-2</v>
      </c>
      <c r="W100" s="1236">
        <v>0</v>
      </c>
      <c r="X100" s="1236">
        <v>0</v>
      </c>
      <c r="Y100" s="1236">
        <v>0.01</v>
      </c>
      <c r="Z100" s="1233">
        <v>26.369674418604657</v>
      </c>
      <c r="AA100" s="1233">
        <v>2.3483056478405322</v>
      </c>
      <c r="AB100" s="1158">
        <v>0</v>
      </c>
      <c r="AC100" s="1158">
        <v>0</v>
      </c>
      <c r="AD100" s="1158">
        <v>706.46</v>
      </c>
      <c r="AE100" s="1233">
        <v>7.1400000000000006</v>
      </c>
      <c r="AF100" s="1158">
        <v>175.64</v>
      </c>
      <c r="AG100" s="1158">
        <v>35.857980066445194</v>
      </c>
      <c r="AH100" s="1252">
        <v>882.1</v>
      </c>
      <c r="AI100" s="1239">
        <v>7.0000000000000001E-3</v>
      </c>
      <c r="AJ100" s="1236">
        <v>5.0000000000000001E-3</v>
      </c>
      <c r="AK100" s="1236">
        <v>1.4700000000000001E-2</v>
      </c>
      <c r="AL100" s="1236">
        <v>0</v>
      </c>
      <c r="AM100" s="1236">
        <v>0</v>
      </c>
      <c r="AN100" s="1236">
        <v>0.01</v>
      </c>
      <c r="AO100" s="1233">
        <v>24.392214046822744</v>
      </c>
      <c r="AP100" s="1233">
        <v>2.12608695652174</v>
      </c>
      <c r="AQ100" s="1158">
        <v>0</v>
      </c>
      <c r="AR100" s="1158">
        <v>0</v>
      </c>
      <c r="AS100" s="1158">
        <v>652.35</v>
      </c>
      <c r="AT100" s="1233">
        <v>7.2</v>
      </c>
      <c r="AU100" s="1158">
        <v>177.12</v>
      </c>
      <c r="AV100" s="1158">
        <v>33.718301003344486</v>
      </c>
      <c r="AW100" s="1252">
        <v>829.47</v>
      </c>
      <c r="AX100" s="1236">
        <v>7.0000000000000001E-3</v>
      </c>
      <c r="AY100" s="1236">
        <v>5.0000000000000001E-3</v>
      </c>
      <c r="AZ100" s="1236">
        <v>1.4700000000000001E-2</v>
      </c>
      <c r="BA100" s="1236">
        <v>0</v>
      </c>
      <c r="BB100" s="1236">
        <v>0</v>
      </c>
      <c r="BC100" s="1236">
        <v>0.01</v>
      </c>
      <c r="BD100" s="1233">
        <v>27.163776315789473</v>
      </c>
      <c r="BE100" s="1233">
        <v>2.4607236842105271</v>
      </c>
      <c r="BF100" s="1158">
        <v>0</v>
      </c>
      <c r="BG100" s="1158">
        <v>0</v>
      </c>
      <c r="BH100" s="1158">
        <v>728.76</v>
      </c>
      <c r="BI100" s="1233">
        <v>6.84</v>
      </c>
      <c r="BJ100" s="1158">
        <v>168.26</v>
      </c>
      <c r="BK100" s="1158">
        <v>36.464500000000001</v>
      </c>
      <c r="BL100" s="1252">
        <v>897.02</v>
      </c>
      <c r="BM100" s="1239">
        <v>7.0000000000000001E-3</v>
      </c>
      <c r="BN100" s="1236">
        <v>5.0000000000000001E-3</v>
      </c>
      <c r="BO100" s="1236">
        <v>1.4700000000000001E-2</v>
      </c>
      <c r="BP100" s="1236">
        <v>0</v>
      </c>
      <c r="BQ100" s="1236">
        <v>0</v>
      </c>
      <c r="BR100" s="1236">
        <v>0.01</v>
      </c>
      <c r="BS100" s="1233">
        <v>21.866214285714285</v>
      </c>
      <c r="BT100" s="1233">
        <v>2.6477040816326531</v>
      </c>
      <c r="BU100" s="1158">
        <v>0</v>
      </c>
      <c r="BV100" s="1158">
        <v>0</v>
      </c>
      <c r="BW100" s="1158">
        <v>603.04</v>
      </c>
      <c r="BX100" s="1233">
        <v>6.12</v>
      </c>
      <c r="BY100" s="1158">
        <v>150.55000000000001</v>
      </c>
      <c r="BZ100" s="1158">
        <v>30.63391836734694</v>
      </c>
      <c r="CA100" s="1252">
        <v>753.58999999999992</v>
      </c>
      <c r="CB100" s="1236">
        <v>7.0000000000000001E-3</v>
      </c>
      <c r="CC100" s="1236">
        <v>5.0000000000000001E-3</v>
      </c>
      <c r="CD100" s="1236">
        <v>1.4700000000000001E-2</v>
      </c>
      <c r="CE100" s="1236">
        <v>0</v>
      </c>
      <c r="CF100" s="1236">
        <v>0</v>
      </c>
      <c r="CG100" s="1236">
        <v>0.01</v>
      </c>
      <c r="CH100" s="1233">
        <v>16.439558528428098</v>
      </c>
      <c r="CI100" s="1233">
        <v>2.6058193979933115</v>
      </c>
      <c r="CJ100" s="1158">
        <v>0</v>
      </c>
      <c r="CK100" s="1158">
        <v>0</v>
      </c>
      <c r="CL100" s="1158">
        <v>468.52</v>
      </c>
      <c r="CM100" s="1233">
        <v>5.22</v>
      </c>
      <c r="CN100" s="1158">
        <v>128.41</v>
      </c>
      <c r="CO100" s="1158">
        <v>24.265377926421408</v>
      </c>
      <c r="CP100" s="1252">
        <v>596.92999999999995</v>
      </c>
      <c r="CQ100" s="1239">
        <v>7.0000000000000001E-3</v>
      </c>
      <c r="CR100" s="1236">
        <v>5.0000000000000001E-3</v>
      </c>
      <c r="CS100" s="1236">
        <v>1.4700000000000001E-2</v>
      </c>
      <c r="CT100" s="1236">
        <v>0</v>
      </c>
      <c r="CU100" s="1236">
        <v>0</v>
      </c>
      <c r="CV100" s="1236">
        <v>0.01</v>
      </c>
      <c r="CW100" s="1233">
        <v>17.408375796178344</v>
      </c>
      <c r="CX100" s="1233">
        <v>3.3122611464968146</v>
      </c>
      <c r="CY100" s="1158">
        <v>0</v>
      </c>
      <c r="CZ100" s="1158">
        <v>0</v>
      </c>
      <c r="DA100" s="1158">
        <v>509.73</v>
      </c>
      <c r="DB100" s="1233">
        <v>5.2</v>
      </c>
      <c r="DC100" s="1158">
        <v>127.92</v>
      </c>
      <c r="DD100" s="1158">
        <v>25.920636942675159</v>
      </c>
      <c r="DE100" s="1252">
        <v>637.65</v>
      </c>
      <c r="DF100" s="1239">
        <v>7.0000000000000001E-3</v>
      </c>
      <c r="DG100" s="1236">
        <v>5.0000000000000001E-3</v>
      </c>
      <c r="DH100" s="1236">
        <v>1.4700000000000001E-2</v>
      </c>
      <c r="DI100" s="1236">
        <v>0</v>
      </c>
      <c r="DJ100" s="1236">
        <v>0</v>
      </c>
      <c r="DK100" s="1236">
        <v>0.01</v>
      </c>
      <c r="DL100" s="1233">
        <v>17.624727272727274</v>
      </c>
      <c r="DM100" s="1233">
        <v>3.7254545454545451</v>
      </c>
      <c r="DN100" s="1158">
        <v>0</v>
      </c>
      <c r="DO100" s="1158">
        <v>0</v>
      </c>
      <c r="DP100" s="1158">
        <v>525.21</v>
      </c>
      <c r="DQ100" s="1233">
        <v>5.88</v>
      </c>
      <c r="DR100" s="1158">
        <v>144.65</v>
      </c>
      <c r="DS100" s="1158">
        <v>27.230181818181819</v>
      </c>
      <c r="DT100" s="1252">
        <v>669.86</v>
      </c>
      <c r="DU100" s="1239">
        <v>7.0000000000000001E-3</v>
      </c>
      <c r="DV100" s="1236">
        <v>5.0000000000000001E-3</v>
      </c>
      <c r="DW100" s="1236">
        <v>1.4700000000000001E-2</v>
      </c>
      <c r="DX100" s="1236">
        <v>0</v>
      </c>
      <c r="DY100" s="1236">
        <v>0</v>
      </c>
      <c r="DZ100" s="1236">
        <v>0.01</v>
      </c>
      <c r="EA100" s="1233">
        <v>18.938224719101125</v>
      </c>
      <c r="EB100" s="1233">
        <v>3.1932584269662927</v>
      </c>
      <c r="EC100" s="1158">
        <v>0</v>
      </c>
      <c r="ED100" s="1158">
        <v>0</v>
      </c>
      <c r="EE100" s="1158">
        <v>544.42999999999995</v>
      </c>
      <c r="EF100" s="1158">
        <v>5.94</v>
      </c>
      <c r="EG100" s="1158">
        <v>146.12</v>
      </c>
      <c r="EH100" s="1158">
        <v>28.071483146067418</v>
      </c>
      <c r="EI100" s="1252">
        <v>690.55</v>
      </c>
      <c r="EJ100" s="1239">
        <v>7.0000000000000001E-3</v>
      </c>
      <c r="EK100" s="1236">
        <v>5.0000000000000001E-3</v>
      </c>
      <c r="EL100" s="1236">
        <v>1.4700000000000001E-2</v>
      </c>
      <c r="EM100" s="1236">
        <v>0</v>
      </c>
      <c r="EN100" s="1236">
        <v>0</v>
      </c>
      <c r="EO100" s="1236">
        <v>0.01</v>
      </c>
      <c r="EP100" s="1233">
        <v>12.17346323529412</v>
      </c>
      <c r="EQ100" s="1233">
        <v>1.6359926470588233</v>
      </c>
      <c r="ER100" s="1158">
        <v>0</v>
      </c>
      <c r="ES100" s="1158">
        <v>0</v>
      </c>
      <c r="ET100" s="1158">
        <v>339.71</v>
      </c>
      <c r="EU100" s="1158">
        <v>8.4</v>
      </c>
      <c r="EV100" s="1158">
        <v>206.64</v>
      </c>
      <c r="EW100" s="1158">
        <v>22.209455882352941</v>
      </c>
      <c r="EX100" s="1252">
        <v>546.34999999999991</v>
      </c>
      <c r="EY100" s="1236">
        <v>7.0000000000000001E-3</v>
      </c>
      <c r="EZ100" s="1236">
        <v>5.0000000000000001E-3</v>
      </c>
      <c r="FA100" s="1236">
        <v>1.4700000000000001E-2</v>
      </c>
      <c r="FB100" s="1236">
        <v>0</v>
      </c>
      <c r="FC100" s="1236">
        <v>0</v>
      </c>
      <c r="FD100" s="1236">
        <v>0.01</v>
      </c>
      <c r="FE100" s="1233">
        <v>7.6285342960288816</v>
      </c>
      <c r="FF100" s="1233">
        <v>1.2401444043321295</v>
      </c>
      <c r="FG100" s="1158">
        <v>0</v>
      </c>
      <c r="FH100" s="1158">
        <v>0</v>
      </c>
      <c r="FI100" s="1158">
        <v>218.17</v>
      </c>
      <c r="FJ100" s="1158">
        <v>7.6000000000000005</v>
      </c>
      <c r="FK100" s="1158">
        <v>186.96</v>
      </c>
      <c r="FL100" s="1158">
        <v>16.468678700361011</v>
      </c>
      <c r="FM100" s="1252">
        <v>405.13</v>
      </c>
      <c r="FN100" s="1236">
        <v>7.0000000000000001E-3</v>
      </c>
      <c r="FO100" s="1236">
        <v>5.0000000000000001E-3</v>
      </c>
      <c r="FP100" s="1236">
        <v>1.4700000000000001E-2</v>
      </c>
      <c r="FQ100" s="1236">
        <v>0</v>
      </c>
      <c r="FR100" s="1236">
        <v>0</v>
      </c>
      <c r="FS100" s="1236">
        <v>0.01</v>
      </c>
      <c r="FT100" s="1233">
        <v>25.848729729729733</v>
      </c>
      <c r="FU100" s="1233">
        <v>2.5970945945945938</v>
      </c>
      <c r="FV100" s="1158">
        <v>0</v>
      </c>
      <c r="FW100" s="1158">
        <v>0</v>
      </c>
      <c r="FX100" s="1158">
        <v>699.77</v>
      </c>
      <c r="FY100" s="1158">
        <v>7.41</v>
      </c>
      <c r="FZ100" s="1158">
        <v>182.29</v>
      </c>
      <c r="GA100" s="1158">
        <v>35.855824324324331</v>
      </c>
      <c r="GB100" s="1252">
        <v>882.06</v>
      </c>
      <c r="GC100" s="1253">
        <v>192.59020574193642</v>
      </c>
      <c r="GD100" s="1254">
        <v>4737.7</v>
      </c>
      <c r="GE100" s="1255">
        <v>155.75626081396268</v>
      </c>
      <c r="GF100" s="1256">
        <v>3831.6</v>
      </c>
      <c r="GG100" s="1257">
        <v>348.3464665558991</v>
      </c>
      <c r="GH100" s="1258">
        <v>8569.2999999999993</v>
      </c>
      <c r="GI100" s="1246">
        <v>9</v>
      </c>
      <c r="GJ100" s="1259">
        <v>269.39646655589911</v>
      </c>
      <c r="GK100" s="1260">
        <v>6627.1399999999985</v>
      </c>
      <c r="GL100" s="1261">
        <v>78.949999999999989</v>
      </c>
      <c r="GM100" s="1262">
        <v>1942.1600000000008</v>
      </c>
    </row>
    <row r="101" spans="1:196" ht="18" customHeight="1" x14ac:dyDescent="0.25">
      <c r="A101" s="1232">
        <v>87</v>
      </c>
      <c r="B101" s="1263" t="s">
        <v>1420</v>
      </c>
      <c r="C101" s="1266" t="s">
        <v>379</v>
      </c>
      <c r="D101" s="1235">
        <v>343</v>
      </c>
      <c r="E101" s="1236">
        <v>5.0000000000000001E-4</v>
      </c>
      <c r="F101" s="1236">
        <v>4.0000000000000002E-4</v>
      </c>
      <c r="G101" s="1236">
        <v>1.0500000000000002E-3</v>
      </c>
      <c r="H101" s="1236">
        <v>0</v>
      </c>
      <c r="I101" s="1236">
        <v>0</v>
      </c>
      <c r="J101" s="1236">
        <v>0</v>
      </c>
      <c r="K101" s="1233">
        <v>1.6711976351351352</v>
      </c>
      <c r="L101" s="1233">
        <v>0.18026891891891883</v>
      </c>
      <c r="M101" s="1237">
        <v>0</v>
      </c>
      <c r="N101" s="1237">
        <v>0</v>
      </c>
      <c r="O101" s="1158">
        <v>635.04999999999995</v>
      </c>
      <c r="P101" s="1233">
        <v>0</v>
      </c>
      <c r="Q101" s="1158">
        <v>0</v>
      </c>
      <c r="R101" s="1158">
        <v>1.851466554054054</v>
      </c>
      <c r="S101" s="1252">
        <v>635.04999999999995</v>
      </c>
      <c r="T101" s="1239">
        <v>5.0000000000000001E-4</v>
      </c>
      <c r="U101" s="1236">
        <v>4.0000000000000002E-4</v>
      </c>
      <c r="V101" s="1236">
        <v>1.0500000000000002E-3</v>
      </c>
      <c r="W101" s="1236">
        <v>0</v>
      </c>
      <c r="X101" s="1236">
        <v>0</v>
      </c>
      <c r="Y101" s="1236">
        <v>1E-4</v>
      </c>
      <c r="Z101" s="1233">
        <v>1.8835481727574754</v>
      </c>
      <c r="AA101" s="1233">
        <v>0.18786445182724257</v>
      </c>
      <c r="AB101" s="1158">
        <v>0</v>
      </c>
      <c r="AC101" s="1158">
        <v>0</v>
      </c>
      <c r="AD101" s="1158">
        <v>710.49</v>
      </c>
      <c r="AE101" s="1233">
        <v>7.1400000000000005E-2</v>
      </c>
      <c r="AF101" s="1158">
        <v>24.49</v>
      </c>
      <c r="AG101" s="1158">
        <v>2.1428126245847183</v>
      </c>
      <c r="AH101" s="1252">
        <v>734.98</v>
      </c>
      <c r="AI101" s="1239">
        <v>5.0000000000000001E-4</v>
      </c>
      <c r="AJ101" s="1236">
        <v>4.0000000000000002E-4</v>
      </c>
      <c r="AK101" s="1236">
        <v>1.0500000000000002E-3</v>
      </c>
      <c r="AL101" s="1236">
        <v>0</v>
      </c>
      <c r="AM101" s="1236">
        <v>0</v>
      </c>
      <c r="AN101" s="1236">
        <v>1E-4</v>
      </c>
      <c r="AO101" s="1233">
        <v>1.7423010033444817</v>
      </c>
      <c r="AP101" s="1233">
        <v>0.17008695652173919</v>
      </c>
      <c r="AQ101" s="1158">
        <v>0</v>
      </c>
      <c r="AR101" s="1158">
        <v>0</v>
      </c>
      <c r="AS101" s="1158">
        <v>655.95</v>
      </c>
      <c r="AT101" s="1233">
        <v>7.2000000000000008E-2</v>
      </c>
      <c r="AU101" s="1158">
        <v>24.7</v>
      </c>
      <c r="AV101" s="1158">
        <v>1.9843879598662209</v>
      </c>
      <c r="AW101" s="1252">
        <v>680.65000000000009</v>
      </c>
      <c r="AX101" s="1236">
        <v>5.0000000000000001E-4</v>
      </c>
      <c r="AY101" s="1236">
        <v>4.0000000000000002E-4</v>
      </c>
      <c r="AZ101" s="1236">
        <v>1.0500000000000002E-3</v>
      </c>
      <c r="BA101" s="1236">
        <v>0</v>
      </c>
      <c r="BB101" s="1236">
        <v>0</v>
      </c>
      <c r="BC101" s="1236">
        <v>1E-4</v>
      </c>
      <c r="BD101" s="1233">
        <v>1.9402697368421054</v>
      </c>
      <c r="BE101" s="1233">
        <v>0.19685789473684218</v>
      </c>
      <c r="BF101" s="1158">
        <v>0</v>
      </c>
      <c r="BG101" s="1158">
        <v>0</v>
      </c>
      <c r="BH101" s="1158">
        <v>733.03</v>
      </c>
      <c r="BI101" s="1233">
        <v>6.8400000000000002E-2</v>
      </c>
      <c r="BJ101" s="1158">
        <v>23.46</v>
      </c>
      <c r="BK101" s="1158">
        <v>2.2055276315789474</v>
      </c>
      <c r="BL101" s="1252">
        <v>756.49</v>
      </c>
      <c r="BM101" s="1239">
        <v>5.0000000000000001E-4</v>
      </c>
      <c r="BN101" s="1236">
        <v>4.0000000000000002E-4</v>
      </c>
      <c r="BO101" s="1236">
        <v>1.0500000000000002E-3</v>
      </c>
      <c r="BP101" s="1236">
        <v>0</v>
      </c>
      <c r="BQ101" s="1236">
        <v>0</v>
      </c>
      <c r="BR101" s="1236">
        <v>1E-4</v>
      </c>
      <c r="BS101" s="1233">
        <v>1.5618724489795919</v>
      </c>
      <c r="BT101" s="1233">
        <v>0.21181632653061225</v>
      </c>
      <c r="BU101" s="1158">
        <v>0</v>
      </c>
      <c r="BV101" s="1158">
        <v>0</v>
      </c>
      <c r="BW101" s="1158">
        <v>608.38</v>
      </c>
      <c r="BX101" s="1233">
        <v>6.1200000000000004E-2</v>
      </c>
      <c r="BY101" s="1158">
        <v>20.99</v>
      </c>
      <c r="BZ101" s="1158">
        <v>1.8348887755102041</v>
      </c>
      <c r="CA101" s="1252">
        <v>629.37</v>
      </c>
      <c r="CB101" s="1236">
        <v>5.0000000000000001E-4</v>
      </c>
      <c r="CC101" s="1236">
        <v>4.0000000000000002E-4</v>
      </c>
      <c r="CD101" s="1236">
        <v>1.0500000000000002E-3</v>
      </c>
      <c r="CE101" s="1236">
        <v>0</v>
      </c>
      <c r="CF101" s="1236">
        <v>0</v>
      </c>
      <c r="CG101" s="1236">
        <v>1E-4</v>
      </c>
      <c r="CH101" s="1233">
        <v>1.174254180602007</v>
      </c>
      <c r="CI101" s="1233">
        <v>0.20846555183946494</v>
      </c>
      <c r="CJ101" s="1158">
        <v>0</v>
      </c>
      <c r="CK101" s="1158">
        <v>0</v>
      </c>
      <c r="CL101" s="1158">
        <v>474.27</v>
      </c>
      <c r="CM101" s="1233">
        <v>5.2200000000000003E-2</v>
      </c>
      <c r="CN101" s="1158">
        <v>17.899999999999999</v>
      </c>
      <c r="CO101" s="1158">
        <v>1.434919732441472</v>
      </c>
      <c r="CP101" s="1252">
        <v>492.16999999999996</v>
      </c>
      <c r="CQ101" s="1239">
        <v>5.0000000000000001E-4</v>
      </c>
      <c r="CR101" s="1236">
        <v>4.0000000000000002E-4</v>
      </c>
      <c r="CS101" s="1236">
        <v>1.0500000000000002E-3</v>
      </c>
      <c r="CT101" s="1236">
        <v>0</v>
      </c>
      <c r="CU101" s="1236">
        <v>0</v>
      </c>
      <c r="CV101" s="1236">
        <v>1E-4</v>
      </c>
      <c r="CW101" s="1233">
        <v>1.243455414012739</v>
      </c>
      <c r="CX101" s="1233">
        <v>0.26498089171974515</v>
      </c>
      <c r="CY101" s="1158">
        <v>0</v>
      </c>
      <c r="CZ101" s="1158">
        <v>0</v>
      </c>
      <c r="DA101" s="1158">
        <v>517.39</v>
      </c>
      <c r="DB101" s="1233">
        <v>5.2000000000000005E-2</v>
      </c>
      <c r="DC101" s="1158">
        <v>17.84</v>
      </c>
      <c r="DD101" s="1158">
        <v>1.5604363057324842</v>
      </c>
      <c r="DE101" s="1252">
        <v>535.23</v>
      </c>
      <c r="DF101" s="1239">
        <v>5.0000000000000001E-4</v>
      </c>
      <c r="DG101" s="1236">
        <v>4.0000000000000002E-4</v>
      </c>
      <c r="DH101" s="1236">
        <v>1.0500000000000002E-3</v>
      </c>
      <c r="DI101" s="1236">
        <v>0</v>
      </c>
      <c r="DJ101" s="1236">
        <v>0</v>
      </c>
      <c r="DK101" s="1236">
        <v>1E-4</v>
      </c>
      <c r="DL101" s="1233">
        <v>1.258909090909091</v>
      </c>
      <c r="DM101" s="1233">
        <v>0.2980363636363636</v>
      </c>
      <c r="DN101" s="1158">
        <v>0</v>
      </c>
      <c r="DO101" s="1158">
        <v>0</v>
      </c>
      <c r="DP101" s="1158">
        <v>534.03</v>
      </c>
      <c r="DQ101" s="1233">
        <v>5.8800000000000005E-2</v>
      </c>
      <c r="DR101" s="1158">
        <v>20.170000000000002</v>
      </c>
      <c r="DS101" s="1158">
        <v>1.6157454545454546</v>
      </c>
      <c r="DT101" s="1252">
        <v>554.19999999999993</v>
      </c>
      <c r="DU101" s="1239">
        <v>5.0000000000000001E-4</v>
      </c>
      <c r="DV101" s="1236">
        <v>4.0000000000000002E-4</v>
      </c>
      <c r="DW101" s="1236">
        <v>1.0500000000000002E-3</v>
      </c>
      <c r="DX101" s="1236">
        <v>0</v>
      </c>
      <c r="DY101" s="1236">
        <v>0</v>
      </c>
      <c r="DZ101" s="1236">
        <v>1E-4</v>
      </c>
      <c r="EA101" s="1233">
        <v>1.3527303370786516</v>
      </c>
      <c r="EB101" s="1233">
        <v>0.25546067415730339</v>
      </c>
      <c r="EC101" s="1158">
        <v>0</v>
      </c>
      <c r="ED101" s="1158">
        <v>0</v>
      </c>
      <c r="EE101" s="1158">
        <v>551.61</v>
      </c>
      <c r="EF101" s="1158">
        <v>5.9400000000000001E-2</v>
      </c>
      <c r="EG101" s="1158">
        <v>20.37</v>
      </c>
      <c r="EH101" s="1158">
        <v>1.6675910112359549</v>
      </c>
      <c r="EI101" s="1252">
        <v>571.98</v>
      </c>
      <c r="EJ101" s="1239">
        <v>5.0000000000000001E-4</v>
      </c>
      <c r="EK101" s="1236">
        <v>4.0000000000000002E-4</v>
      </c>
      <c r="EL101" s="1236">
        <v>1.0500000000000002E-3</v>
      </c>
      <c r="EM101" s="1236">
        <v>0</v>
      </c>
      <c r="EN101" s="1236">
        <v>0</v>
      </c>
      <c r="EO101" s="1236">
        <v>1E-4</v>
      </c>
      <c r="EP101" s="1233">
        <v>0.86953308823529429</v>
      </c>
      <c r="EQ101" s="1233">
        <v>0.13087941176470586</v>
      </c>
      <c r="ER101" s="1158">
        <v>0</v>
      </c>
      <c r="ES101" s="1158">
        <v>0</v>
      </c>
      <c r="ET101" s="1158">
        <v>343.14</v>
      </c>
      <c r="EU101" s="1158">
        <v>8.4000000000000005E-2</v>
      </c>
      <c r="EV101" s="1158">
        <v>28.81</v>
      </c>
      <c r="EW101" s="1158">
        <v>1.0844125000000002</v>
      </c>
      <c r="EX101" s="1252">
        <v>371.95</v>
      </c>
      <c r="EY101" s="1236">
        <v>5.0000000000000001E-4</v>
      </c>
      <c r="EZ101" s="1236">
        <v>4.0000000000000002E-4</v>
      </c>
      <c r="FA101" s="1236">
        <v>1.0500000000000002E-3</v>
      </c>
      <c r="FB101" s="1236">
        <v>0</v>
      </c>
      <c r="FC101" s="1236">
        <v>0</v>
      </c>
      <c r="FD101" s="1236">
        <v>1E-4</v>
      </c>
      <c r="FE101" s="1233">
        <v>0.54489530685920584</v>
      </c>
      <c r="FF101" s="1233">
        <v>9.921155234657035E-2</v>
      </c>
      <c r="FG101" s="1158">
        <v>0</v>
      </c>
      <c r="FH101" s="1158">
        <v>0</v>
      </c>
      <c r="FI101" s="1158">
        <v>220.93</v>
      </c>
      <c r="FJ101" s="1158">
        <v>7.5999999999999998E-2</v>
      </c>
      <c r="FK101" s="1158">
        <v>26.07</v>
      </c>
      <c r="FL101" s="1158">
        <v>0.72010685920577611</v>
      </c>
      <c r="FM101" s="1252">
        <v>247</v>
      </c>
      <c r="FN101" s="1236">
        <v>5.0000000000000001E-4</v>
      </c>
      <c r="FO101" s="1236">
        <v>4.0000000000000002E-4</v>
      </c>
      <c r="FP101" s="1236">
        <v>1.0500000000000002E-3</v>
      </c>
      <c r="FQ101" s="1236">
        <v>0</v>
      </c>
      <c r="FR101" s="1236">
        <v>0</v>
      </c>
      <c r="FS101" s="1236">
        <v>1E-4</v>
      </c>
      <c r="FT101" s="1233">
        <v>1.8463378378378381</v>
      </c>
      <c r="FU101" s="1233">
        <v>0.20776756756756751</v>
      </c>
      <c r="FV101" s="1158">
        <v>0</v>
      </c>
      <c r="FW101" s="1158">
        <v>0</v>
      </c>
      <c r="FX101" s="1158">
        <v>704.56</v>
      </c>
      <c r="FY101" s="1158">
        <v>7.4099999999999999E-2</v>
      </c>
      <c r="FZ101" s="1158">
        <v>25.42</v>
      </c>
      <c r="GA101" s="1158">
        <v>2.1282054054054056</v>
      </c>
      <c r="GB101" s="1252">
        <v>729.9799999999999</v>
      </c>
      <c r="GC101" s="1253">
        <v>11.454003278035618</v>
      </c>
      <c r="GD101" s="1254">
        <v>3928.71</v>
      </c>
      <c r="GE101" s="1255">
        <v>8.7764975361250759</v>
      </c>
      <c r="GF101" s="1256">
        <v>3010.3399999999997</v>
      </c>
      <c r="GG101" s="1257">
        <v>20.230500814160692</v>
      </c>
      <c r="GH101" s="1258">
        <v>6939.0499999999993</v>
      </c>
      <c r="GI101" s="1246">
        <v>9</v>
      </c>
      <c r="GJ101" s="1259">
        <v>19.50100081416069</v>
      </c>
      <c r="GK101" s="1260">
        <v>6688.83</v>
      </c>
      <c r="GL101" s="1261">
        <v>0.72950000000000159</v>
      </c>
      <c r="GM101" s="1262">
        <v>250.21999999999935</v>
      </c>
    </row>
    <row r="102" spans="1:196" ht="18" customHeight="1" x14ac:dyDescent="0.25">
      <c r="A102" s="1250">
        <v>88</v>
      </c>
      <c r="B102" s="1263" t="s">
        <v>1421</v>
      </c>
      <c r="C102" s="1266" t="s">
        <v>379</v>
      </c>
      <c r="D102" s="1235">
        <v>1123.3333333333333</v>
      </c>
      <c r="E102" s="1236">
        <v>2.0000000000000002E-5</v>
      </c>
      <c r="F102" s="1236">
        <v>2.0000000000000002E-5</v>
      </c>
      <c r="G102" s="1236">
        <v>2.0000000000000002E-5</v>
      </c>
      <c r="H102" s="1236">
        <v>0</v>
      </c>
      <c r="I102" s="1236">
        <v>0</v>
      </c>
      <c r="J102" s="1236">
        <v>0</v>
      </c>
      <c r="K102" s="1233">
        <v>6.6847905405405417E-2</v>
      </c>
      <c r="L102" s="1233">
        <v>9.0134459459459415E-3</v>
      </c>
      <c r="M102" s="1237">
        <v>0</v>
      </c>
      <c r="N102" s="1237">
        <v>0</v>
      </c>
      <c r="O102" s="1158">
        <v>85.22</v>
      </c>
      <c r="P102" s="1233">
        <v>0</v>
      </c>
      <c r="Q102" s="1158">
        <v>0</v>
      </c>
      <c r="R102" s="1158">
        <v>7.5861351351351358E-2</v>
      </c>
      <c r="S102" s="1252">
        <v>85.22</v>
      </c>
      <c r="T102" s="1239">
        <v>2.0000000000000002E-5</v>
      </c>
      <c r="U102" s="1236">
        <v>2.0000000000000002E-5</v>
      </c>
      <c r="V102" s="1236">
        <v>2.0000000000000002E-5</v>
      </c>
      <c r="W102" s="1236">
        <v>0</v>
      </c>
      <c r="X102" s="1236">
        <v>0</v>
      </c>
      <c r="Y102" s="1236">
        <v>0</v>
      </c>
      <c r="Z102" s="1233">
        <v>7.534192691029902E-2</v>
      </c>
      <c r="AA102" s="1233">
        <v>9.3932225913621291E-3</v>
      </c>
      <c r="AB102" s="1158">
        <v>0</v>
      </c>
      <c r="AC102" s="1158">
        <v>0</v>
      </c>
      <c r="AD102" s="1158">
        <v>95.19</v>
      </c>
      <c r="AE102" s="1233">
        <v>0</v>
      </c>
      <c r="AF102" s="1158">
        <v>0</v>
      </c>
      <c r="AG102" s="1158">
        <v>8.4735149501661153E-2</v>
      </c>
      <c r="AH102" s="1252">
        <v>95.19</v>
      </c>
      <c r="AI102" s="1239">
        <v>2.0000000000000002E-5</v>
      </c>
      <c r="AJ102" s="1236">
        <v>2.0000000000000002E-5</v>
      </c>
      <c r="AK102" s="1236">
        <v>2.0000000000000002E-5</v>
      </c>
      <c r="AL102" s="1236">
        <v>0</v>
      </c>
      <c r="AM102" s="1236">
        <v>0</v>
      </c>
      <c r="AN102" s="1236">
        <v>0</v>
      </c>
      <c r="AO102" s="1233">
        <v>6.9692040133779276E-2</v>
      </c>
      <c r="AP102" s="1233">
        <v>8.5043478260869599E-3</v>
      </c>
      <c r="AQ102" s="1158">
        <v>0</v>
      </c>
      <c r="AR102" s="1158">
        <v>0</v>
      </c>
      <c r="AS102" s="1158">
        <v>87.84</v>
      </c>
      <c r="AT102" s="1233">
        <v>0</v>
      </c>
      <c r="AU102" s="1158">
        <v>0</v>
      </c>
      <c r="AV102" s="1158">
        <v>7.8196387959866234E-2</v>
      </c>
      <c r="AW102" s="1252">
        <v>87.84</v>
      </c>
      <c r="AX102" s="1236">
        <v>2.0000000000000002E-5</v>
      </c>
      <c r="AY102" s="1236">
        <v>2.0000000000000002E-5</v>
      </c>
      <c r="AZ102" s="1236">
        <v>2.0000000000000002E-5</v>
      </c>
      <c r="BA102" s="1236">
        <v>0</v>
      </c>
      <c r="BB102" s="1236">
        <v>0</v>
      </c>
      <c r="BC102" s="1236">
        <v>0</v>
      </c>
      <c r="BD102" s="1233">
        <v>7.7610789473684216E-2</v>
      </c>
      <c r="BE102" s="1233">
        <v>9.8428947368421095E-3</v>
      </c>
      <c r="BF102" s="1158">
        <v>0</v>
      </c>
      <c r="BG102" s="1158">
        <v>0</v>
      </c>
      <c r="BH102" s="1158">
        <v>98.24</v>
      </c>
      <c r="BI102" s="1233">
        <v>0</v>
      </c>
      <c r="BJ102" s="1158">
        <v>0</v>
      </c>
      <c r="BK102" s="1158">
        <v>8.7453684210526322E-2</v>
      </c>
      <c r="BL102" s="1252">
        <v>98.24</v>
      </c>
      <c r="BM102" s="1239">
        <v>2.0000000000000002E-5</v>
      </c>
      <c r="BN102" s="1236">
        <v>2.0000000000000002E-5</v>
      </c>
      <c r="BO102" s="1236">
        <v>2.0000000000000002E-5</v>
      </c>
      <c r="BP102" s="1236">
        <v>0</v>
      </c>
      <c r="BQ102" s="1236">
        <v>0</v>
      </c>
      <c r="BR102" s="1236">
        <v>0</v>
      </c>
      <c r="BS102" s="1233">
        <v>6.2474897959183678E-2</v>
      </c>
      <c r="BT102" s="1233">
        <v>1.0590816326530613E-2</v>
      </c>
      <c r="BU102" s="1158">
        <v>0</v>
      </c>
      <c r="BV102" s="1158">
        <v>0</v>
      </c>
      <c r="BW102" s="1158">
        <v>82.08</v>
      </c>
      <c r="BX102" s="1233">
        <v>0</v>
      </c>
      <c r="BY102" s="1158">
        <v>0</v>
      </c>
      <c r="BZ102" s="1158">
        <v>7.3065714285714289E-2</v>
      </c>
      <c r="CA102" s="1252">
        <v>82.08</v>
      </c>
      <c r="CB102" s="1236">
        <v>2.0000000000000002E-5</v>
      </c>
      <c r="CC102" s="1236">
        <v>2.0000000000000002E-5</v>
      </c>
      <c r="CD102" s="1236">
        <v>2.0000000000000002E-5</v>
      </c>
      <c r="CE102" s="1236">
        <v>0</v>
      </c>
      <c r="CF102" s="1236">
        <v>0</v>
      </c>
      <c r="CG102" s="1236">
        <v>0</v>
      </c>
      <c r="CH102" s="1233">
        <v>4.6970167224080282E-2</v>
      </c>
      <c r="CI102" s="1233">
        <v>1.0423277591973248E-2</v>
      </c>
      <c r="CJ102" s="1158">
        <v>0</v>
      </c>
      <c r="CK102" s="1158">
        <v>0</v>
      </c>
      <c r="CL102" s="1158">
        <v>64.47</v>
      </c>
      <c r="CM102" s="1233">
        <v>0</v>
      </c>
      <c r="CN102" s="1158">
        <v>0</v>
      </c>
      <c r="CO102" s="1158">
        <v>5.7393444816053532E-2</v>
      </c>
      <c r="CP102" s="1252">
        <v>64.47</v>
      </c>
      <c r="CQ102" s="1239">
        <v>2.0000000000000002E-5</v>
      </c>
      <c r="CR102" s="1236">
        <v>2.0000000000000002E-5</v>
      </c>
      <c r="CS102" s="1236">
        <v>2.0000000000000002E-5</v>
      </c>
      <c r="CT102" s="1236">
        <v>0</v>
      </c>
      <c r="CU102" s="1236">
        <v>0</v>
      </c>
      <c r="CV102" s="1236">
        <v>0</v>
      </c>
      <c r="CW102" s="1233">
        <v>4.9738216560509557E-2</v>
      </c>
      <c r="CX102" s="1233">
        <v>1.3249044585987258E-2</v>
      </c>
      <c r="CY102" s="1158">
        <v>0</v>
      </c>
      <c r="CZ102" s="1158">
        <v>0</v>
      </c>
      <c r="DA102" s="1158">
        <v>70.760000000000005</v>
      </c>
      <c r="DB102" s="1233">
        <v>0</v>
      </c>
      <c r="DC102" s="1158">
        <v>0</v>
      </c>
      <c r="DD102" s="1158">
        <v>6.2987261146496817E-2</v>
      </c>
      <c r="DE102" s="1252">
        <v>70.760000000000005</v>
      </c>
      <c r="DF102" s="1239">
        <v>2.0000000000000002E-5</v>
      </c>
      <c r="DG102" s="1236">
        <v>2.0000000000000002E-5</v>
      </c>
      <c r="DH102" s="1236">
        <v>2.0000000000000002E-5</v>
      </c>
      <c r="DI102" s="1236">
        <v>0</v>
      </c>
      <c r="DJ102" s="1236">
        <v>0</v>
      </c>
      <c r="DK102" s="1236">
        <v>0</v>
      </c>
      <c r="DL102" s="1233">
        <v>5.0356363636363644E-2</v>
      </c>
      <c r="DM102" s="1233">
        <v>1.4901818181818181E-2</v>
      </c>
      <c r="DN102" s="1158">
        <v>0</v>
      </c>
      <c r="DO102" s="1158">
        <v>0</v>
      </c>
      <c r="DP102" s="1158">
        <v>73.31</v>
      </c>
      <c r="DQ102" s="1233">
        <v>0</v>
      </c>
      <c r="DR102" s="1158">
        <v>0</v>
      </c>
      <c r="DS102" s="1158">
        <v>6.5258181818181826E-2</v>
      </c>
      <c r="DT102" s="1252">
        <v>73.31</v>
      </c>
      <c r="DU102" s="1239">
        <v>2.0000000000000002E-5</v>
      </c>
      <c r="DV102" s="1236">
        <v>2.0000000000000002E-5</v>
      </c>
      <c r="DW102" s="1236">
        <v>2.0000000000000002E-5</v>
      </c>
      <c r="DX102" s="1236">
        <v>0</v>
      </c>
      <c r="DY102" s="1236">
        <v>0</v>
      </c>
      <c r="DZ102" s="1236">
        <v>0</v>
      </c>
      <c r="EA102" s="1233">
        <v>5.4109213483146075E-2</v>
      </c>
      <c r="EB102" s="1233">
        <v>1.2773033707865171E-2</v>
      </c>
      <c r="EC102" s="1158">
        <v>0</v>
      </c>
      <c r="ED102" s="1158">
        <v>0</v>
      </c>
      <c r="EE102" s="1158">
        <v>75.13</v>
      </c>
      <c r="EF102" s="1158">
        <v>0</v>
      </c>
      <c r="EG102" s="1158">
        <v>0</v>
      </c>
      <c r="EH102" s="1158">
        <v>6.688224719101124E-2</v>
      </c>
      <c r="EI102" s="1252">
        <v>75.13</v>
      </c>
      <c r="EJ102" s="1239">
        <v>2.0000000000000002E-5</v>
      </c>
      <c r="EK102" s="1236">
        <v>2.0000000000000002E-5</v>
      </c>
      <c r="EL102" s="1236">
        <v>2.0000000000000002E-5</v>
      </c>
      <c r="EM102" s="1236">
        <v>0</v>
      </c>
      <c r="EN102" s="1236">
        <v>0</v>
      </c>
      <c r="EO102" s="1236">
        <v>0</v>
      </c>
      <c r="EP102" s="1233">
        <v>3.4781323529411774E-2</v>
      </c>
      <c r="EQ102" s="1233">
        <v>6.5439705882352935E-3</v>
      </c>
      <c r="ER102" s="1158">
        <v>0</v>
      </c>
      <c r="ES102" s="1158">
        <v>0</v>
      </c>
      <c r="ET102" s="1158">
        <v>46.42</v>
      </c>
      <c r="EU102" s="1158">
        <v>0</v>
      </c>
      <c r="EV102" s="1158">
        <v>0</v>
      </c>
      <c r="EW102" s="1158">
        <v>4.1325294117647071E-2</v>
      </c>
      <c r="EX102" s="1252">
        <v>46.42</v>
      </c>
      <c r="EY102" s="1236">
        <v>2.0000000000000002E-5</v>
      </c>
      <c r="EZ102" s="1236">
        <v>2.0000000000000002E-5</v>
      </c>
      <c r="FA102" s="1236">
        <v>2.0000000000000002E-5</v>
      </c>
      <c r="FB102" s="1236">
        <v>0</v>
      </c>
      <c r="FC102" s="1236">
        <v>0</v>
      </c>
      <c r="FD102" s="1236">
        <v>0</v>
      </c>
      <c r="FE102" s="1233">
        <v>2.1795812274368234E-2</v>
      </c>
      <c r="FF102" s="1233">
        <v>4.960577617328518E-3</v>
      </c>
      <c r="FG102" s="1158">
        <v>0</v>
      </c>
      <c r="FH102" s="1158">
        <v>0</v>
      </c>
      <c r="FI102" s="1158">
        <v>30.06</v>
      </c>
      <c r="FJ102" s="1158">
        <v>0</v>
      </c>
      <c r="FK102" s="1158">
        <v>0</v>
      </c>
      <c r="FL102" s="1158">
        <v>2.6756389891696753E-2</v>
      </c>
      <c r="FM102" s="1252">
        <v>30.06</v>
      </c>
      <c r="FN102" s="1236">
        <v>2.0000000000000002E-5</v>
      </c>
      <c r="FO102" s="1236">
        <v>2.0000000000000002E-5</v>
      </c>
      <c r="FP102" s="1236">
        <v>2.0000000000000002E-5</v>
      </c>
      <c r="FQ102" s="1236">
        <v>0</v>
      </c>
      <c r="FR102" s="1236">
        <v>0</v>
      </c>
      <c r="FS102" s="1236">
        <v>0</v>
      </c>
      <c r="FT102" s="1233">
        <v>7.3853513513513533E-2</v>
      </c>
      <c r="FU102" s="1233">
        <v>1.0388378378378376E-2</v>
      </c>
      <c r="FV102" s="1158">
        <v>0</v>
      </c>
      <c r="FW102" s="1158">
        <v>0</v>
      </c>
      <c r="FX102" s="1158">
        <v>94.63</v>
      </c>
      <c r="FY102" s="1158">
        <v>0</v>
      </c>
      <c r="FZ102" s="1158">
        <v>0</v>
      </c>
      <c r="GA102" s="1158">
        <v>8.4241891891891907E-2</v>
      </c>
      <c r="GB102" s="1252">
        <v>94.63</v>
      </c>
      <c r="GC102" s="1253">
        <v>0.4567057321251729</v>
      </c>
      <c r="GD102" s="1254">
        <v>513.04</v>
      </c>
      <c r="GE102" s="1255">
        <v>0.34745126605692561</v>
      </c>
      <c r="GF102" s="1256">
        <v>390.31</v>
      </c>
      <c r="GG102" s="1257">
        <v>0.80415699818209851</v>
      </c>
      <c r="GH102" s="1258">
        <v>903.34999999999991</v>
      </c>
      <c r="GI102" s="1246">
        <v>9</v>
      </c>
      <c r="GJ102" s="1259">
        <v>0.80415699818209851</v>
      </c>
      <c r="GK102" s="1260">
        <v>903.34999999999991</v>
      </c>
      <c r="GL102" s="1261">
        <v>0</v>
      </c>
      <c r="GM102" s="1262">
        <v>0</v>
      </c>
    </row>
    <row r="103" spans="1:196" s="1270" customFormat="1" ht="18" customHeight="1" x14ac:dyDescent="0.25">
      <c r="A103" s="1232">
        <v>89</v>
      </c>
      <c r="B103" s="1263" t="s">
        <v>1422</v>
      </c>
      <c r="C103" s="1266" t="s">
        <v>1388</v>
      </c>
      <c r="D103" s="1235">
        <v>71</v>
      </c>
      <c r="E103" s="1236">
        <v>4.0000000000000001E-3</v>
      </c>
      <c r="F103" s="1236">
        <v>3.0000000000000001E-3</v>
      </c>
      <c r="G103" s="1236">
        <v>4.0000000000000001E-3</v>
      </c>
      <c r="H103" s="1236">
        <v>0</v>
      </c>
      <c r="I103" s="1236">
        <v>0</v>
      </c>
      <c r="J103" s="1236">
        <v>0</v>
      </c>
      <c r="K103" s="1233">
        <v>13.369581081081082</v>
      </c>
      <c r="L103" s="1233">
        <v>1.3520168918918911</v>
      </c>
      <c r="M103" s="1237">
        <v>0</v>
      </c>
      <c r="N103" s="1237">
        <v>0</v>
      </c>
      <c r="O103" s="1158">
        <v>1045.23</v>
      </c>
      <c r="P103" s="1233">
        <v>0</v>
      </c>
      <c r="Q103" s="1158">
        <v>0</v>
      </c>
      <c r="R103" s="1158">
        <v>14.721597972972972</v>
      </c>
      <c r="S103" s="1252">
        <v>1045.23</v>
      </c>
      <c r="T103" s="1239">
        <v>4.0000000000000001E-3</v>
      </c>
      <c r="U103" s="1236">
        <v>3.0000000000000001E-3</v>
      </c>
      <c r="V103" s="1236">
        <v>4.0000000000000001E-3</v>
      </c>
      <c r="W103" s="1236">
        <v>0</v>
      </c>
      <c r="X103" s="1236">
        <v>0</v>
      </c>
      <c r="Y103" s="1236">
        <v>0</v>
      </c>
      <c r="Z103" s="1233">
        <v>15.068385382059803</v>
      </c>
      <c r="AA103" s="1233">
        <v>1.4089833887043193</v>
      </c>
      <c r="AB103" s="1158">
        <v>0</v>
      </c>
      <c r="AC103" s="1158">
        <v>0</v>
      </c>
      <c r="AD103" s="1158">
        <v>1169.8900000000001</v>
      </c>
      <c r="AE103" s="1233">
        <v>0</v>
      </c>
      <c r="AF103" s="1158">
        <v>0</v>
      </c>
      <c r="AG103" s="1158">
        <v>16.477368770764123</v>
      </c>
      <c r="AH103" s="1252">
        <v>1169.8900000000001</v>
      </c>
      <c r="AI103" s="1239">
        <v>4.0000000000000001E-3</v>
      </c>
      <c r="AJ103" s="1236">
        <v>3.0000000000000001E-3</v>
      </c>
      <c r="AK103" s="1236">
        <v>4.0000000000000001E-3</v>
      </c>
      <c r="AL103" s="1236">
        <v>0</v>
      </c>
      <c r="AM103" s="1236">
        <v>0</v>
      </c>
      <c r="AN103" s="1236">
        <v>0</v>
      </c>
      <c r="AO103" s="1233">
        <v>13.938408026755853</v>
      </c>
      <c r="AP103" s="1233">
        <v>1.275652173913044</v>
      </c>
      <c r="AQ103" s="1158">
        <v>0</v>
      </c>
      <c r="AR103" s="1158">
        <v>0</v>
      </c>
      <c r="AS103" s="1158">
        <v>1080.2</v>
      </c>
      <c r="AT103" s="1233">
        <v>0</v>
      </c>
      <c r="AU103" s="1158">
        <v>0</v>
      </c>
      <c r="AV103" s="1158">
        <v>15.214060200668897</v>
      </c>
      <c r="AW103" s="1252">
        <v>1080.2</v>
      </c>
      <c r="AX103" s="1236">
        <v>4.0000000000000001E-3</v>
      </c>
      <c r="AY103" s="1236">
        <v>3.0000000000000001E-3</v>
      </c>
      <c r="AZ103" s="1236">
        <v>4.0000000000000001E-3</v>
      </c>
      <c r="BA103" s="1236">
        <v>0</v>
      </c>
      <c r="BB103" s="1236">
        <v>0</v>
      </c>
      <c r="BC103" s="1236">
        <v>0</v>
      </c>
      <c r="BD103" s="1233">
        <v>15.522157894736843</v>
      </c>
      <c r="BE103" s="1233">
        <v>1.4764342105263164</v>
      </c>
      <c r="BF103" s="1158">
        <v>0</v>
      </c>
      <c r="BG103" s="1158">
        <v>0</v>
      </c>
      <c r="BH103" s="1158">
        <v>1206.9000000000001</v>
      </c>
      <c r="BI103" s="1233">
        <v>0</v>
      </c>
      <c r="BJ103" s="1158">
        <v>0</v>
      </c>
      <c r="BK103" s="1158">
        <v>16.99859210526316</v>
      </c>
      <c r="BL103" s="1252">
        <v>1206.9000000000001</v>
      </c>
      <c r="BM103" s="1239">
        <v>4.0000000000000001E-3</v>
      </c>
      <c r="BN103" s="1236">
        <v>3.0000000000000001E-3</v>
      </c>
      <c r="BO103" s="1236">
        <v>4.0000000000000001E-3</v>
      </c>
      <c r="BP103" s="1236">
        <v>0</v>
      </c>
      <c r="BQ103" s="1236">
        <v>0</v>
      </c>
      <c r="BR103" s="1236">
        <v>0</v>
      </c>
      <c r="BS103" s="1233">
        <v>12.494979591836735</v>
      </c>
      <c r="BT103" s="1233">
        <v>1.5886224489795919</v>
      </c>
      <c r="BU103" s="1158">
        <v>0</v>
      </c>
      <c r="BV103" s="1158">
        <v>0</v>
      </c>
      <c r="BW103" s="1158">
        <v>999.94</v>
      </c>
      <c r="BX103" s="1233">
        <v>0</v>
      </c>
      <c r="BY103" s="1158">
        <v>0</v>
      </c>
      <c r="BZ103" s="1158">
        <v>14.083602040816327</v>
      </c>
      <c r="CA103" s="1252">
        <v>999.94</v>
      </c>
      <c r="CB103" s="1236">
        <v>4.0000000000000001E-3</v>
      </c>
      <c r="CC103" s="1236">
        <v>3.0000000000000001E-3</v>
      </c>
      <c r="CD103" s="1236">
        <v>4.0000000000000001E-3</v>
      </c>
      <c r="CE103" s="1236">
        <v>0</v>
      </c>
      <c r="CF103" s="1236">
        <v>0</v>
      </c>
      <c r="CG103" s="1236">
        <v>0</v>
      </c>
      <c r="CH103" s="1233">
        <v>9.3940334448160563</v>
      </c>
      <c r="CI103" s="1233">
        <v>1.563491638795987</v>
      </c>
      <c r="CJ103" s="1158">
        <v>0</v>
      </c>
      <c r="CK103" s="1158">
        <v>0</v>
      </c>
      <c r="CL103" s="1158">
        <v>777.98</v>
      </c>
      <c r="CM103" s="1233">
        <v>0</v>
      </c>
      <c r="CN103" s="1158">
        <v>0</v>
      </c>
      <c r="CO103" s="1158">
        <v>10.957525083612044</v>
      </c>
      <c r="CP103" s="1252">
        <v>777.98</v>
      </c>
      <c r="CQ103" s="1239">
        <v>4.0000000000000001E-3</v>
      </c>
      <c r="CR103" s="1236">
        <v>3.0000000000000001E-3</v>
      </c>
      <c r="CS103" s="1236">
        <v>4.0000000000000001E-3</v>
      </c>
      <c r="CT103" s="1236">
        <v>0</v>
      </c>
      <c r="CU103" s="1236">
        <v>0</v>
      </c>
      <c r="CV103" s="1236">
        <v>0</v>
      </c>
      <c r="CW103" s="1233">
        <v>9.9476433121019117</v>
      </c>
      <c r="CX103" s="1233">
        <v>1.9873566878980888</v>
      </c>
      <c r="CY103" s="1158">
        <v>0</v>
      </c>
      <c r="CZ103" s="1158">
        <v>0</v>
      </c>
      <c r="DA103" s="1158">
        <v>847.39</v>
      </c>
      <c r="DB103" s="1233">
        <v>0</v>
      </c>
      <c r="DC103" s="1158">
        <v>0</v>
      </c>
      <c r="DD103" s="1158">
        <v>11.935</v>
      </c>
      <c r="DE103" s="1252">
        <v>847.39</v>
      </c>
      <c r="DF103" s="1239">
        <v>4.0000000000000001E-3</v>
      </c>
      <c r="DG103" s="1236">
        <v>3.0000000000000001E-3</v>
      </c>
      <c r="DH103" s="1236">
        <v>4.0000000000000001E-3</v>
      </c>
      <c r="DI103" s="1236">
        <v>0</v>
      </c>
      <c r="DJ103" s="1236">
        <v>0</v>
      </c>
      <c r="DK103" s="1236">
        <v>0</v>
      </c>
      <c r="DL103" s="1233">
        <v>10.071272727272728</v>
      </c>
      <c r="DM103" s="1233">
        <v>2.2352727272727271</v>
      </c>
      <c r="DN103" s="1158">
        <v>0</v>
      </c>
      <c r="DO103" s="1158">
        <v>0</v>
      </c>
      <c r="DP103" s="1158">
        <v>873.76</v>
      </c>
      <c r="DQ103" s="1233">
        <v>0</v>
      </c>
      <c r="DR103" s="1158">
        <v>0</v>
      </c>
      <c r="DS103" s="1158">
        <v>12.306545454545455</v>
      </c>
      <c r="DT103" s="1252">
        <v>873.76</v>
      </c>
      <c r="DU103" s="1239">
        <v>4.0000000000000001E-3</v>
      </c>
      <c r="DV103" s="1236">
        <v>3.0000000000000001E-3</v>
      </c>
      <c r="DW103" s="1236">
        <v>4.0000000000000001E-3</v>
      </c>
      <c r="DX103" s="1236">
        <v>0</v>
      </c>
      <c r="DY103" s="1236">
        <v>0</v>
      </c>
      <c r="DZ103" s="1236">
        <v>0</v>
      </c>
      <c r="EA103" s="1233">
        <v>10.821842696629213</v>
      </c>
      <c r="EB103" s="1233">
        <v>1.9159550561797756</v>
      </c>
      <c r="EC103" s="1158">
        <v>0</v>
      </c>
      <c r="ED103" s="1158">
        <v>0</v>
      </c>
      <c r="EE103" s="1158">
        <v>904.38</v>
      </c>
      <c r="EF103" s="1158">
        <v>0</v>
      </c>
      <c r="EG103" s="1158">
        <v>0</v>
      </c>
      <c r="EH103" s="1158">
        <v>12.737797752808989</v>
      </c>
      <c r="EI103" s="1252">
        <v>904.38</v>
      </c>
      <c r="EJ103" s="1239">
        <v>4.0000000000000001E-3</v>
      </c>
      <c r="EK103" s="1236">
        <v>3.0000000000000001E-3</v>
      </c>
      <c r="EL103" s="1236">
        <v>4.0000000000000001E-3</v>
      </c>
      <c r="EM103" s="1236">
        <v>0</v>
      </c>
      <c r="EN103" s="1236">
        <v>0</v>
      </c>
      <c r="EO103" s="1236">
        <v>0</v>
      </c>
      <c r="EP103" s="1233">
        <v>6.9562647058823543</v>
      </c>
      <c r="EQ103" s="1233">
        <v>0.98159558823529391</v>
      </c>
      <c r="ER103" s="1158">
        <v>0</v>
      </c>
      <c r="ES103" s="1158">
        <v>0</v>
      </c>
      <c r="ET103" s="1158">
        <v>563.59</v>
      </c>
      <c r="EU103" s="1158">
        <v>0</v>
      </c>
      <c r="EV103" s="1158">
        <v>0</v>
      </c>
      <c r="EW103" s="1158">
        <v>7.9378602941176482</v>
      </c>
      <c r="EX103" s="1252">
        <v>563.59</v>
      </c>
      <c r="EY103" s="1236">
        <v>4.0000000000000001E-3</v>
      </c>
      <c r="EZ103" s="1236">
        <v>3.0000000000000001E-3</v>
      </c>
      <c r="FA103" s="1236">
        <v>4.0000000000000001E-3</v>
      </c>
      <c r="FB103" s="1236">
        <v>0</v>
      </c>
      <c r="FC103" s="1236">
        <v>0</v>
      </c>
      <c r="FD103" s="1236">
        <v>0</v>
      </c>
      <c r="FE103" s="1233">
        <v>4.3591624548736467</v>
      </c>
      <c r="FF103" s="1233">
        <v>0.7440866425992777</v>
      </c>
      <c r="FG103" s="1158">
        <v>0</v>
      </c>
      <c r="FH103" s="1158">
        <v>0</v>
      </c>
      <c r="FI103" s="1158">
        <v>362.33</v>
      </c>
      <c r="FJ103" s="1158">
        <v>0</v>
      </c>
      <c r="FK103" s="1158">
        <v>0</v>
      </c>
      <c r="FL103" s="1158">
        <v>5.1032490974729248</v>
      </c>
      <c r="FM103" s="1252">
        <v>362.33</v>
      </c>
      <c r="FN103" s="1236">
        <v>4.0000000000000001E-3</v>
      </c>
      <c r="FO103" s="1236">
        <v>3.0000000000000001E-3</v>
      </c>
      <c r="FP103" s="1236">
        <v>4.0000000000000001E-3</v>
      </c>
      <c r="FQ103" s="1236">
        <v>0</v>
      </c>
      <c r="FR103" s="1236">
        <v>0</v>
      </c>
      <c r="FS103" s="1236">
        <v>0</v>
      </c>
      <c r="FT103" s="1233">
        <v>14.770702702702705</v>
      </c>
      <c r="FU103" s="1233">
        <v>1.5582567567567562</v>
      </c>
      <c r="FV103" s="1158">
        <v>0</v>
      </c>
      <c r="FW103" s="1158">
        <v>0</v>
      </c>
      <c r="FX103" s="1158">
        <v>1159.3599999999999</v>
      </c>
      <c r="FY103" s="1158">
        <v>0</v>
      </c>
      <c r="FZ103" s="1158">
        <v>0</v>
      </c>
      <c r="GA103" s="1158">
        <v>16.328959459459462</v>
      </c>
      <c r="GB103" s="1252">
        <v>1159.3599999999999</v>
      </c>
      <c r="GC103" s="1253">
        <v>88.452746174097527</v>
      </c>
      <c r="GD103" s="1254">
        <v>6280.1399999999994</v>
      </c>
      <c r="GE103" s="1255">
        <v>66.349412058404482</v>
      </c>
      <c r="GF103" s="1256">
        <v>4710.8100000000004</v>
      </c>
      <c r="GG103" s="1257">
        <v>154.80215823250199</v>
      </c>
      <c r="GH103" s="1258">
        <v>10990.95</v>
      </c>
      <c r="GI103" s="1268">
        <v>9</v>
      </c>
      <c r="GJ103" s="1259">
        <v>154.80215823250199</v>
      </c>
      <c r="GK103" s="1260">
        <v>10990.95</v>
      </c>
      <c r="GL103" s="1261">
        <v>0</v>
      </c>
      <c r="GM103" s="1262">
        <v>0</v>
      </c>
    </row>
    <row r="104" spans="1:196" ht="18" customHeight="1" x14ac:dyDescent="0.25">
      <c r="A104" s="1250">
        <v>90</v>
      </c>
      <c r="B104" s="1263" t="s">
        <v>1423</v>
      </c>
      <c r="C104" s="1266" t="s">
        <v>379</v>
      </c>
      <c r="D104" s="1235">
        <v>93.156739999999985</v>
      </c>
      <c r="E104" s="1236">
        <v>0.05</v>
      </c>
      <c r="F104" s="1236">
        <v>0.04</v>
      </c>
      <c r="G104" s="1236">
        <v>0.05</v>
      </c>
      <c r="H104" s="1236">
        <v>0</v>
      </c>
      <c r="I104" s="1236">
        <v>0</v>
      </c>
      <c r="J104" s="1236">
        <v>0.05</v>
      </c>
      <c r="K104" s="1233">
        <v>167.11976351351353</v>
      </c>
      <c r="L104" s="1233">
        <v>18.026891891891882</v>
      </c>
      <c r="M104" s="1237">
        <v>0</v>
      </c>
      <c r="N104" s="1237">
        <v>0</v>
      </c>
      <c r="O104" s="1158">
        <v>17247.66</v>
      </c>
      <c r="P104" s="1233">
        <v>30</v>
      </c>
      <c r="Q104" s="1158">
        <v>2794.7</v>
      </c>
      <c r="R104" s="1158">
        <v>215.14665540540543</v>
      </c>
      <c r="S104" s="1252">
        <v>20042.36</v>
      </c>
      <c r="T104" s="1239">
        <v>0.05</v>
      </c>
      <c r="U104" s="1236">
        <v>0.04</v>
      </c>
      <c r="V104" s="1236">
        <v>0.05</v>
      </c>
      <c r="W104" s="1236">
        <v>0</v>
      </c>
      <c r="X104" s="1236">
        <v>0</v>
      </c>
      <c r="Y104" s="1236">
        <v>0.05</v>
      </c>
      <c r="Z104" s="1233">
        <v>188.35481727574756</v>
      </c>
      <c r="AA104" s="1233">
        <v>18.786445182724258</v>
      </c>
      <c r="AB104" s="1158">
        <v>0</v>
      </c>
      <c r="AC104" s="1158">
        <v>0</v>
      </c>
      <c r="AD104" s="1158">
        <v>19296.599999999999</v>
      </c>
      <c r="AE104" s="1233">
        <v>35.700000000000003</v>
      </c>
      <c r="AF104" s="1158">
        <v>3325.7</v>
      </c>
      <c r="AG104" s="1158">
        <v>242.84126245847182</v>
      </c>
      <c r="AH104" s="1252">
        <v>22622.3</v>
      </c>
      <c r="AI104" s="1239">
        <v>0.05</v>
      </c>
      <c r="AJ104" s="1236">
        <v>0.04</v>
      </c>
      <c r="AK104" s="1236">
        <v>0.05</v>
      </c>
      <c r="AL104" s="1236">
        <v>0</v>
      </c>
      <c r="AM104" s="1236">
        <v>0</v>
      </c>
      <c r="AN104" s="1236">
        <v>0.05</v>
      </c>
      <c r="AO104" s="1233">
        <v>174.23010033444817</v>
      </c>
      <c r="AP104" s="1233">
        <v>17.00869565217392</v>
      </c>
      <c r="AQ104" s="1158">
        <v>0</v>
      </c>
      <c r="AR104" s="1158">
        <v>0</v>
      </c>
      <c r="AS104" s="1158">
        <v>17815.18</v>
      </c>
      <c r="AT104" s="1233">
        <v>36</v>
      </c>
      <c r="AU104" s="1158">
        <v>3353.64</v>
      </c>
      <c r="AV104" s="1158">
        <v>227.23879598662208</v>
      </c>
      <c r="AW104" s="1252">
        <v>21168.82</v>
      </c>
      <c r="AX104" s="1236">
        <v>0.05</v>
      </c>
      <c r="AY104" s="1236">
        <v>0.04</v>
      </c>
      <c r="AZ104" s="1236">
        <v>0.05</v>
      </c>
      <c r="BA104" s="1236">
        <v>0</v>
      </c>
      <c r="BB104" s="1236">
        <v>0</v>
      </c>
      <c r="BC104" s="1236">
        <v>0.05</v>
      </c>
      <c r="BD104" s="1233">
        <v>194.02697368421053</v>
      </c>
      <c r="BE104" s="1233">
        <v>19.685789473684217</v>
      </c>
      <c r="BF104" s="1158">
        <v>0</v>
      </c>
      <c r="BG104" s="1158">
        <v>0</v>
      </c>
      <c r="BH104" s="1158">
        <v>19908.78</v>
      </c>
      <c r="BI104" s="1233">
        <v>34.200000000000003</v>
      </c>
      <c r="BJ104" s="1158">
        <v>3185.96</v>
      </c>
      <c r="BK104" s="1158">
        <v>247.91276315789474</v>
      </c>
      <c r="BL104" s="1252">
        <v>23094.739999999998</v>
      </c>
      <c r="BM104" s="1239">
        <v>0.05</v>
      </c>
      <c r="BN104" s="1236">
        <v>0.04</v>
      </c>
      <c r="BO104" s="1236">
        <v>0.05</v>
      </c>
      <c r="BP104" s="1236">
        <v>0</v>
      </c>
      <c r="BQ104" s="1236">
        <v>0</v>
      </c>
      <c r="BR104" s="1236">
        <v>0.05</v>
      </c>
      <c r="BS104" s="1233">
        <v>156.1872448979592</v>
      </c>
      <c r="BT104" s="1233">
        <v>21.181632653061225</v>
      </c>
      <c r="BU104" s="1158">
        <v>0</v>
      </c>
      <c r="BV104" s="1158">
        <v>0</v>
      </c>
      <c r="BW104" s="1158">
        <v>16523.11</v>
      </c>
      <c r="BX104" s="1233">
        <v>30.6</v>
      </c>
      <c r="BY104" s="1158">
        <v>2850.6</v>
      </c>
      <c r="BZ104" s="1158">
        <v>207.96887755102043</v>
      </c>
      <c r="CA104" s="1252">
        <v>19373.71</v>
      </c>
      <c r="CB104" s="1236">
        <v>0.05</v>
      </c>
      <c r="CC104" s="1236">
        <v>0.04</v>
      </c>
      <c r="CD104" s="1236">
        <v>0.05</v>
      </c>
      <c r="CE104" s="1236">
        <v>0</v>
      </c>
      <c r="CF104" s="1236">
        <v>0</v>
      </c>
      <c r="CG104" s="1236">
        <v>0.05</v>
      </c>
      <c r="CH104" s="1233">
        <v>117.4254180602007</v>
      </c>
      <c r="CI104" s="1233">
        <v>20.846555183946492</v>
      </c>
      <c r="CJ104" s="1158">
        <v>0</v>
      </c>
      <c r="CK104" s="1158">
        <v>0</v>
      </c>
      <c r="CL104" s="1158">
        <v>12880.97</v>
      </c>
      <c r="CM104" s="1233">
        <v>26.1</v>
      </c>
      <c r="CN104" s="1158">
        <v>2431.39</v>
      </c>
      <c r="CO104" s="1158">
        <v>164.3719732441472</v>
      </c>
      <c r="CP104" s="1252">
        <v>15312.359999999999</v>
      </c>
      <c r="CQ104" s="1239">
        <v>0.05</v>
      </c>
      <c r="CR104" s="1236">
        <v>0.04</v>
      </c>
      <c r="CS104" s="1236">
        <v>0.05</v>
      </c>
      <c r="CT104" s="1236">
        <v>0</v>
      </c>
      <c r="CU104" s="1236">
        <v>0</v>
      </c>
      <c r="CV104" s="1236">
        <v>0.05</v>
      </c>
      <c r="CW104" s="1233">
        <v>124.34554140127389</v>
      </c>
      <c r="CX104" s="1233">
        <v>26.498089171974517</v>
      </c>
      <c r="CY104" s="1158">
        <v>0</v>
      </c>
      <c r="CZ104" s="1158">
        <v>0</v>
      </c>
      <c r="DA104" s="1158">
        <v>14052.1</v>
      </c>
      <c r="DB104" s="1233">
        <v>26</v>
      </c>
      <c r="DC104" s="1158">
        <v>2422.08</v>
      </c>
      <c r="DD104" s="1158">
        <v>176.84363057324842</v>
      </c>
      <c r="DE104" s="1252">
        <v>16474.18</v>
      </c>
      <c r="DF104" s="1239">
        <v>0.05</v>
      </c>
      <c r="DG104" s="1236">
        <v>0.04</v>
      </c>
      <c r="DH104" s="1236">
        <v>0.05</v>
      </c>
      <c r="DI104" s="1236">
        <v>0</v>
      </c>
      <c r="DJ104" s="1236">
        <v>0</v>
      </c>
      <c r="DK104" s="1236">
        <v>0.05</v>
      </c>
      <c r="DL104" s="1233">
        <v>125.8909090909091</v>
      </c>
      <c r="DM104" s="1233">
        <v>29.803636363636361</v>
      </c>
      <c r="DN104" s="1158">
        <v>0</v>
      </c>
      <c r="DO104" s="1158">
        <v>0</v>
      </c>
      <c r="DP104" s="1158">
        <v>14504</v>
      </c>
      <c r="DQ104" s="1233">
        <v>29.400000000000002</v>
      </c>
      <c r="DR104" s="1158">
        <v>2738.81</v>
      </c>
      <c r="DS104" s="1158">
        <v>185.09454545454548</v>
      </c>
      <c r="DT104" s="1252">
        <v>17242.810000000001</v>
      </c>
      <c r="DU104" s="1239">
        <v>0.05</v>
      </c>
      <c r="DV104" s="1236">
        <v>0.04</v>
      </c>
      <c r="DW104" s="1236">
        <v>0.05</v>
      </c>
      <c r="DX104" s="1236">
        <v>0</v>
      </c>
      <c r="DY104" s="1236">
        <v>0</v>
      </c>
      <c r="DZ104" s="1236">
        <v>0.05</v>
      </c>
      <c r="EA104" s="1233">
        <v>135.27303370786518</v>
      </c>
      <c r="EB104" s="1233">
        <v>25.546067415730342</v>
      </c>
      <c r="EC104" s="1158">
        <v>0</v>
      </c>
      <c r="ED104" s="1158">
        <v>0</v>
      </c>
      <c r="EE104" s="1158">
        <v>14981.38</v>
      </c>
      <c r="EF104" s="1158">
        <v>29.700000000000003</v>
      </c>
      <c r="EG104" s="1158">
        <v>2766.76</v>
      </c>
      <c r="EH104" s="1158">
        <v>190.51910112359553</v>
      </c>
      <c r="EI104" s="1252">
        <v>17748.14</v>
      </c>
      <c r="EJ104" s="1239">
        <v>0.05</v>
      </c>
      <c r="EK104" s="1236">
        <v>0.04</v>
      </c>
      <c r="EL104" s="1236">
        <v>0.05</v>
      </c>
      <c r="EM104" s="1236">
        <v>0</v>
      </c>
      <c r="EN104" s="1236">
        <v>0</v>
      </c>
      <c r="EO104" s="1236">
        <v>0.05</v>
      </c>
      <c r="EP104" s="1233">
        <v>86.953308823529426</v>
      </c>
      <c r="EQ104" s="1233">
        <v>13.087941176470586</v>
      </c>
      <c r="ER104" s="1158">
        <v>0</v>
      </c>
      <c r="ES104" s="1158">
        <v>0</v>
      </c>
      <c r="ET104" s="1158">
        <v>9319.52</v>
      </c>
      <c r="EU104" s="1158">
        <v>42</v>
      </c>
      <c r="EV104" s="1158">
        <v>3912.58</v>
      </c>
      <c r="EW104" s="1158">
        <v>142.04125000000002</v>
      </c>
      <c r="EX104" s="1252">
        <v>13232.1</v>
      </c>
      <c r="EY104" s="1236">
        <v>0.05</v>
      </c>
      <c r="EZ104" s="1236">
        <v>0.04</v>
      </c>
      <c r="FA104" s="1236">
        <v>0.05</v>
      </c>
      <c r="FB104" s="1236">
        <v>0</v>
      </c>
      <c r="FC104" s="1236">
        <v>0</v>
      </c>
      <c r="FD104" s="1236">
        <v>0.05</v>
      </c>
      <c r="FE104" s="1233">
        <v>54.489530685920585</v>
      </c>
      <c r="FF104" s="1233">
        <v>9.9211552346570357</v>
      </c>
      <c r="FG104" s="1158">
        <v>0</v>
      </c>
      <c r="FH104" s="1158">
        <v>0</v>
      </c>
      <c r="FI104" s="1158">
        <v>6000.29</v>
      </c>
      <c r="FJ104" s="1158">
        <v>38</v>
      </c>
      <c r="FK104" s="1158">
        <v>3539.96</v>
      </c>
      <c r="FL104" s="1158">
        <v>102.41068592057762</v>
      </c>
      <c r="FM104" s="1252">
        <v>9540.25</v>
      </c>
      <c r="FN104" s="1236">
        <v>0.05</v>
      </c>
      <c r="FO104" s="1236">
        <v>0.04</v>
      </c>
      <c r="FP104" s="1236">
        <v>0.05</v>
      </c>
      <c r="FQ104" s="1236">
        <v>0</v>
      </c>
      <c r="FR104" s="1236">
        <v>0</v>
      </c>
      <c r="FS104" s="1236">
        <v>0.05</v>
      </c>
      <c r="FT104" s="1233">
        <v>184.63378378378383</v>
      </c>
      <c r="FU104" s="1233">
        <v>20.77675675675675</v>
      </c>
      <c r="FV104" s="1158">
        <v>0</v>
      </c>
      <c r="FW104" s="1158">
        <v>0</v>
      </c>
      <c r="FX104" s="1158">
        <v>19135.38</v>
      </c>
      <c r="FY104" s="1158">
        <v>37.050000000000004</v>
      </c>
      <c r="FZ104" s="1158">
        <v>3451.46</v>
      </c>
      <c r="GA104" s="1158">
        <v>242.46054054054059</v>
      </c>
      <c r="GB104" s="1252">
        <v>22586.84</v>
      </c>
      <c r="GC104" s="1253">
        <v>1305.4803278035617</v>
      </c>
      <c r="GD104" s="1254">
        <v>121614.29</v>
      </c>
      <c r="GE104" s="1255">
        <v>1039.3697536125078</v>
      </c>
      <c r="GF104" s="1256">
        <v>96824.320000000007</v>
      </c>
      <c r="GG104" s="1257">
        <v>2344.8500814160698</v>
      </c>
      <c r="GH104" s="1258">
        <v>218438.61</v>
      </c>
      <c r="GI104" s="1246">
        <v>13</v>
      </c>
      <c r="GJ104" s="1259">
        <v>1950.1000814160705</v>
      </c>
      <c r="GK104" s="1260">
        <v>181664.96999999997</v>
      </c>
      <c r="GL104" s="1261">
        <v>394.74999999999932</v>
      </c>
      <c r="GM104" s="1262">
        <v>36773.640000000014</v>
      </c>
    </row>
    <row r="105" spans="1:196" ht="18" customHeight="1" x14ac:dyDescent="0.25">
      <c r="A105" s="1232">
        <v>91</v>
      </c>
      <c r="B105" s="1263" t="s">
        <v>1424</v>
      </c>
      <c r="C105" s="1266" t="s">
        <v>379</v>
      </c>
      <c r="D105" s="1235">
        <v>92.793089999999992</v>
      </c>
      <c r="E105" s="1236">
        <v>0.05</v>
      </c>
      <c r="F105" s="1236">
        <v>0.04</v>
      </c>
      <c r="G105" s="1236">
        <v>0.05</v>
      </c>
      <c r="H105" s="1236">
        <v>0</v>
      </c>
      <c r="I105" s="1236">
        <v>0</v>
      </c>
      <c r="J105" s="1236">
        <v>0.05</v>
      </c>
      <c r="K105" s="1233">
        <v>167.11976351351353</v>
      </c>
      <c r="L105" s="1233">
        <v>18.026891891891882</v>
      </c>
      <c r="M105" s="1237">
        <v>0</v>
      </c>
      <c r="N105" s="1237">
        <v>0</v>
      </c>
      <c r="O105" s="1158">
        <v>17180.330000000002</v>
      </c>
      <c r="P105" s="1233">
        <v>30</v>
      </c>
      <c r="Q105" s="1158">
        <v>2783.79</v>
      </c>
      <c r="R105" s="1158">
        <v>215.14665540540543</v>
      </c>
      <c r="S105" s="1252">
        <v>19964.120000000003</v>
      </c>
      <c r="T105" s="1239">
        <v>0.05</v>
      </c>
      <c r="U105" s="1236">
        <v>0.04</v>
      </c>
      <c r="V105" s="1236">
        <v>0.05</v>
      </c>
      <c r="W105" s="1236">
        <v>0</v>
      </c>
      <c r="X105" s="1236">
        <v>0</v>
      </c>
      <c r="Y105" s="1236">
        <v>0.05</v>
      </c>
      <c r="Z105" s="1233">
        <v>188.35481727574756</v>
      </c>
      <c r="AA105" s="1233">
        <v>18.786445182724258</v>
      </c>
      <c r="AB105" s="1158">
        <v>0</v>
      </c>
      <c r="AC105" s="1158">
        <v>0</v>
      </c>
      <c r="AD105" s="1158">
        <v>19221.28</v>
      </c>
      <c r="AE105" s="1233">
        <v>35.700000000000003</v>
      </c>
      <c r="AF105" s="1158">
        <v>3312.71</v>
      </c>
      <c r="AG105" s="1158">
        <v>242.84126245847182</v>
      </c>
      <c r="AH105" s="1252">
        <v>22533.989999999998</v>
      </c>
      <c r="AI105" s="1239">
        <v>0.05</v>
      </c>
      <c r="AJ105" s="1236">
        <v>0.04</v>
      </c>
      <c r="AK105" s="1236">
        <v>0.05</v>
      </c>
      <c r="AL105" s="1236">
        <v>0</v>
      </c>
      <c r="AM105" s="1236">
        <v>0</v>
      </c>
      <c r="AN105" s="1236">
        <v>0.05</v>
      </c>
      <c r="AO105" s="1233">
        <v>174.23010033444817</v>
      </c>
      <c r="AP105" s="1233">
        <v>17.00869565217392</v>
      </c>
      <c r="AQ105" s="1158">
        <v>0</v>
      </c>
      <c r="AR105" s="1158">
        <v>0</v>
      </c>
      <c r="AS105" s="1158">
        <v>17745.64</v>
      </c>
      <c r="AT105" s="1233">
        <v>36</v>
      </c>
      <c r="AU105" s="1158">
        <v>3340.55</v>
      </c>
      <c r="AV105" s="1158">
        <v>227.23879598662208</v>
      </c>
      <c r="AW105" s="1252">
        <v>21086.19</v>
      </c>
      <c r="AX105" s="1236">
        <v>0.05</v>
      </c>
      <c r="AY105" s="1236">
        <v>0.04</v>
      </c>
      <c r="AZ105" s="1236">
        <v>0.05</v>
      </c>
      <c r="BA105" s="1236">
        <v>0</v>
      </c>
      <c r="BB105" s="1236">
        <v>0</v>
      </c>
      <c r="BC105" s="1236">
        <v>0.05</v>
      </c>
      <c r="BD105" s="1233">
        <v>194.02697368421053</v>
      </c>
      <c r="BE105" s="1233">
        <v>19.685789473684217</v>
      </c>
      <c r="BF105" s="1158">
        <v>0</v>
      </c>
      <c r="BG105" s="1158">
        <v>0</v>
      </c>
      <c r="BH105" s="1158">
        <v>19831.07</v>
      </c>
      <c r="BI105" s="1233">
        <v>34.200000000000003</v>
      </c>
      <c r="BJ105" s="1158">
        <v>3173.52</v>
      </c>
      <c r="BK105" s="1158">
        <v>247.91276315789474</v>
      </c>
      <c r="BL105" s="1252">
        <v>23004.59</v>
      </c>
      <c r="BM105" s="1239">
        <v>0.05</v>
      </c>
      <c r="BN105" s="1236">
        <v>0.04</v>
      </c>
      <c r="BO105" s="1236">
        <v>0.05</v>
      </c>
      <c r="BP105" s="1236">
        <v>0</v>
      </c>
      <c r="BQ105" s="1236">
        <v>0</v>
      </c>
      <c r="BR105" s="1236">
        <v>0.05</v>
      </c>
      <c r="BS105" s="1233">
        <v>156.1872448979592</v>
      </c>
      <c r="BT105" s="1233">
        <v>21.181632653061225</v>
      </c>
      <c r="BU105" s="1158">
        <v>0</v>
      </c>
      <c r="BV105" s="1158">
        <v>0</v>
      </c>
      <c r="BW105" s="1158">
        <v>16458.61</v>
      </c>
      <c r="BX105" s="1233">
        <v>30.6</v>
      </c>
      <c r="BY105" s="1158">
        <v>2839.47</v>
      </c>
      <c r="BZ105" s="1158">
        <v>207.96887755102043</v>
      </c>
      <c r="CA105" s="1252">
        <v>19298.080000000002</v>
      </c>
      <c r="CB105" s="1236">
        <v>0.05</v>
      </c>
      <c r="CC105" s="1236">
        <v>0.04</v>
      </c>
      <c r="CD105" s="1236">
        <v>0.05</v>
      </c>
      <c r="CE105" s="1236">
        <v>0</v>
      </c>
      <c r="CF105" s="1236">
        <v>0</v>
      </c>
      <c r="CG105" s="1236">
        <v>0.05</v>
      </c>
      <c r="CH105" s="1233">
        <v>117.4254180602007</v>
      </c>
      <c r="CI105" s="1233">
        <v>20.846555183946492</v>
      </c>
      <c r="CJ105" s="1158">
        <v>0</v>
      </c>
      <c r="CK105" s="1158">
        <v>0</v>
      </c>
      <c r="CL105" s="1158">
        <v>12830.68</v>
      </c>
      <c r="CM105" s="1233">
        <v>26.1</v>
      </c>
      <c r="CN105" s="1158">
        <v>2421.9</v>
      </c>
      <c r="CO105" s="1158">
        <v>164.3719732441472</v>
      </c>
      <c r="CP105" s="1252">
        <v>15252.58</v>
      </c>
      <c r="CQ105" s="1239">
        <v>0.05</v>
      </c>
      <c r="CR105" s="1236">
        <v>0.04</v>
      </c>
      <c r="CS105" s="1236">
        <v>0.05</v>
      </c>
      <c r="CT105" s="1236">
        <v>0</v>
      </c>
      <c r="CU105" s="1236">
        <v>0</v>
      </c>
      <c r="CV105" s="1236">
        <v>0.05</v>
      </c>
      <c r="CW105" s="1233">
        <v>124.34554140127389</v>
      </c>
      <c r="CX105" s="1233">
        <v>26.498089171974517</v>
      </c>
      <c r="CY105" s="1158">
        <v>0</v>
      </c>
      <c r="CZ105" s="1158">
        <v>0</v>
      </c>
      <c r="DA105" s="1158">
        <v>13997.25</v>
      </c>
      <c r="DB105" s="1233">
        <v>26</v>
      </c>
      <c r="DC105" s="1158">
        <v>2412.62</v>
      </c>
      <c r="DD105" s="1158">
        <v>176.84363057324842</v>
      </c>
      <c r="DE105" s="1252">
        <v>16409.87</v>
      </c>
      <c r="DF105" s="1239">
        <v>0.05</v>
      </c>
      <c r="DG105" s="1236">
        <v>0.04</v>
      </c>
      <c r="DH105" s="1236">
        <v>0.05</v>
      </c>
      <c r="DI105" s="1236">
        <v>0</v>
      </c>
      <c r="DJ105" s="1236">
        <v>0</v>
      </c>
      <c r="DK105" s="1236">
        <v>0.05</v>
      </c>
      <c r="DL105" s="1233">
        <v>125.8909090909091</v>
      </c>
      <c r="DM105" s="1233">
        <v>29.803636363636361</v>
      </c>
      <c r="DN105" s="1158">
        <v>0</v>
      </c>
      <c r="DO105" s="1158">
        <v>0</v>
      </c>
      <c r="DP105" s="1158">
        <v>14447.38</v>
      </c>
      <c r="DQ105" s="1233">
        <v>29.400000000000002</v>
      </c>
      <c r="DR105" s="1158">
        <v>2728.12</v>
      </c>
      <c r="DS105" s="1158">
        <v>185.09454545454548</v>
      </c>
      <c r="DT105" s="1252">
        <v>17175.5</v>
      </c>
      <c r="DU105" s="1239">
        <v>0.05</v>
      </c>
      <c r="DV105" s="1236">
        <v>0.04</v>
      </c>
      <c r="DW105" s="1236">
        <v>0.05</v>
      </c>
      <c r="DX105" s="1236">
        <v>0</v>
      </c>
      <c r="DY105" s="1236">
        <v>0</v>
      </c>
      <c r="DZ105" s="1236">
        <v>0.05</v>
      </c>
      <c r="EA105" s="1233">
        <v>135.27303370786518</v>
      </c>
      <c r="EB105" s="1233">
        <v>25.546067415730342</v>
      </c>
      <c r="EC105" s="1158">
        <v>0</v>
      </c>
      <c r="ED105" s="1158">
        <v>0</v>
      </c>
      <c r="EE105" s="1158">
        <v>14922.9</v>
      </c>
      <c r="EF105" s="1158">
        <v>29.700000000000003</v>
      </c>
      <c r="EG105" s="1158">
        <v>2755.95</v>
      </c>
      <c r="EH105" s="1158">
        <v>190.51910112359553</v>
      </c>
      <c r="EI105" s="1252">
        <v>17678.849999999999</v>
      </c>
      <c r="EJ105" s="1239">
        <v>0.05</v>
      </c>
      <c r="EK105" s="1236">
        <v>0.04</v>
      </c>
      <c r="EL105" s="1236">
        <v>0.05</v>
      </c>
      <c r="EM105" s="1236">
        <v>0</v>
      </c>
      <c r="EN105" s="1236">
        <v>0</v>
      </c>
      <c r="EO105" s="1236">
        <v>0.05</v>
      </c>
      <c r="EP105" s="1233">
        <v>86.953308823529426</v>
      </c>
      <c r="EQ105" s="1233">
        <v>13.087941176470586</v>
      </c>
      <c r="ER105" s="1158">
        <v>0</v>
      </c>
      <c r="ES105" s="1158">
        <v>0</v>
      </c>
      <c r="ET105" s="1158">
        <v>9283.14</v>
      </c>
      <c r="EU105" s="1158">
        <v>42</v>
      </c>
      <c r="EV105" s="1158">
        <v>3897.31</v>
      </c>
      <c r="EW105" s="1158">
        <v>142.04125000000002</v>
      </c>
      <c r="EX105" s="1252">
        <v>13180.449999999999</v>
      </c>
      <c r="EY105" s="1236">
        <v>0.05</v>
      </c>
      <c r="EZ105" s="1236">
        <v>0.04</v>
      </c>
      <c r="FA105" s="1236">
        <v>0.05</v>
      </c>
      <c r="FB105" s="1236">
        <v>0</v>
      </c>
      <c r="FC105" s="1236">
        <v>0</v>
      </c>
      <c r="FD105" s="1236">
        <v>0.05</v>
      </c>
      <c r="FE105" s="1233">
        <v>54.489530685920585</v>
      </c>
      <c r="FF105" s="1233">
        <v>9.9211552346570357</v>
      </c>
      <c r="FG105" s="1158">
        <v>0</v>
      </c>
      <c r="FH105" s="1158">
        <v>0</v>
      </c>
      <c r="FI105" s="1158">
        <v>5976.87</v>
      </c>
      <c r="FJ105" s="1158">
        <v>38</v>
      </c>
      <c r="FK105" s="1158">
        <v>3526.14</v>
      </c>
      <c r="FL105" s="1158">
        <v>102.41068592057762</v>
      </c>
      <c r="FM105" s="1252">
        <v>9503.01</v>
      </c>
      <c r="FN105" s="1236">
        <v>0.05</v>
      </c>
      <c r="FO105" s="1236">
        <v>0.04</v>
      </c>
      <c r="FP105" s="1236">
        <v>0.05</v>
      </c>
      <c r="FQ105" s="1236">
        <v>0</v>
      </c>
      <c r="FR105" s="1236">
        <v>0</v>
      </c>
      <c r="FS105" s="1236">
        <v>0.05</v>
      </c>
      <c r="FT105" s="1233">
        <v>184.63378378378383</v>
      </c>
      <c r="FU105" s="1233">
        <v>20.77675675675675</v>
      </c>
      <c r="FV105" s="1158">
        <v>0</v>
      </c>
      <c r="FW105" s="1158">
        <v>0</v>
      </c>
      <c r="FX105" s="1158">
        <v>19060.68</v>
      </c>
      <c r="FY105" s="1158">
        <v>37.050000000000004</v>
      </c>
      <c r="FZ105" s="1158">
        <v>3437.98</v>
      </c>
      <c r="GA105" s="1158">
        <v>242.46054054054059</v>
      </c>
      <c r="GB105" s="1252">
        <v>22498.66</v>
      </c>
      <c r="GC105" s="1253">
        <v>1305.4803278035617</v>
      </c>
      <c r="GD105" s="1254">
        <v>121139.55</v>
      </c>
      <c r="GE105" s="1255">
        <v>1039.3697536125078</v>
      </c>
      <c r="GF105" s="1256">
        <v>96446.34</v>
      </c>
      <c r="GG105" s="1257">
        <v>2344.8500814160698</v>
      </c>
      <c r="GH105" s="1258">
        <v>217585.89</v>
      </c>
      <c r="GI105" s="1246">
        <v>13</v>
      </c>
      <c r="GJ105" s="1259">
        <v>1950.1000814160705</v>
      </c>
      <c r="GK105" s="1260">
        <v>180955.83000000002</v>
      </c>
      <c r="GL105" s="1261">
        <v>394.74999999999932</v>
      </c>
      <c r="GM105" s="1262">
        <v>36630.06</v>
      </c>
    </row>
    <row r="106" spans="1:196" ht="18" customHeight="1" x14ac:dyDescent="0.25">
      <c r="A106" s="1250">
        <v>92</v>
      </c>
      <c r="B106" s="1263" t="s">
        <v>1425</v>
      </c>
      <c r="C106" s="1266" t="s">
        <v>379</v>
      </c>
      <c r="D106" s="1235">
        <v>149.33546999999999</v>
      </c>
      <c r="E106" s="1236">
        <v>0.03</v>
      </c>
      <c r="F106" s="1236">
        <v>0.02</v>
      </c>
      <c r="G106" s="1236">
        <v>6.3E-2</v>
      </c>
      <c r="H106" s="1236">
        <v>0</v>
      </c>
      <c r="I106" s="1236">
        <v>0</v>
      </c>
      <c r="J106" s="1236">
        <v>0</v>
      </c>
      <c r="K106" s="1233">
        <v>100.27185810810811</v>
      </c>
      <c r="L106" s="1233">
        <v>9.0134459459459411</v>
      </c>
      <c r="M106" s="1237">
        <v>0</v>
      </c>
      <c r="N106" s="1237">
        <v>0</v>
      </c>
      <c r="O106" s="1158">
        <v>16320.17</v>
      </c>
      <c r="P106" s="1233">
        <v>0</v>
      </c>
      <c r="Q106" s="1158">
        <v>0</v>
      </c>
      <c r="R106" s="1158">
        <v>109.28530405405405</v>
      </c>
      <c r="S106" s="1252">
        <v>16320.17</v>
      </c>
      <c r="T106" s="1239">
        <v>0.03</v>
      </c>
      <c r="U106" s="1236">
        <v>0.02</v>
      </c>
      <c r="V106" s="1236">
        <v>6.3E-2</v>
      </c>
      <c r="W106" s="1236">
        <v>0</v>
      </c>
      <c r="X106" s="1236">
        <v>0</v>
      </c>
      <c r="Y106" s="1236">
        <v>0</v>
      </c>
      <c r="Z106" s="1233">
        <v>113.01289036544853</v>
      </c>
      <c r="AA106" s="1233">
        <v>9.3932225913621288</v>
      </c>
      <c r="AB106" s="1158">
        <v>0</v>
      </c>
      <c r="AC106" s="1158">
        <v>0</v>
      </c>
      <c r="AD106" s="1158">
        <v>18279.57</v>
      </c>
      <c r="AE106" s="1233">
        <v>0</v>
      </c>
      <c r="AF106" s="1158">
        <v>0</v>
      </c>
      <c r="AG106" s="1158">
        <v>122.40611295681066</v>
      </c>
      <c r="AH106" s="1252">
        <v>18279.57</v>
      </c>
      <c r="AI106" s="1239">
        <v>0.03</v>
      </c>
      <c r="AJ106" s="1236">
        <v>0.02</v>
      </c>
      <c r="AK106" s="1236">
        <v>6.3E-2</v>
      </c>
      <c r="AL106" s="1236">
        <v>0</v>
      </c>
      <c r="AM106" s="1236">
        <v>0</v>
      </c>
      <c r="AN106" s="1236">
        <v>0</v>
      </c>
      <c r="AO106" s="1233">
        <v>104.53806020066889</v>
      </c>
      <c r="AP106" s="1233">
        <v>8.5043478260869598</v>
      </c>
      <c r="AQ106" s="1158">
        <v>0</v>
      </c>
      <c r="AR106" s="1158">
        <v>0</v>
      </c>
      <c r="AS106" s="1158">
        <v>16881.240000000002</v>
      </c>
      <c r="AT106" s="1233">
        <v>0</v>
      </c>
      <c r="AU106" s="1158">
        <v>0</v>
      </c>
      <c r="AV106" s="1158">
        <v>113.04240802675585</v>
      </c>
      <c r="AW106" s="1252">
        <v>16881.240000000002</v>
      </c>
      <c r="AX106" s="1236">
        <v>0.03</v>
      </c>
      <c r="AY106" s="1236">
        <v>0.02</v>
      </c>
      <c r="AZ106" s="1236">
        <v>6.3E-2</v>
      </c>
      <c r="BA106" s="1236">
        <v>0</v>
      </c>
      <c r="BB106" s="1236">
        <v>0</v>
      </c>
      <c r="BC106" s="1236">
        <v>0</v>
      </c>
      <c r="BD106" s="1233">
        <v>116.41618421052631</v>
      </c>
      <c r="BE106" s="1233">
        <v>9.8428947368421085</v>
      </c>
      <c r="BF106" s="1158">
        <v>0</v>
      </c>
      <c r="BG106" s="1158">
        <v>0</v>
      </c>
      <c r="BH106" s="1158">
        <v>18854.96</v>
      </c>
      <c r="BI106" s="1233">
        <v>0</v>
      </c>
      <c r="BJ106" s="1158">
        <v>0</v>
      </c>
      <c r="BK106" s="1158">
        <v>126.25907894736842</v>
      </c>
      <c r="BL106" s="1252">
        <v>18854.96</v>
      </c>
      <c r="BM106" s="1239">
        <v>0.03</v>
      </c>
      <c r="BN106" s="1236">
        <v>0.02</v>
      </c>
      <c r="BO106" s="1236">
        <v>6.3E-2</v>
      </c>
      <c r="BP106" s="1236">
        <v>0</v>
      </c>
      <c r="BQ106" s="1236">
        <v>0</v>
      </c>
      <c r="BR106" s="1236">
        <v>0</v>
      </c>
      <c r="BS106" s="1233">
        <v>93.712346938775511</v>
      </c>
      <c r="BT106" s="1233">
        <v>10.590816326530613</v>
      </c>
      <c r="BU106" s="1158">
        <v>0</v>
      </c>
      <c r="BV106" s="1158">
        <v>0</v>
      </c>
      <c r="BW106" s="1158">
        <v>15576.16</v>
      </c>
      <c r="BX106" s="1233">
        <v>0</v>
      </c>
      <c r="BY106" s="1158">
        <v>0</v>
      </c>
      <c r="BZ106" s="1158">
        <v>104.30316326530613</v>
      </c>
      <c r="CA106" s="1252">
        <v>15576.16</v>
      </c>
      <c r="CB106" s="1236">
        <v>0.03</v>
      </c>
      <c r="CC106" s="1236">
        <v>0.02</v>
      </c>
      <c r="CD106" s="1236">
        <v>6.3E-2</v>
      </c>
      <c r="CE106" s="1236">
        <v>0</v>
      </c>
      <c r="CF106" s="1236">
        <v>0</v>
      </c>
      <c r="CG106" s="1236">
        <v>0</v>
      </c>
      <c r="CH106" s="1233">
        <v>70.455250836120413</v>
      </c>
      <c r="CI106" s="1233">
        <v>10.423277591973246</v>
      </c>
      <c r="CJ106" s="1158">
        <v>0</v>
      </c>
      <c r="CK106" s="1158">
        <v>0</v>
      </c>
      <c r="CL106" s="1158">
        <v>12078.03</v>
      </c>
      <c r="CM106" s="1233">
        <v>0</v>
      </c>
      <c r="CN106" s="1158">
        <v>0</v>
      </c>
      <c r="CO106" s="1158">
        <v>80.878528428093659</v>
      </c>
      <c r="CP106" s="1252">
        <v>12078.03</v>
      </c>
      <c r="CQ106" s="1239">
        <v>0.03</v>
      </c>
      <c r="CR106" s="1236">
        <v>0.02</v>
      </c>
      <c r="CS106" s="1236">
        <v>6.3E-2</v>
      </c>
      <c r="CT106" s="1236">
        <v>0</v>
      </c>
      <c r="CU106" s="1236">
        <v>0</v>
      </c>
      <c r="CV106" s="1236">
        <v>0</v>
      </c>
      <c r="CW106" s="1233">
        <v>74.607324840764335</v>
      </c>
      <c r="CX106" s="1233">
        <v>13.249044585987258</v>
      </c>
      <c r="CY106" s="1158">
        <v>0</v>
      </c>
      <c r="CZ106" s="1158">
        <v>0</v>
      </c>
      <c r="DA106" s="1158">
        <v>13120.07</v>
      </c>
      <c r="DB106" s="1233">
        <v>0</v>
      </c>
      <c r="DC106" s="1158">
        <v>0</v>
      </c>
      <c r="DD106" s="1158">
        <v>87.856369426751598</v>
      </c>
      <c r="DE106" s="1252">
        <v>13120.07</v>
      </c>
      <c r="DF106" s="1239">
        <v>0.03</v>
      </c>
      <c r="DG106" s="1236">
        <v>0.02</v>
      </c>
      <c r="DH106" s="1236">
        <v>6.3E-2</v>
      </c>
      <c r="DI106" s="1236">
        <v>0</v>
      </c>
      <c r="DJ106" s="1236">
        <v>0</v>
      </c>
      <c r="DK106" s="1236">
        <v>0</v>
      </c>
      <c r="DL106" s="1233">
        <v>75.534545454545452</v>
      </c>
      <c r="DM106" s="1233">
        <v>14.901818181818181</v>
      </c>
      <c r="DN106" s="1158">
        <v>0</v>
      </c>
      <c r="DO106" s="1158">
        <v>0</v>
      </c>
      <c r="DP106" s="1158">
        <v>13505.36</v>
      </c>
      <c r="DQ106" s="1233">
        <v>0</v>
      </c>
      <c r="DR106" s="1158">
        <v>0</v>
      </c>
      <c r="DS106" s="1158">
        <v>90.436363636363637</v>
      </c>
      <c r="DT106" s="1252">
        <v>13505.36</v>
      </c>
      <c r="DU106" s="1239">
        <v>0.03</v>
      </c>
      <c r="DV106" s="1236">
        <v>0.02</v>
      </c>
      <c r="DW106" s="1236">
        <v>6.3E-2</v>
      </c>
      <c r="DX106" s="1236">
        <v>0</v>
      </c>
      <c r="DY106" s="1236">
        <v>0</v>
      </c>
      <c r="DZ106" s="1236">
        <v>0</v>
      </c>
      <c r="EA106" s="1233">
        <v>81.163820224719103</v>
      </c>
      <c r="EB106" s="1233">
        <v>12.773033707865171</v>
      </c>
      <c r="EC106" s="1158">
        <v>0</v>
      </c>
      <c r="ED106" s="1158">
        <v>0</v>
      </c>
      <c r="EE106" s="1158">
        <v>14028.1</v>
      </c>
      <c r="EF106" s="1158">
        <v>0</v>
      </c>
      <c r="EG106" s="1158">
        <v>0</v>
      </c>
      <c r="EH106" s="1158">
        <v>93.93685393258427</v>
      </c>
      <c r="EI106" s="1252">
        <v>14028.1</v>
      </c>
      <c r="EJ106" s="1239">
        <v>0.03</v>
      </c>
      <c r="EK106" s="1236">
        <v>0.02</v>
      </c>
      <c r="EL106" s="1236">
        <v>6.3E-2</v>
      </c>
      <c r="EM106" s="1236">
        <v>0</v>
      </c>
      <c r="EN106" s="1236">
        <v>0</v>
      </c>
      <c r="EO106" s="1236">
        <v>0</v>
      </c>
      <c r="EP106" s="1233">
        <v>52.171985294117654</v>
      </c>
      <c r="EQ106" s="1233">
        <v>6.5439705882352932</v>
      </c>
      <c r="ER106" s="1158">
        <v>0</v>
      </c>
      <c r="ES106" s="1158">
        <v>0</v>
      </c>
      <c r="ET106" s="1158">
        <v>8768.3700000000008</v>
      </c>
      <c r="EU106" s="1158">
        <v>0</v>
      </c>
      <c r="EV106" s="1158">
        <v>0</v>
      </c>
      <c r="EW106" s="1158">
        <v>58.715955882352944</v>
      </c>
      <c r="EX106" s="1252">
        <v>8768.3700000000008</v>
      </c>
      <c r="EY106" s="1236">
        <v>0.03</v>
      </c>
      <c r="EZ106" s="1236">
        <v>0.02</v>
      </c>
      <c r="FA106" s="1236">
        <v>6.3E-2</v>
      </c>
      <c r="FB106" s="1236">
        <v>0</v>
      </c>
      <c r="FC106" s="1236">
        <v>0</v>
      </c>
      <c r="FD106" s="1236">
        <v>0</v>
      </c>
      <c r="FE106" s="1233">
        <v>32.693718411552346</v>
      </c>
      <c r="FF106" s="1233">
        <v>4.9605776173285179</v>
      </c>
      <c r="FG106" s="1158">
        <v>0</v>
      </c>
      <c r="FH106" s="1158">
        <v>0</v>
      </c>
      <c r="FI106" s="1158">
        <v>5623.12</v>
      </c>
      <c r="FJ106" s="1158">
        <v>0</v>
      </c>
      <c r="FK106" s="1158">
        <v>0</v>
      </c>
      <c r="FL106" s="1158">
        <v>37.654296028880864</v>
      </c>
      <c r="FM106" s="1252">
        <v>5623.12</v>
      </c>
      <c r="FN106" s="1236">
        <v>0.03</v>
      </c>
      <c r="FO106" s="1236">
        <v>0.02</v>
      </c>
      <c r="FP106" s="1236">
        <v>6.3E-2</v>
      </c>
      <c r="FQ106" s="1236">
        <v>0</v>
      </c>
      <c r="FR106" s="1236">
        <v>0</v>
      </c>
      <c r="FS106" s="1236">
        <v>0</v>
      </c>
      <c r="FT106" s="1233">
        <v>110.78027027027028</v>
      </c>
      <c r="FU106" s="1233">
        <v>10.388378378378375</v>
      </c>
      <c r="FV106" s="1158">
        <v>0</v>
      </c>
      <c r="FW106" s="1158">
        <v>0</v>
      </c>
      <c r="FX106" s="1158">
        <v>18094.78</v>
      </c>
      <c r="FY106" s="1158">
        <v>0</v>
      </c>
      <c r="FZ106" s="1158">
        <v>0</v>
      </c>
      <c r="GA106" s="1158">
        <v>121.16864864864866</v>
      </c>
      <c r="GB106" s="1252">
        <v>18094.78</v>
      </c>
      <c r="GC106" s="1253">
        <v>656.17459567838887</v>
      </c>
      <c r="GD106" s="1254">
        <v>97990.13</v>
      </c>
      <c r="GE106" s="1255">
        <v>489.76848755558194</v>
      </c>
      <c r="GF106" s="1256">
        <v>73139.8</v>
      </c>
      <c r="GG106" s="1257">
        <v>1145.9430832339708</v>
      </c>
      <c r="GH106" s="1258">
        <v>171129.93</v>
      </c>
      <c r="GI106" s="1246">
        <v>13</v>
      </c>
      <c r="GJ106" s="1259">
        <v>1145.9430832339708</v>
      </c>
      <c r="GK106" s="1260">
        <v>171129.93</v>
      </c>
      <c r="GL106" s="1261">
        <v>0</v>
      </c>
      <c r="GM106" s="1262">
        <v>0</v>
      </c>
    </row>
    <row r="107" spans="1:196" s="1270" customFormat="1" ht="18" customHeight="1" x14ac:dyDescent="0.25">
      <c r="A107" s="1232">
        <v>93</v>
      </c>
      <c r="B107" s="1263" t="s">
        <v>1426</v>
      </c>
      <c r="C107" s="1266" t="s">
        <v>379</v>
      </c>
      <c r="D107" s="1235">
        <v>122.77862999999999</v>
      </c>
      <c r="E107" s="1236">
        <v>2E-3</v>
      </c>
      <c r="F107" s="1236">
        <v>1E-3</v>
      </c>
      <c r="G107" s="1236">
        <v>2E-3</v>
      </c>
      <c r="H107" s="1236">
        <v>0</v>
      </c>
      <c r="I107" s="1236">
        <v>0</v>
      </c>
      <c r="J107" s="1236">
        <v>5.0000000000000001E-4</v>
      </c>
      <c r="K107" s="1233">
        <v>6.6847905405405408</v>
      </c>
      <c r="L107" s="1233">
        <v>0.45067229729729708</v>
      </c>
      <c r="M107" s="1237">
        <v>0</v>
      </c>
      <c r="N107" s="1237">
        <v>0</v>
      </c>
      <c r="O107" s="1158">
        <v>876.08</v>
      </c>
      <c r="P107" s="1233">
        <v>0.3</v>
      </c>
      <c r="Q107" s="1158">
        <v>36.83</v>
      </c>
      <c r="R107" s="1158">
        <v>7.4354628378378376</v>
      </c>
      <c r="S107" s="1252">
        <v>912.91000000000008</v>
      </c>
      <c r="T107" s="1239">
        <v>2E-3</v>
      </c>
      <c r="U107" s="1236">
        <v>1E-3</v>
      </c>
      <c r="V107" s="1236">
        <v>2E-3</v>
      </c>
      <c r="W107" s="1236">
        <v>0</v>
      </c>
      <c r="X107" s="1236">
        <v>0</v>
      </c>
      <c r="Y107" s="1236">
        <v>5.0000000000000001E-4</v>
      </c>
      <c r="Z107" s="1233">
        <v>7.5341926910299017</v>
      </c>
      <c r="AA107" s="1233">
        <v>0.46966112956810641</v>
      </c>
      <c r="AB107" s="1158">
        <v>0</v>
      </c>
      <c r="AC107" s="1158">
        <v>0</v>
      </c>
      <c r="AD107" s="1158">
        <v>982.7</v>
      </c>
      <c r="AE107" s="1233">
        <v>0.35699999999999998</v>
      </c>
      <c r="AF107" s="1158">
        <v>43.83</v>
      </c>
      <c r="AG107" s="1158">
        <v>8.3608538205980079</v>
      </c>
      <c r="AH107" s="1252">
        <v>1026.53</v>
      </c>
      <c r="AI107" s="1239">
        <v>2E-3</v>
      </c>
      <c r="AJ107" s="1236">
        <v>1E-3</v>
      </c>
      <c r="AK107" s="1236">
        <v>2E-3</v>
      </c>
      <c r="AL107" s="1236">
        <v>0</v>
      </c>
      <c r="AM107" s="1236">
        <v>0</v>
      </c>
      <c r="AN107" s="1236">
        <v>5.0000000000000001E-4</v>
      </c>
      <c r="AO107" s="1233">
        <v>6.9692040133779267</v>
      </c>
      <c r="AP107" s="1233">
        <v>0.42521739130434799</v>
      </c>
      <c r="AQ107" s="1158">
        <v>0</v>
      </c>
      <c r="AR107" s="1158">
        <v>0</v>
      </c>
      <c r="AS107" s="1158">
        <v>907.88</v>
      </c>
      <c r="AT107" s="1233">
        <v>0.36</v>
      </c>
      <c r="AU107" s="1158">
        <v>44.2</v>
      </c>
      <c r="AV107" s="1158">
        <v>7.754421404682275</v>
      </c>
      <c r="AW107" s="1252">
        <v>952.08</v>
      </c>
      <c r="AX107" s="1236">
        <v>2E-3</v>
      </c>
      <c r="AY107" s="1236">
        <v>1E-3</v>
      </c>
      <c r="AZ107" s="1236">
        <v>2E-3</v>
      </c>
      <c r="BA107" s="1236">
        <v>0</v>
      </c>
      <c r="BB107" s="1236">
        <v>0</v>
      </c>
      <c r="BC107" s="1236">
        <v>5.0000000000000001E-4</v>
      </c>
      <c r="BD107" s="1233">
        <v>7.7610789473684214</v>
      </c>
      <c r="BE107" s="1233">
        <v>0.49214473684210547</v>
      </c>
      <c r="BF107" s="1158">
        <v>0</v>
      </c>
      <c r="BG107" s="1158">
        <v>0</v>
      </c>
      <c r="BH107" s="1158">
        <v>1013.32</v>
      </c>
      <c r="BI107" s="1233">
        <v>0.34200000000000003</v>
      </c>
      <c r="BJ107" s="1158">
        <v>41.99</v>
      </c>
      <c r="BK107" s="1158">
        <v>8.5952236842105272</v>
      </c>
      <c r="BL107" s="1252">
        <v>1055.31</v>
      </c>
      <c r="BM107" s="1239">
        <v>2E-3</v>
      </c>
      <c r="BN107" s="1236">
        <v>1E-3</v>
      </c>
      <c r="BO107" s="1236">
        <v>2E-3</v>
      </c>
      <c r="BP107" s="1236">
        <v>0</v>
      </c>
      <c r="BQ107" s="1236">
        <v>0</v>
      </c>
      <c r="BR107" s="1236">
        <v>0</v>
      </c>
      <c r="BS107" s="1233">
        <v>6.2474897959183675</v>
      </c>
      <c r="BT107" s="1233">
        <v>0.52954081632653061</v>
      </c>
      <c r="BU107" s="1158">
        <v>0</v>
      </c>
      <c r="BV107" s="1158">
        <v>0</v>
      </c>
      <c r="BW107" s="1158">
        <v>832.07</v>
      </c>
      <c r="BX107" s="1233">
        <v>0</v>
      </c>
      <c r="BY107" s="1158">
        <v>0</v>
      </c>
      <c r="BZ107" s="1158">
        <v>6.7770306122448982</v>
      </c>
      <c r="CA107" s="1252">
        <v>832.07</v>
      </c>
      <c r="CB107" s="1236">
        <v>2E-3</v>
      </c>
      <c r="CC107" s="1236">
        <v>1E-3</v>
      </c>
      <c r="CD107" s="1236">
        <v>2E-3</v>
      </c>
      <c r="CE107" s="1236">
        <v>0</v>
      </c>
      <c r="CF107" s="1236">
        <v>0</v>
      </c>
      <c r="CG107" s="1236">
        <v>0</v>
      </c>
      <c r="CH107" s="1233">
        <v>4.6970167224080281</v>
      </c>
      <c r="CI107" s="1233">
        <v>0.52116387959866239</v>
      </c>
      <c r="CJ107" s="1158">
        <v>0</v>
      </c>
      <c r="CK107" s="1158">
        <v>0</v>
      </c>
      <c r="CL107" s="1158">
        <v>640.67999999999995</v>
      </c>
      <c r="CM107" s="1233">
        <v>0</v>
      </c>
      <c r="CN107" s="1158">
        <v>0</v>
      </c>
      <c r="CO107" s="1158">
        <v>5.2181806020066901</v>
      </c>
      <c r="CP107" s="1252">
        <v>640.67999999999995</v>
      </c>
      <c r="CQ107" s="1239">
        <v>2E-3</v>
      </c>
      <c r="CR107" s="1236">
        <v>1E-3</v>
      </c>
      <c r="CS107" s="1236">
        <v>2E-3</v>
      </c>
      <c r="CT107" s="1236">
        <v>0</v>
      </c>
      <c r="CU107" s="1236">
        <v>0</v>
      </c>
      <c r="CV107" s="1236">
        <v>0</v>
      </c>
      <c r="CW107" s="1233">
        <v>4.9738216560509558</v>
      </c>
      <c r="CX107" s="1233">
        <v>0.66245222929936287</v>
      </c>
      <c r="CY107" s="1158">
        <v>0</v>
      </c>
      <c r="CZ107" s="1158">
        <v>0</v>
      </c>
      <c r="DA107" s="1158">
        <v>692.01</v>
      </c>
      <c r="DB107" s="1233">
        <v>0</v>
      </c>
      <c r="DC107" s="1158">
        <v>0</v>
      </c>
      <c r="DD107" s="1158">
        <v>5.6362738853503185</v>
      </c>
      <c r="DE107" s="1252">
        <v>692.01</v>
      </c>
      <c r="DF107" s="1239">
        <v>2E-3</v>
      </c>
      <c r="DG107" s="1236">
        <v>1E-3</v>
      </c>
      <c r="DH107" s="1236">
        <v>2E-3</v>
      </c>
      <c r="DI107" s="1236">
        <v>0</v>
      </c>
      <c r="DJ107" s="1236">
        <v>0</v>
      </c>
      <c r="DK107" s="1236">
        <v>0</v>
      </c>
      <c r="DL107" s="1233">
        <v>5.0356363636363639</v>
      </c>
      <c r="DM107" s="1233">
        <v>0.74509090909090903</v>
      </c>
      <c r="DN107" s="1158">
        <v>0</v>
      </c>
      <c r="DO107" s="1158">
        <v>0</v>
      </c>
      <c r="DP107" s="1158">
        <v>709.75</v>
      </c>
      <c r="DQ107" s="1233">
        <v>0</v>
      </c>
      <c r="DR107" s="1158">
        <v>0</v>
      </c>
      <c r="DS107" s="1158">
        <v>5.7807272727272725</v>
      </c>
      <c r="DT107" s="1252">
        <v>709.75</v>
      </c>
      <c r="DU107" s="1239">
        <v>2E-3</v>
      </c>
      <c r="DV107" s="1236">
        <v>1E-3</v>
      </c>
      <c r="DW107" s="1236">
        <v>2E-3</v>
      </c>
      <c r="DX107" s="1236">
        <v>0</v>
      </c>
      <c r="DY107" s="1236">
        <v>0</v>
      </c>
      <c r="DZ107" s="1236">
        <v>5.0000000000000001E-4</v>
      </c>
      <c r="EA107" s="1233">
        <v>5.4109213483146066</v>
      </c>
      <c r="EB107" s="1233">
        <v>0.63865168539325856</v>
      </c>
      <c r="EC107" s="1158">
        <v>0</v>
      </c>
      <c r="ED107" s="1158">
        <v>0</v>
      </c>
      <c r="EE107" s="1158">
        <v>742.76</v>
      </c>
      <c r="EF107" s="1158">
        <v>0.29699999999999999</v>
      </c>
      <c r="EG107" s="1158">
        <v>36.47</v>
      </c>
      <c r="EH107" s="1158">
        <v>6.3465730337078652</v>
      </c>
      <c r="EI107" s="1252">
        <v>779.23</v>
      </c>
      <c r="EJ107" s="1239">
        <v>2E-3</v>
      </c>
      <c r="EK107" s="1236">
        <v>1E-3</v>
      </c>
      <c r="EL107" s="1236">
        <v>2E-3</v>
      </c>
      <c r="EM107" s="1236">
        <v>0</v>
      </c>
      <c r="EN107" s="1236">
        <v>0</v>
      </c>
      <c r="EO107" s="1236">
        <v>5.0000000000000001E-4</v>
      </c>
      <c r="EP107" s="1233">
        <v>3.4781323529411772</v>
      </c>
      <c r="EQ107" s="1233">
        <v>0.32719852941176464</v>
      </c>
      <c r="ER107" s="1158">
        <v>0</v>
      </c>
      <c r="ES107" s="1158">
        <v>0</v>
      </c>
      <c r="ET107" s="1158">
        <v>467.21</v>
      </c>
      <c r="EU107" s="1158">
        <v>0.42</v>
      </c>
      <c r="EV107" s="1158">
        <v>51.57</v>
      </c>
      <c r="EW107" s="1158">
        <v>4.2253308823529423</v>
      </c>
      <c r="EX107" s="1252">
        <v>518.78</v>
      </c>
      <c r="EY107" s="1236">
        <v>2E-3</v>
      </c>
      <c r="EZ107" s="1236">
        <v>1E-3</v>
      </c>
      <c r="FA107" s="1236">
        <v>2E-3</v>
      </c>
      <c r="FB107" s="1236">
        <v>0</v>
      </c>
      <c r="FC107" s="1236">
        <v>0</v>
      </c>
      <c r="FD107" s="1236">
        <v>5.0000000000000001E-4</v>
      </c>
      <c r="FE107" s="1233">
        <v>2.1795812274368234</v>
      </c>
      <c r="FF107" s="1233">
        <v>0.24802888086642588</v>
      </c>
      <c r="FG107" s="1158">
        <v>0</v>
      </c>
      <c r="FH107" s="1158">
        <v>0</v>
      </c>
      <c r="FI107" s="1158">
        <v>298.06</v>
      </c>
      <c r="FJ107" s="1158">
        <v>0.38</v>
      </c>
      <c r="FK107" s="1158">
        <v>46.66</v>
      </c>
      <c r="FL107" s="1158">
        <v>2.807610108303249</v>
      </c>
      <c r="FM107" s="1252">
        <v>344.72</v>
      </c>
      <c r="FN107" s="1236">
        <v>2E-3</v>
      </c>
      <c r="FO107" s="1236">
        <v>1E-3</v>
      </c>
      <c r="FP107" s="1236">
        <v>2E-3</v>
      </c>
      <c r="FQ107" s="1236">
        <v>0</v>
      </c>
      <c r="FR107" s="1236">
        <v>0</v>
      </c>
      <c r="FS107" s="1236">
        <v>5.0000000000000001E-4</v>
      </c>
      <c r="FT107" s="1233">
        <v>7.3853513513513525</v>
      </c>
      <c r="FU107" s="1233">
        <v>0.51941891891891878</v>
      </c>
      <c r="FV107" s="1158">
        <v>0</v>
      </c>
      <c r="FW107" s="1158">
        <v>0</v>
      </c>
      <c r="FX107" s="1158">
        <v>970.54</v>
      </c>
      <c r="FY107" s="1158">
        <v>0.3705</v>
      </c>
      <c r="FZ107" s="1158">
        <v>45.49</v>
      </c>
      <c r="GA107" s="1158">
        <v>8.275270270270271</v>
      </c>
      <c r="GB107" s="1252">
        <v>1016.03</v>
      </c>
      <c r="GC107" s="1253">
        <v>44.141172961580239</v>
      </c>
      <c r="GD107" s="1254">
        <v>5419.58</v>
      </c>
      <c r="GE107" s="1255">
        <v>33.071785452711914</v>
      </c>
      <c r="GF107" s="1256">
        <v>4060.5199999999995</v>
      </c>
      <c r="GG107" s="1257">
        <v>77.21295841429216</v>
      </c>
      <c r="GH107" s="1258">
        <v>9480.0999999999985</v>
      </c>
      <c r="GI107" s="1268">
        <v>13</v>
      </c>
      <c r="GJ107" s="1259">
        <v>74.386458414292164</v>
      </c>
      <c r="GK107" s="1260">
        <v>9133.06</v>
      </c>
      <c r="GL107" s="1261">
        <v>2.8264999999999958</v>
      </c>
      <c r="GM107" s="1262">
        <v>347.03999999999905</v>
      </c>
    </row>
    <row r="108" spans="1:196" ht="18" customHeight="1" x14ac:dyDescent="0.25">
      <c r="A108" s="1250">
        <v>94</v>
      </c>
      <c r="B108" s="1263" t="s">
        <v>1427</v>
      </c>
      <c r="C108" s="1266" t="s">
        <v>1388</v>
      </c>
      <c r="D108" s="1235">
        <v>86.333333333333329</v>
      </c>
      <c r="E108" s="1236">
        <v>0.02</v>
      </c>
      <c r="F108" s="1236">
        <v>0.02</v>
      </c>
      <c r="G108" s="1236">
        <v>4.1999999999999996E-2</v>
      </c>
      <c r="H108" s="1236">
        <v>0</v>
      </c>
      <c r="I108" s="1236">
        <v>0</v>
      </c>
      <c r="J108" s="1236">
        <v>1E-3</v>
      </c>
      <c r="K108" s="1233">
        <v>66.847905405405413</v>
      </c>
      <c r="L108" s="1233">
        <v>9.0134459459459411</v>
      </c>
      <c r="M108" s="1237">
        <v>0</v>
      </c>
      <c r="N108" s="1237">
        <v>0</v>
      </c>
      <c r="O108" s="1158">
        <v>6549.36</v>
      </c>
      <c r="P108" s="1233">
        <v>0.6</v>
      </c>
      <c r="Q108" s="1158">
        <v>51.8</v>
      </c>
      <c r="R108" s="1158">
        <v>76.461351351351354</v>
      </c>
      <c r="S108" s="1252">
        <v>6601.16</v>
      </c>
      <c r="T108" s="1239">
        <v>0.02</v>
      </c>
      <c r="U108" s="1236">
        <v>0.02</v>
      </c>
      <c r="V108" s="1236">
        <v>4.1999999999999996E-2</v>
      </c>
      <c r="W108" s="1236">
        <v>0</v>
      </c>
      <c r="X108" s="1236">
        <v>0</v>
      </c>
      <c r="Y108" s="1236">
        <v>1E-3</v>
      </c>
      <c r="Z108" s="1233">
        <v>75.341926910299023</v>
      </c>
      <c r="AA108" s="1233">
        <v>9.3932225913621288</v>
      </c>
      <c r="AB108" s="1158">
        <v>0</v>
      </c>
      <c r="AC108" s="1158">
        <v>0</v>
      </c>
      <c r="AD108" s="1158">
        <v>7315.47</v>
      </c>
      <c r="AE108" s="1233">
        <v>0.71399999999999997</v>
      </c>
      <c r="AF108" s="1158">
        <v>61.64</v>
      </c>
      <c r="AG108" s="1158">
        <v>85.449149501661154</v>
      </c>
      <c r="AH108" s="1252">
        <v>7377.1100000000006</v>
      </c>
      <c r="AI108" s="1239">
        <v>0.02</v>
      </c>
      <c r="AJ108" s="1236">
        <v>0.02</v>
      </c>
      <c r="AK108" s="1236">
        <v>4.1999999999999996E-2</v>
      </c>
      <c r="AL108" s="1236">
        <v>0</v>
      </c>
      <c r="AM108" s="1236">
        <v>0</v>
      </c>
      <c r="AN108" s="1236">
        <v>0</v>
      </c>
      <c r="AO108" s="1233">
        <v>69.692040133779273</v>
      </c>
      <c r="AP108" s="1233">
        <v>8.5043478260869598</v>
      </c>
      <c r="AQ108" s="1158">
        <v>0</v>
      </c>
      <c r="AR108" s="1158">
        <v>0</v>
      </c>
      <c r="AS108" s="1158">
        <v>6750.95</v>
      </c>
      <c r="AT108" s="1233">
        <v>0</v>
      </c>
      <c r="AU108" s="1158">
        <v>0</v>
      </c>
      <c r="AV108" s="1158">
        <v>78.196387959866229</v>
      </c>
      <c r="AW108" s="1252">
        <v>6750.95</v>
      </c>
      <c r="AX108" s="1236">
        <v>0.02</v>
      </c>
      <c r="AY108" s="1236">
        <v>0.02</v>
      </c>
      <c r="AZ108" s="1236">
        <v>4.1999999999999996E-2</v>
      </c>
      <c r="BA108" s="1236">
        <v>0</v>
      </c>
      <c r="BB108" s="1236">
        <v>0</v>
      </c>
      <c r="BC108" s="1236">
        <v>0</v>
      </c>
      <c r="BD108" s="1233">
        <v>77.610789473684207</v>
      </c>
      <c r="BE108" s="1233">
        <v>9.8428947368421085</v>
      </c>
      <c r="BF108" s="1158">
        <v>0</v>
      </c>
      <c r="BG108" s="1158">
        <v>0</v>
      </c>
      <c r="BH108" s="1158">
        <v>7550.17</v>
      </c>
      <c r="BI108" s="1233">
        <v>0</v>
      </c>
      <c r="BJ108" s="1158">
        <v>0</v>
      </c>
      <c r="BK108" s="1158">
        <v>87.453684210526319</v>
      </c>
      <c r="BL108" s="1252">
        <v>7550.17</v>
      </c>
      <c r="BM108" s="1239">
        <v>0.02</v>
      </c>
      <c r="BN108" s="1236">
        <v>0.02</v>
      </c>
      <c r="BO108" s="1236">
        <v>4.1999999999999996E-2</v>
      </c>
      <c r="BP108" s="1236">
        <v>0</v>
      </c>
      <c r="BQ108" s="1236">
        <v>0</v>
      </c>
      <c r="BR108" s="1236">
        <v>1E-3</v>
      </c>
      <c r="BS108" s="1233">
        <v>62.474897959183672</v>
      </c>
      <c r="BT108" s="1233">
        <v>10.590816326530613</v>
      </c>
      <c r="BU108" s="1158">
        <v>0</v>
      </c>
      <c r="BV108" s="1158">
        <v>0</v>
      </c>
      <c r="BW108" s="1158">
        <v>6308.01</v>
      </c>
      <c r="BX108" s="1233">
        <v>0.61199999999999999</v>
      </c>
      <c r="BY108" s="1158">
        <v>52.84</v>
      </c>
      <c r="BZ108" s="1158">
        <v>73.677714285714274</v>
      </c>
      <c r="CA108" s="1252">
        <v>6360.85</v>
      </c>
      <c r="CB108" s="1236">
        <v>0.02</v>
      </c>
      <c r="CC108" s="1236">
        <v>0.02</v>
      </c>
      <c r="CD108" s="1236">
        <v>4.1999999999999996E-2</v>
      </c>
      <c r="CE108" s="1236">
        <v>0</v>
      </c>
      <c r="CF108" s="1236">
        <v>0</v>
      </c>
      <c r="CG108" s="1236">
        <v>0</v>
      </c>
      <c r="CH108" s="1233">
        <v>46.970167224080278</v>
      </c>
      <c r="CI108" s="1233">
        <v>10.423277591973246</v>
      </c>
      <c r="CJ108" s="1158">
        <v>0</v>
      </c>
      <c r="CK108" s="1158">
        <v>0</v>
      </c>
      <c r="CL108" s="1158">
        <v>4954.97</v>
      </c>
      <c r="CM108" s="1233">
        <v>0</v>
      </c>
      <c r="CN108" s="1158">
        <v>0</v>
      </c>
      <c r="CO108" s="1158">
        <v>57.393444816053524</v>
      </c>
      <c r="CP108" s="1252">
        <v>4954.97</v>
      </c>
      <c r="CQ108" s="1239">
        <v>0.02</v>
      </c>
      <c r="CR108" s="1236">
        <v>0.02</v>
      </c>
      <c r="CS108" s="1236">
        <v>4.1999999999999996E-2</v>
      </c>
      <c r="CT108" s="1236">
        <v>0</v>
      </c>
      <c r="CU108" s="1236">
        <v>0</v>
      </c>
      <c r="CV108" s="1236">
        <v>0</v>
      </c>
      <c r="CW108" s="1233">
        <v>49.738216560509557</v>
      </c>
      <c r="CX108" s="1233">
        <v>13.249044585987258</v>
      </c>
      <c r="CY108" s="1158">
        <v>0</v>
      </c>
      <c r="CZ108" s="1158">
        <v>0</v>
      </c>
      <c r="DA108" s="1158">
        <v>5437.9</v>
      </c>
      <c r="DB108" s="1233">
        <v>0</v>
      </c>
      <c r="DC108" s="1158">
        <v>0</v>
      </c>
      <c r="DD108" s="1158">
        <v>62.987261146496813</v>
      </c>
      <c r="DE108" s="1252">
        <v>5437.9</v>
      </c>
      <c r="DF108" s="1239">
        <v>0.02</v>
      </c>
      <c r="DG108" s="1236">
        <v>0.02</v>
      </c>
      <c r="DH108" s="1236">
        <v>4.1999999999999996E-2</v>
      </c>
      <c r="DI108" s="1236">
        <v>0</v>
      </c>
      <c r="DJ108" s="1236">
        <v>0</v>
      </c>
      <c r="DK108" s="1236">
        <v>0</v>
      </c>
      <c r="DL108" s="1233">
        <v>50.356363636363639</v>
      </c>
      <c r="DM108" s="1233">
        <v>14.901818181818181</v>
      </c>
      <c r="DN108" s="1158">
        <v>0</v>
      </c>
      <c r="DO108" s="1158">
        <v>0</v>
      </c>
      <c r="DP108" s="1158">
        <v>5633.96</v>
      </c>
      <c r="DQ108" s="1233">
        <v>0</v>
      </c>
      <c r="DR108" s="1158">
        <v>0</v>
      </c>
      <c r="DS108" s="1158">
        <v>65.258181818181825</v>
      </c>
      <c r="DT108" s="1252">
        <v>5633.96</v>
      </c>
      <c r="DU108" s="1239">
        <v>0.02</v>
      </c>
      <c r="DV108" s="1236">
        <v>0.02</v>
      </c>
      <c r="DW108" s="1236">
        <v>4.1999999999999996E-2</v>
      </c>
      <c r="DX108" s="1236">
        <v>0</v>
      </c>
      <c r="DY108" s="1236">
        <v>0</v>
      </c>
      <c r="DZ108" s="1236">
        <v>0</v>
      </c>
      <c r="EA108" s="1233">
        <v>54.109213483146071</v>
      </c>
      <c r="EB108" s="1233">
        <v>12.773033707865171</v>
      </c>
      <c r="EC108" s="1158">
        <v>0</v>
      </c>
      <c r="ED108" s="1158">
        <v>0</v>
      </c>
      <c r="EE108" s="1158">
        <v>5774.17</v>
      </c>
      <c r="EF108" s="1158">
        <v>0</v>
      </c>
      <c r="EG108" s="1158">
        <v>0</v>
      </c>
      <c r="EH108" s="1158">
        <v>66.882247191011245</v>
      </c>
      <c r="EI108" s="1252">
        <v>5774.17</v>
      </c>
      <c r="EJ108" s="1239">
        <v>0.02</v>
      </c>
      <c r="EK108" s="1236">
        <v>0.02</v>
      </c>
      <c r="EL108" s="1236">
        <v>4.1999999999999996E-2</v>
      </c>
      <c r="EM108" s="1236">
        <v>0</v>
      </c>
      <c r="EN108" s="1236">
        <v>0</v>
      </c>
      <c r="EO108" s="1236">
        <v>0</v>
      </c>
      <c r="EP108" s="1233">
        <v>34.781323529411772</v>
      </c>
      <c r="EQ108" s="1233">
        <v>6.5439705882352932</v>
      </c>
      <c r="ER108" s="1158">
        <v>0</v>
      </c>
      <c r="ES108" s="1158">
        <v>0</v>
      </c>
      <c r="ET108" s="1158">
        <v>3567.75</v>
      </c>
      <c r="EU108" s="1158">
        <v>0</v>
      </c>
      <c r="EV108" s="1158">
        <v>0</v>
      </c>
      <c r="EW108" s="1158">
        <v>41.325294117647061</v>
      </c>
      <c r="EX108" s="1252">
        <v>3567.75</v>
      </c>
      <c r="EY108" s="1236">
        <v>0.02</v>
      </c>
      <c r="EZ108" s="1236">
        <v>0.02</v>
      </c>
      <c r="FA108" s="1236">
        <v>4.1999999999999996E-2</v>
      </c>
      <c r="FB108" s="1236">
        <v>0</v>
      </c>
      <c r="FC108" s="1236">
        <v>0</v>
      </c>
      <c r="FD108" s="1236">
        <v>0</v>
      </c>
      <c r="FE108" s="1233">
        <v>21.795812274368231</v>
      </c>
      <c r="FF108" s="1233">
        <v>4.9605776173285179</v>
      </c>
      <c r="FG108" s="1158">
        <v>0</v>
      </c>
      <c r="FH108" s="1158">
        <v>0</v>
      </c>
      <c r="FI108" s="1158">
        <v>2309.9699999999998</v>
      </c>
      <c r="FJ108" s="1158">
        <v>0</v>
      </c>
      <c r="FK108" s="1158">
        <v>0</v>
      </c>
      <c r="FL108" s="1158">
        <v>26.756389891696749</v>
      </c>
      <c r="FM108" s="1252">
        <v>2309.9699999999998</v>
      </c>
      <c r="FN108" s="1236">
        <v>0.02</v>
      </c>
      <c r="FO108" s="1236">
        <v>0.02</v>
      </c>
      <c r="FP108" s="1236">
        <v>4.1999999999999996E-2</v>
      </c>
      <c r="FQ108" s="1236">
        <v>0</v>
      </c>
      <c r="FR108" s="1236">
        <v>0</v>
      </c>
      <c r="FS108" s="1236">
        <v>1E-3</v>
      </c>
      <c r="FT108" s="1233">
        <v>73.853513513513533</v>
      </c>
      <c r="FU108" s="1233">
        <v>10.388378378378375</v>
      </c>
      <c r="FV108" s="1158">
        <v>0</v>
      </c>
      <c r="FW108" s="1158">
        <v>0</v>
      </c>
      <c r="FX108" s="1158">
        <v>7272.88</v>
      </c>
      <c r="FY108" s="1158">
        <v>0.74099999999999999</v>
      </c>
      <c r="FZ108" s="1158">
        <v>63.97</v>
      </c>
      <c r="GA108" s="1158">
        <v>84.98289189189191</v>
      </c>
      <c r="GB108" s="1252">
        <v>7336.85</v>
      </c>
      <c r="GC108" s="1253">
        <v>458.63173212517285</v>
      </c>
      <c r="GD108" s="1254">
        <v>39595.21</v>
      </c>
      <c r="GE108" s="1255">
        <v>348.19226605692563</v>
      </c>
      <c r="GF108" s="1256">
        <v>30060.6</v>
      </c>
      <c r="GG108" s="1257">
        <v>806.82399818209842</v>
      </c>
      <c r="GH108" s="1258">
        <v>69655.81</v>
      </c>
      <c r="GI108" s="1246">
        <v>10</v>
      </c>
      <c r="GJ108" s="1259">
        <v>804.15699818209839</v>
      </c>
      <c r="GK108" s="1260">
        <v>69425.56</v>
      </c>
      <c r="GL108" s="1261">
        <v>2.66700000000003</v>
      </c>
      <c r="GM108" s="1262">
        <v>230.25</v>
      </c>
    </row>
    <row r="109" spans="1:196" ht="18" customHeight="1" x14ac:dyDescent="0.25">
      <c r="A109" s="1232">
        <v>95</v>
      </c>
      <c r="B109" s="1263" t="s">
        <v>1428</v>
      </c>
      <c r="C109" s="1266" t="s">
        <v>1388</v>
      </c>
      <c r="D109" s="1235">
        <v>59.648989999999991</v>
      </c>
      <c r="E109" s="1236">
        <v>0.34</v>
      </c>
      <c r="F109" s="1236">
        <v>0.3</v>
      </c>
      <c r="G109" s="1236">
        <v>0.71399999999999997</v>
      </c>
      <c r="H109" s="1236">
        <v>0</v>
      </c>
      <c r="I109" s="1236">
        <v>0</v>
      </c>
      <c r="J109" s="1236">
        <v>1E-3</v>
      </c>
      <c r="K109" s="1233">
        <v>1136.4143918918921</v>
      </c>
      <c r="L109" s="1233">
        <v>135.20168918918912</v>
      </c>
      <c r="M109" s="1237">
        <v>0</v>
      </c>
      <c r="N109" s="1237">
        <v>0</v>
      </c>
      <c r="O109" s="1158">
        <v>75850.61</v>
      </c>
      <c r="P109" s="1233">
        <v>0.6</v>
      </c>
      <c r="Q109" s="1158">
        <v>35.79</v>
      </c>
      <c r="R109" s="1158">
        <v>1272.2160810810813</v>
      </c>
      <c r="S109" s="1252">
        <v>75886.399999999994</v>
      </c>
      <c r="T109" s="1239">
        <v>0.34</v>
      </c>
      <c r="U109" s="1236">
        <v>0.3</v>
      </c>
      <c r="V109" s="1236">
        <v>0.71399999999999997</v>
      </c>
      <c r="W109" s="1236">
        <v>0</v>
      </c>
      <c r="X109" s="1236">
        <v>0</v>
      </c>
      <c r="Y109" s="1236">
        <v>1E-3</v>
      </c>
      <c r="Z109" s="1233">
        <v>1280.8127574750833</v>
      </c>
      <c r="AA109" s="1233">
        <v>140.8983388704319</v>
      </c>
      <c r="AB109" s="1158">
        <v>0</v>
      </c>
      <c r="AC109" s="1158">
        <v>0</v>
      </c>
      <c r="AD109" s="1158">
        <v>84803.63</v>
      </c>
      <c r="AE109" s="1233">
        <v>0.71399999999999997</v>
      </c>
      <c r="AF109" s="1158">
        <v>42.59</v>
      </c>
      <c r="AG109" s="1158">
        <v>1422.4250963455152</v>
      </c>
      <c r="AH109" s="1252">
        <v>84846.22</v>
      </c>
      <c r="AI109" s="1239">
        <v>0.34</v>
      </c>
      <c r="AJ109" s="1236">
        <v>0.3</v>
      </c>
      <c r="AK109" s="1236">
        <v>0.71399999999999997</v>
      </c>
      <c r="AL109" s="1236">
        <v>0</v>
      </c>
      <c r="AM109" s="1236">
        <v>0</v>
      </c>
      <c r="AN109" s="1236">
        <v>1E-3</v>
      </c>
      <c r="AO109" s="1233">
        <v>1184.7646822742477</v>
      </c>
      <c r="AP109" s="1233">
        <v>127.56521739130439</v>
      </c>
      <c r="AQ109" s="1158">
        <v>0</v>
      </c>
      <c r="AR109" s="1158">
        <v>0</v>
      </c>
      <c r="AS109" s="1158">
        <v>78279.149999999994</v>
      </c>
      <c r="AT109" s="1233">
        <v>0.72</v>
      </c>
      <c r="AU109" s="1158">
        <v>42.95</v>
      </c>
      <c r="AV109" s="1158">
        <v>1313.0498996655522</v>
      </c>
      <c r="AW109" s="1252">
        <v>78322.099999999991</v>
      </c>
      <c r="AX109" s="1236">
        <v>0.34</v>
      </c>
      <c r="AY109" s="1236">
        <v>0.3</v>
      </c>
      <c r="AZ109" s="1236">
        <v>0.71399999999999997</v>
      </c>
      <c r="BA109" s="1236">
        <v>0</v>
      </c>
      <c r="BB109" s="1236">
        <v>0</v>
      </c>
      <c r="BC109" s="1236">
        <v>1E-3</v>
      </c>
      <c r="BD109" s="1233">
        <v>1319.3834210526315</v>
      </c>
      <c r="BE109" s="1233">
        <v>147.64342105263162</v>
      </c>
      <c r="BF109" s="1158">
        <v>0</v>
      </c>
      <c r="BG109" s="1158">
        <v>0</v>
      </c>
      <c r="BH109" s="1158">
        <v>87506.67</v>
      </c>
      <c r="BI109" s="1233">
        <v>0.68400000000000005</v>
      </c>
      <c r="BJ109" s="1158">
        <v>40.799999999999997</v>
      </c>
      <c r="BK109" s="1158">
        <v>1467.7108421052631</v>
      </c>
      <c r="BL109" s="1252">
        <v>87547.47</v>
      </c>
      <c r="BM109" s="1239">
        <v>0.34</v>
      </c>
      <c r="BN109" s="1236">
        <v>0.3</v>
      </c>
      <c r="BO109" s="1236">
        <v>0.71399999999999997</v>
      </c>
      <c r="BP109" s="1236">
        <v>0</v>
      </c>
      <c r="BQ109" s="1236">
        <v>0</v>
      </c>
      <c r="BR109" s="1236">
        <v>1E-3</v>
      </c>
      <c r="BS109" s="1233">
        <v>1062.0732653061225</v>
      </c>
      <c r="BT109" s="1233">
        <v>158.86224489795919</v>
      </c>
      <c r="BU109" s="1158">
        <v>0</v>
      </c>
      <c r="BV109" s="1158">
        <v>0</v>
      </c>
      <c r="BW109" s="1158">
        <v>72827.570000000007</v>
      </c>
      <c r="BX109" s="1233">
        <v>0.61199999999999999</v>
      </c>
      <c r="BY109" s="1158">
        <v>36.51</v>
      </c>
      <c r="BZ109" s="1158">
        <v>1221.5475102040818</v>
      </c>
      <c r="CA109" s="1252">
        <v>72864.08</v>
      </c>
      <c r="CB109" s="1236">
        <v>0.34</v>
      </c>
      <c r="CC109" s="1236">
        <v>0.3</v>
      </c>
      <c r="CD109" s="1236">
        <v>0.71399999999999997</v>
      </c>
      <c r="CE109" s="1236">
        <v>0</v>
      </c>
      <c r="CF109" s="1236">
        <v>0</v>
      </c>
      <c r="CG109" s="1236">
        <v>1E-3</v>
      </c>
      <c r="CH109" s="1233">
        <v>798.49284280936479</v>
      </c>
      <c r="CI109" s="1233">
        <v>156.34916387959871</v>
      </c>
      <c r="CJ109" s="1158">
        <v>0</v>
      </c>
      <c r="CK109" s="1158">
        <v>0</v>
      </c>
      <c r="CL109" s="1158">
        <v>56955.360000000001</v>
      </c>
      <c r="CM109" s="1233">
        <v>0.52200000000000002</v>
      </c>
      <c r="CN109" s="1158">
        <v>31.14</v>
      </c>
      <c r="CO109" s="1158">
        <v>955.36400668896351</v>
      </c>
      <c r="CP109" s="1252">
        <v>56986.5</v>
      </c>
      <c r="CQ109" s="1239">
        <v>0.34</v>
      </c>
      <c r="CR109" s="1236">
        <v>0.3</v>
      </c>
      <c r="CS109" s="1236">
        <v>0.71399999999999997</v>
      </c>
      <c r="CT109" s="1236">
        <v>0</v>
      </c>
      <c r="CU109" s="1236">
        <v>0</v>
      </c>
      <c r="CV109" s="1236">
        <v>1E-3</v>
      </c>
      <c r="CW109" s="1233">
        <v>845.54968152866252</v>
      </c>
      <c r="CX109" s="1233">
        <v>198.73566878980887</v>
      </c>
      <c r="CY109" s="1158">
        <v>0</v>
      </c>
      <c r="CZ109" s="1158">
        <v>0</v>
      </c>
      <c r="DA109" s="1158">
        <v>62290.57</v>
      </c>
      <c r="DB109" s="1233">
        <v>0.52</v>
      </c>
      <c r="DC109" s="1158">
        <v>31.02</v>
      </c>
      <c r="DD109" s="1158">
        <v>1044.8053503184715</v>
      </c>
      <c r="DE109" s="1252">
        <v>62321.59</v>
      </c>
      <c r="DF109" s="1239">
        <v>0.34</v>
      </c>
      <c r="DG109" s="1236">
        <v>0.3</v>
      </c>
      <c r="DH109" s="1236">
        <v>0.71399999999999997</v>
      </c>
      <c r="DI109" s="1236">
        <v>0</v>
      </c>
      <c r="DJ109" s="1236">
        <v>0</v>
      </c>
      <c r="DK109" s="1236">
        <v>1E-3</v>
      </c>
      <c r="DL109" s="1233">
        <v>856.05818181818199</v>
      </c>
      <c r="DM109" s="1233">
        <v>223.5272727272727</v>
      </c>
      <c r="DN109" s="1158">
        <v>0</v>
      </c>
      <c r="DO109" s="1158">
        <v>0</v>
      </c>
      <c r="DP109" s="1158">
        <v>64396.18</v>
      </c>
      <c r="DQ109" s="1233">
        <v>0.58799999999999997</v>
      </c>
      <c r="DR109" s="1158">
        <v>35.07</v>
      </c>
      <c r="DS109" s="1158">
        <v>1080.1734545454547</v>
      </c>
      <c r="DT109" s="1252">
        <v>64431.25</v>
      </c>
      <c r="DU109" s="1239">
        <v>0.34</v>
      </c>
      <c r="DV109" s="1236">
        <v>0.3</v>
      </c>
      <c r="DW109" s="1236">
        <v>0.71399999999999997</v>
      </c>
      <c r="DX109" s="1236">
        <v>0</v>
      </c>
      <c r="DY109" s="1236">
        <v>0</v>
      </c>
      <c r="DZ109" s="1236">
        <v>1E-3</v>
      </c>
      <c r="EA109" s="1233">
        <v>919.85662921348319</v>
      </c>
      <c r="EB109" s="1233">
        <v>191.59550561797755</v>
      </c>
      <c r="EC109" s="1158">
        <v>0</v>
      </c>
      <c r="ED109" s="1158">
        <v>0</v>
      </c>
      <c r="EE109" s="1158">
        <v>66297</v>
      </c>
      <c r="EF109" s="1158">
        <v>0.59399999999999997</v>
      </c>
      <c r="EG109" s="1158">
        <v>35.43</v>
      </c>
      <c r="EH109" s="1158">
        <v>1112.0461348314607</v>
      </c>
      <c r="EI109" s="1252">
        <v>66332.429999999993</v>
      </c>
      <c r="EJ109" s="1239">
        <v>0.34</v>
      </c>
      <c r="EK109" s="1236">
        <v>0.3</v>
      </c>
      <c r="EL109" s="1236">
        <v>0.71399999999999997</v>
      </c>
      <c r="EM109" s="1236">
        <v>0</v>
      </c>
      <c r="EN109" s="1236">
        <v>0</v>
      </c>
      <c r="EO109" s="1236">
        <v>1E-3</v>
      </c>
      <c r="EP109" s="1233">
        <v>591.28250000000014</v>
      </c>
      <c r="EQ109" s="1233">
        <v>98.159558823529395</v>
      </c>
      <c r="ER109" s="1158">
        <v>0</v>
      </c>
      <c r="ES109" s="1158">
        <v>0</v>
      </c>
      <c r="ET109" s="1158">
        <v>41124.519999999997</v>
      </c>
      <c r="EU109" s="1158">
        <v>0.84</v>
      </c>
      <c r="EV109" s="1158">
        <v>50.11</v>
      </c>
      <c r="EW109" s="1158">
        <v>690.28205882352961</v>
      </c>
      <c r="EX109" s="1252">
        <v>41174.629999999997</v>
      </c>
      <c r="EY109" s="1236">
        <v>0.34</v>
      </c>
      <c r="EZ109" s="1236">
        <v>0.3</v>
      </c>
      <c r="FA109" s="1236">
        <v>0.71399999999999997</v>
      </c>
      <c r="FB109" s="1236">
        <v>0</v>
      </c>
      <c r="FC109" s="1236">
        <v>0</v>
      </c>
      <c r="FD109" s="1236">
        <v>1E-3</v>
      </c>
      <c r="FE109" s="1233">
        <v>370.52880866425994</v>
      </c>
      <c r="FF109" s="1233">
        <v>74.408664259927761</v>
      </c>
      <c r="FG109" s="1158">
        <v>0</v>
      </c>
      <c r="FH109" s="1158">
        <v>0</v>
      </c>
      <c r="FI109" s="1158">
        <v>26540.07</v>
      </c>
      <c r="FJ109" s="1158">
        <v>0.76</v>
      </c>
      <c r="FK109" s="1158">
        <v>45.33</v>
      </c>
      <c r="FL109" s="1158">
        <v>445.69747292418771</v>
      </c>
      <c r="FM109" s="1252">
        <v>26585.4</v>
      </c>
      <c r="FN109" s="1236">
        <v>0.34</v>
      </c>
      <c r="FO109" s="1236">
        <v>0.3</v>
      </c>
      <c r="FP109" s="1236">
        <v>0.71399999999999997</v>
      </c>
      <c r="FQ109" s="1236">
        <v>0</v>
      </c>
      <c r="FR109" s="1236">
        <v>0</v>
      </c>
      <c r="FS109" s="1236">
        <v>1E-3</v>
      </c>
      <c r="FT109" s="1233">
        <v>1255.50972972973</v>
      </c>
      <c r="FU109" s="1233">
        <v>155.82567567567563</v>
      </c>
      <c r="FV109" s="1158">
        <v>0</v>
      </c>
      <c r="FW109" s="1158">
        <v>0</v>
      </c>
      <c r="FX109" s="1158">
        <v>84184.73</v>
      </c>
      <c r="FY109" s="1158">
        <v>0.74099999999999999</v>
      </c>
      <c r="FZ109" s="1158">
        <v>44.2</v>
      </c>
      <c r="GA109" s="1158">
        <v>1412.0764054054057</v>
      </c>
      <c r="GB109" s="1252">
        <v>84228.93</v>
      </c>
      <c r="GC109" s="1253">
        <v>7652.3134360904569</v>
      </c>
      <c r="GD109" s="1254">
        <v>456452.76999999996</v>
      </c>
      <c r="GE109" s="1255">
        <v>5785.0808768485094</v>
      </c>
      <c r="GF109" s="1256">
        <v>345074.23</v>
      </c>
      <c r="GG109" s="1257">
        <v>13437.394312938966</v>
      </c>
      <c r="GH109" s="1258">
        <v>801527</v>
      </c>
      <c r="GI109" s="1267">
        <v>14</v>
      </c>
      <c r="GJ109" s="1259">
        <v>13429.499312938968</v>
      </c>
      <c r="GK109" s="1260">
        <v>801056.06</v>
      </c>
      <c r="GL109" s="1261">
        <v>7.8949999999986176</v>
      </c>
      <c r="GM109" s="1262">
        <v>470.93999999994412</v>
      </c>
    </row>
    <row r="110" spans="1:196" ht="18" customHeight="1" x14ac:dyDescent="0.25">
      <c r="A110" s="1250">
        <v>96</v>
      </c>
      <c r="B110" s="1263" t="s">
        <v>1429</v>
      </c>
      <c r="C110" s="1266" t="s">
        <v>1388</v>
      </c>
      <c r="D110" s="1235">
        <v>81.499159999999989</v>
      </c>
      <c r="E110" s="1236">
        <v>0.04</v>
      </c>
      <c r="F110" s="1236">
        <v>0.03</v>
      </c>
      <c r="G110" s="1236">
        <v>8.3999999999999991E-2</v>
      </c>
      <c r="H110" s="1236">
        <v>0</v>
      </c>
      <c r="I110" s="1236">
        <v>0</v>
      </c>
      <c r="J110" s="1236">
        <v>0</v>
      </c>
      <c r="K110" s="1233">
        <v>133.69581081081083</v>
      </c>
      <c r="L110" s="1233">
        <v>13.520168918918911</v>
      </c>
      <c r="M110" s="1237">
        <v>0</v>
      </c>
      <c r="N110" s="1237">
        <v>0</v>
      </c>
      <c r="O110" s="1158">
        <v>11997.98</v>
      </c>
      <c r="P110" s="1233">
        <v>0</v>
      </c>
      <c r="Q110" s="1158">
        <v>0</v>
      </c>
      <c r="R110" s="1158">
        <v>147.21597972972972</v>
      </c>
      <c r="S110" s="1252">
        <v>11997.98</v>
      </c>
      <c r="T110" s="1239">
        <v>0.04</v>
      </c>
      <c r="U110" s="1236">
        <v>0.03</v>
      </c>
      <c r="V110" s="1236">
        <v>8.3999999999999991E-2</v>
      </c>
      <c r="W110" s="1236">
        <v>0</v>
      </c>
      <c r="X110" s="1236">
        <v>0</v>
      </c>
      <c r="Y110" s="1236">
        <v>0</v>
      </c>
      <c r="Z110" s="1233">
        <v>150.68385382059805</v>
      </c>
      <c r="AA110" s="1233">
        <v>14.089833887043191</v>
      </c>
      <c r="AB110" s="1158">
        <v>0</v>
      </c>
      <c r="AC110" s="1158">
        <v>0</v>
      </c>
      <c r="AD110" s="1158">
        <v>13428.92</v>
      </c>
      <c r="AE110" s="1233">
        <v>0</v>
      </c>
      <c r="AF110" s="1158">
        <v>0</v>
      </c>
      <c r="AG110" s="1158">
        <v>164.77368770764124</v>
      </c>
      <c r="AH110" s="1252">
        <v>13428.92</v>
      </c>
      <c r="AI110" s="1239">
        <v>0.04</v>
      </c>
      <c r="AJ110" s="1236">
        <v>0.03</v>
      </c>
      <c r="AK110" s="1236">
        <v>8.3999999999999991E-2</v>
      </c>
      <c r="AL110" s="1236">
        <v>0</v>
      </c>
      <c r="AM110" s="1236">
        <v>0</v>
      </c>
      <c r="AN110" s="1236">
        <v>0</v>
      </c>
      <c r="AO110" s="1233">
        <v>139.38408026755855</v>
      </c>
      <c r="AP110" s="1233">
        <v>12.75652173913044</v>
      </c>
      <c r="AQ110" s="1158">
        <v>0</v>
      </c>
      <c r="AR110" s="1158">
        <v>0</v>
      </c>
      <c r="AS110" s="1158">
        <v>12399.33</v>
      </c>
      <c r="AT110" s="1233">
        <v>0</v>
      </c>
      <c r="AU110" s="1158">
        <v>0</v>
      </c>
      <c r="AV110" s="1158">
        <v>152.14060200668899</v>
      </c>
      <c r="AW110" s="1252">
        <v>12399.33</v>
      </c>
      <c r="AX110" s="1236">
        <v>0.04</v>
      </c>
      <c r="AY110" s="1236">
        <v>0.03</v>
      </c>
      <c r="AZ110" s="1236">
        <v>8.3999999999999991E-2</v>
      </c>
      <c r="BA110" s="1236">
        <v>0</v>
      </c>
      <c r="BB110" s="1236">
        <v>0</v>
      </c>
      <c r="BC110" s="1236">
        <v>0</v>
      </c>
      <c r="BD110" s="1233">
        <v>155.22157894736841</v>
      </c>
      <c r="BE110" s="1233">
        <v>14.764342105263163</v>
      </c>
      <c r="BF110" s="1158">
        <v>0</v>
      </c>
      <c r="BG110" s="1158">
        <v>0</v>
      </c>
      <c r="BH110" s="1158">
        <v>13853.71</v>
      </c>
      <c r="BI110" s="1233">
        <v>0</v>
      </c>
      <c r="BJ110" s="1158">
        <v>0</v>
      </c>
      <c r="BK110" s="1158">
        <v>169.98592105263157</v>
      </c>
      <c r="BL110" s="1252">
        <v>13853.71</v>
      </c>
      <c r="BM110" s="1239">
        <v>0.04</v>
      </c>
      <c r="BN110" s="1236">
        <v>0.03</v>
      </c>
      <c r="BO110" s="1236">
        <v>8.3999999999999991E-2</v>
      </c>
      <c r="BP110" s="1236">
        <v>0</v>
      </c>
      <c r="BQ110" s="1236">
        <v>0</v>
      </c>
      <c r="BR110" s="1236">
        <v>0</v>
      </c>
      <c r="BS110" s="1233">
        <v>124.94979591836734</v>
      </c>
      <c r="BT110" s="1233">
        <v>15.886224489795918</v>
      </c>
      <c r="BU110" s="1158">
        <v>0</v>
      </c>
      <c r="BV110" s="1158">
        <v>0</v>
      </c>
      <c r="BW110" s="1158">
        <v>11478.02</v>
      </c>
      <c r="BX110" s="1233">
        <v>0</v>
      </c>
      <c r="BY110" s="1158">
        <v>0</v>
      </c>
      <c r="BZ110" s="1158">
        <v>140.83602040816325</v>
      </c>
      <c r="CA110" s="1252">
        <v>11478.02</v>
      </c>
      <c r="CB110" s="1236">
        <v>0.04</v>
      </c>
      <c r="CC110" s="1236">
        <v>0.03</v>
      </c>
      <c r="CD110" s="1236">
        <v>8.3999999999999991E-2</v>
      </c>
      <c r="CE110" s="1236">
        <v>0</v>
      </c>
      <c r="CF110" s="1236">
        <v>0</v>
      </c>
      <c r="CG110" s="1236">
        <v>0</v>
      </c>
      <c r="CH110" s="1233">
        <v>93.940334448160556</v>
      </c>
      <c r="CI110" s="1233">
        <v>15.634916387959869</v>
      </c>
      <c r="CJ110" s="1158">
        <v>0</v>
      </c>
      <c r="CK110" s="1158">
        <v>0</v>
      </c>
      <c r="CL110" s="1158">
        <v>8930.2900000000009</v>
      </c>
      <c r="CM110" s="1233">
        <v>0</v>
      </c>
      <c r="CN110" s="1158">
        <v>0</v>
      </c>
      <c r="CO110" s="1158">
        <v>109.57525083612043</v>
      </c>
      <c r="CP110" s="1252">
        <v>8930.2900000000009</v>
      </c>
      <c r="CQ110" s="1239">
        <v>0.04</v>
      </c>
      <c r="CR110" s="1236">
        <v>0.03</v>
      </c>
      <c r="CS110" s="1236">
        <v>8.3999999999999991E-2</v>
      </c>
      <c r="CT110" s="1236">
        <v>0</v>
      </c>
      <c r="CU110" s="1236">
        <v>0</v>
      </c>
      <c r="CV110" s="1236">
        <v>0</v>
      </c>
      <c r="CW110" s="1233">
        <v>99.476433121019113</v>
      </c>
      <c r="CX110" s="1233">
        <v>19.873566878980885</v>
      </c>
      <c r="CY110" s="1158">
        <v>0</v>
      </c>
      <c r="CZ110" s="1158">
        <v>0</v>
      </c>
      <c r="DA110" s="1158">
        <v>9726.92</v>
      </c>
      <c r="DB110" s="1233">
        <v>0</v>
      </c>
      <c r="DC110" s="1158">
        <v>0</v>
      </c>
      <c r="DD110" s="1158">
        <v>119.35</v>
      </c>
      <c r="DE110" s="1252">
        <v>9726.92</v>
      </c>
      <c r="DF110" s="1239">
        <v>0.04</v>
      </c>
      <c r="DG110" s="1236">
        <v>0.03</v>
      </c>
      <c r="DH110" s="1236">
        <v>8.3999999999999991E-2</v>
      </c>
      <c r="DI110" s="1236">
        <v>0</v>
      </c>
      <c r="DJ110" s="1236">
        <v>0</v>
      </c>
      <c r="DK110" s="1236">
        <v>0</v>
      </c>
      <c r="DL110" s="1233">
        <v>100.71272727272728</v>
      </c>
      <c r="DM110" s="1233">
        <v>22.352727272727268</v>
      </c>
      <c r="DN110" s="1158">
        <v>0</v>
      </c>
      <c r="DO110" s="1158">
        <v>0</v>
      </c>
      <c r="DP110" s="1158">
        <v>10029.73</v>
      </c>
      <c r="DQ110" s="1233">
        <v>0</v>
      </c>
      <c r="DR110" s="1158">
        <v>0</v>
      </c>
      <c r="DS110" s="1158">
        <v>123.06545454545454</v>
      </c>
      <c r="DT110" s="1252">
        <v>10029.73</v>
      </c>
      <c r="DU110" s="1239">
        <v>0.04</v>
      </c>
      <c r="DV110" s="1236">
        <v>0.03</v>
      </c>
      <c r="DW110" s="1236">
        <v>8.3999999999999991E-2</v>
      </c>
      <c r="DX110" s="1236">
        <v>0</v>
      </c>
      <c r="DY110" s="1236">
        <v>0</v>
      </c>
      <c r="DZ110" s="1236">
        <v>0</v>
      </c>
      <c r="EA110" s="1233">
        <v>108.21842696629214</v>
      </c>
      <c r="EB110" s="1233">
        <v>19.159550561797754</v>
      </c>
      <c r="EC110" s="1158">
        <v>0</v>
      </c>
      <c r="ED110" s="1158">
        <v>0</v>
      </c>
      <c r="EE110" s="1158">
        <v>10381.200000000001</v>
      </c>
      <c r="EF110" s="1158">
        <v>0</v>
      </c>
      <c r="EG110" s="1158">
        <v>0</v>
      </c>
      <c r="EH110" s="1158">
        <v>127.3779775280899</v>
      </c>
      <c r="EI110" s="1252">
        <v>10381.200000000001</v>
      </c>
      <c r="EJ110" s="1239">
        <v>0.04</v>
      </c>
      <c r="EK110" s="1236">
        <v>0.03</v>
      </c>
      <c r="EL110" s="1236">
        <v>8.3999999999999991E-2</v>
      </c>
      <c r="EM110" s="1236">
        <v>0</v>
      </c>
      <c r="EN110" s="1236">
        <v>0</v>
      </c>
      <c r="EO110" s="1236">
        <v>0</v>
      </c>
      <c r="EP110" s="1233">
        <v>69.562647058823543</v>
      </c>
      <c r="EQ110" s="1233">
        <v>9.815955882352938</v>
      </c>
      <c r="ER110" s="1158">
        <v>0</v>
      </c>
      <c r="ES110" s="1158">
        <v>0</v>
      </c>
      <c r="ET110" s="1158">
        <v>6469.29</v>
      </c>
      <c r="EU110" s="1158">
        <v>0</v>
      </c>
      <c r="EV110" s="1158">
        <v>0</v>
      </c>
      <c r="EW110" s="1158">
        <v>79.378602941176482</v>
      </c>
      <c r="EX110" s="1252">
        <v>6469.29</v>
      </c>
      <c r="EY110" s="1236">
        <v>0.04</v>
      </c>
      <c r="EZ110" s="1236">
        <v>0.03</v>
      </c>
      <c r="FA110" s="1236">
        <v>8.3999999999999991E-2</v>
      </c>
      <c r="FB110" s="1236">
        <v>0</v>
      </c>
      <c r="FC110" s="1236">
        <v>0</v>
      </c>
      <c r="FD110" s="1236">
        <v>0</v>
      </c>
      <c r="FE110" s="1233">
        <v>43.591624548736462</v>
      </c>
      <c r="FF110" s="1233">
        <v>7.4408664259927759</v>
      </c>
      <c r="FG110" s="1158">
        <v>0</v>
      </c>
      <c r="FH110" s="1158">
        <v>0</v>
      </c>
      <c r="FI110" s="1158">
        <v>4159.1099999999997</v>
      </c>
      <c r="FJ110" s="1158">
        <v>0</v>
      </c>
      <c r="FK110" s="1158">
        <v>0</v>
      </c>
      <c r="FL110" s="1158">
        <v>51.032490974729235</v>
      </c>
      <c r="FM110" s="1252">
        <v>4159.1099999999997</v>
      </c>
      <c r="FN110" s="1236">
        <v>0.04</v>
      </c>
      <c r="FO110" s="1236">
        <v>0.03</v>
      </c>
      <c r="FP110" s="1236">
        <v>8.3999999999999991E-2</v>
      </c>
      <c r="FQ110" s="1236">
        <v>0</v>
      </c>
      <c r="FR110" s="1236">
        <v>0</v>
      </c>
      <c r="FS110" s="1236">
        <v>0</v>
      </c>
      <c r="FT110" s="1233">
        <v>147.70702702702707</v>
      </c>
      <c r="FU110" s="1233">
        <v>15.582567567567562</v>
      </c>
      <c r="FV110" s="1158">
        <v>0</v>
      </c>
      <c r="FW110" s="1158">
        <v>0</v>
      </c>
      <c r="FX110" s="1158">
        <v>13307.96</v>
      </c>
      <c r="FY110" s="1158">
        <v>0</v>
      </c>
      <c r="FZ110" s="1158">
        <v>0</v>
      </c>
      <c r="GA110" s="1158">
        <v>163.28959459459463</v>
      </c>
      <c r="GB110" s="1252">
        <v>13307.96</v>
      </c>
      <c r="GC110" s="1253">
        <v>884.52746174097513</v>
      </c>
      <c r="GD110" s="1254">
        <v>72088.25</v>
      </c>
      <c r="GE110" s="1255">
        <v>663.49412058404482</v>
      </c>
      <c r="GF110" s="1256">
        <v>54074.21</v>
      </c>
      <c r="GG110" s="1257">
        <v>1548.0215823250201</v>
      </c>
      <c r="GH110" s="1258">
        <v>126162.45999999999</v>
      </c>
      <c r="GI110" s="1267">
        <v>14</v>
      </c>
      <c r="GJ110" s="1259">
        <v>1548.0215823250201</v>
      </c>
      <c r="GK110" s="1260">
        <v>126162.45999999999</v>
      </c>
      <c r="GL110" s="1261">
        <v>0</v>
      </c>
      <c r="GM110" s="1262">
        <v>0</v>
      </c>
    </row>
    <row r="111" spans="1:196" ht="28.5" customHeight="1" x14ac:dyDescent="0.25">
      <c r="A111" s="1232">
        <v>97</v>
      </c>
      <c r="B111" s="1264" t="s">
        <v>1430</v>
      </c>
      <c r="C111" s="1266" t="s">
        <v>379</v>
      </c>
      <c r="D111" s="1235">
        <v>148.551345</v>
      </c>
      <c r="E111" s="1236">
        <v>0.04</v>
      </c>
      <c r="F111" s="1236">
        <v>0.03</v>
      </c>
      <c r="G111" s="1236">
        <v>0.04</v>
      </c>
      <c r="H111" s="1236">
        <v>0</v>
      </c>
      <c r="I111" s="1236">
        <v>0</v>
      </c>
      <c r="J111" s="1236">
        <v>0</v>
      </c>
      <c r="K111" s="1233">
        <v>133.69581081081083</v>
      </c>
      <c r="L111" s="1233">
        <v>13.520168918918911</v>
      </c>
      <c r="M111" s="1237">
        <v>0</v>
      </c>
      <c r="N111" s="1237">
        <v>0</v>
      </c>
      <c r="O111" s="1158">
        <v>21869.13</v>
      </c>
      <c r="P111" s="1233">
        <v>0</v>
      </c>
      <c r="Q111" s="1158">
        <v>0</v>
      </c>
      <c r="R111" s="1158">
        <v>147.21597972972972</v>
      </c>
      <c r="S111" s="1252">
        <v>21869.13</v>
      </c>
      <c r="T111" s="1239">
        <v>0.04</v>
      </c>
      <c r="U111" s="1236">
        <v>0.03</v>
      </c>
      <c r="V111" s="1236">
        <v>0.04</v>
      </c>
      <c r="W111" s="1236">
        <v>0</v>
      </c>
      <c r="X111" s="1236">
        <v>0</v>
      </c>
      <c r="Y111" s="1236">
        <v>0</v>
      </c>
      <c r="Z111" s="1233">
        <v>150.68385382059805</v>
      </c>
      <c r="AA111" s="1233">
        <v>14.089833887043191</v>
      </c>
      <c r="AB111" s="1158">
        <v>0</v>
      </c>
      <c r="AC111" s="1158">
        <v>0</v>
      </c>
      <c r="AD111" s="1158">
        <v>24477.35</v>
      </c>
      <c r="AE111" s="1233">
        <v>0</v>
      </c>
      <c r="AF111" s="1158">
        <v>0</v>
      </c>
      <c r="AG111" s="1158">
        <v>164.77368770764124</v>
      </c>
      <c r="AH111" s="1252">
        <v>24477.35</v>
      </c>
      <c r="AI111" s="1239">
        <v>0.04</v>
      </c>
      <c r="AJ111" s="1236">
        <v>0.03</v>
      </c>
      <c r="AK111" s="1236">
        <v>0.04</v>
      </c>
      <c r="AL111" s="1236">
        <v>0</v>
      </c>
      <c r="AM111" s="1236">
        <v>0</v>
      </c>
      <c r="AN111" s="1236">
        <v>0</v>
      </c>
      <c r="AO111" s="1233">
        <v>139.38408026755855</v>
      </c>
      <c r="AP111" s="1233">
        <v>12.75652173913044</v>
      </c>
      <c r="AQ111" s="1158">
        <v>0</v>
      </c>
      <c r="AR111" s="1158">
        <v>0</v>
      </c>
      <c r="AS111" s="1158">
        <v>22600.69</v>
      </c>
      <c r="AT111" s="1233">
        <v>0</v>
      </c>
      <c r="AU111" s="1158">
        <v>0</v>
      </c>
      <c r="AV111" s="1158">
        <v>152.14060200668899</v>
      </c>
      <c r="AW111" s="1252">
        <v>22600.69</v>
      </c>
      <c r="AX111" s="1236">
        <v>0.04</v>
      </c>
      <c r="AY111" s="1236">
        <v>0.03</v>
      </c>
      <c r="AZ111" s="1236">
        <v>0.04</v>
      </c>
      <c r="BA111" s="1236">
        <v>0</v>
      </c>
      <c r="BB111" s="1236">
        <v>0</v>
      </c>
      <c r="BC111" s="1236">
        <v>0</v>
      </c>
      <c r="BD111" s="1233">
        <v>155.22157894736841</v>
      </c>
      <c r="BE111" s="1233">
        <v>14.764342105263163</v>
      </c>
      <c r="BF111" s="1158">
        <v>0</v>
      </c>
      <c r="BG111" s="1158">
        <v>0</v>
      </c>
      <c r="BH111" s="1158">
        <v>25251.64</v>
      </c>
      <c r="BI111" s="1233">
        <v>0</v>
      </c>
      <c r="BJ111" s="1158">
        <v>0</v>
      </c>
      <c r="BK111" s="1158">
        <v>169.98592105263157</v>
      </c>
      <c r="BL111" s="1252">
        <v>25251.64</v>
      </c>
      <c r="BM111" s="1239">
        <v>0.04</v>
      </c>
      <c r="BN111" s="1236">
        <v>0.03</v>
      </c>
      <c r="BO111" s="1236">
        <v>0.04</v>
      </c>
      <c r="BP111" s="1236">
        <v>0</v>
      </c>
      <c r="BQ111" s="1236">
        <v>0</v>
      </c>
      <c r="BR111" s="1236">
        <v>0</v>
      </c>
      <c r="BS111" s="1233">
        <v>124.94979591836734</v>
      </c>
      <c r="BT111" s="1233">
        <v>15.886224489795918</v>
      </c>
      <c r="BU111" s="1158">
        <v>0</v>
      </c>
      <c r="BV111" s="1158">
        <v>0</v>
      </c>
      <c r="BW111" s="1158">
        <v>20921.38</v>
      </c>
      <c r="BX111" s="1233">
        <v>0</v>
      </c>
      <c r="BY111" s="1158">
        <v>0</v>
      </c>
      <c r="BZ111" s="1158">
        <v>140.83602040816325</v>
      </c>
      <c r="CA111" s="1252">
        <v>20921.38</v>
      </c>
      <c r="CB111" s="1236">
        <v>0.04</v>
      </c>
      <c r="CC111" s="1236">
        <v>0.03</v>
      </c>
      <c r="CD111" s="1236">
        <v>0.04</v>
      </c>
      <c r="CE111" s="1236">
        <v>0</v>
      </c>
      <c r="CF111" s="1236">
        <v>0</v>
      </c>
      <c r="CG111" s="1236">
        <v>0</v>
      </c>
      <c r="CH111" s="1233">
        <v>93.940334448160556</v>
      </c>
      <c r="CI111" s="1233">
        <v>15.634916387959869</v>
      </c>
      <c r="CJ111" s="1158">
        <v>0</v>
      </c>
      <c r="CK111" s="1158">
        <v>0</v>
      </c>
      <c r="CL111" s="1158">
        <v>16277.55</v>
      </c>
      <c r="CM111" s="1233">
        <v>0</v>
      </c>
      <c r="CN111" s="1158">
        <v>0</v>
      </c>
      <c r="CO111" s="1158">
        <v>109.57525083612043</v>
      </c>
      <c r="CP111" s="1252">
        <v>16277.55</v>
      </c>
      <c r="CQ111" s="1239">
        <v>0.04</v>
      </c>
      <c r="CR111" s="1236">
        <v>0.03</v>
      </c>
      <c r="CS111" s="1236">
        <v>0.04</v>
      </c>
      <c r="CT111" s="1236">
        <v>0</v>
      </c>
      <c r="CU111" s="1236">
        <v>0</v>
      </c>
      <c r="CV111" s="1236">
        <v>0</v>
      </c>
      <c r="CW111" s="1233">
        <v>99.476433121019113</v>
      </c>
      <c r="CX111" s="1233">
        <v>19.873566878980885</v>
      </c>
      <c r="CY111" s="1158">
        <v>0</v>
      </c>
      <c r="CZ111" s="1158">
        <v>0</v>
      </c>
      <c r="DA111" s="1158">
        <v>17729.599999999999</v>
      </c>
      <c r="DB111" s="1233">
        <v>0</v>
      </c>
      <c r="DC111" s="1158">
        <v>0</v>
      </c>
      <c r="DD111" s="1158">
        <v>119.35</v>
      </c>
      <c r="DE111" s="1252">
        <v>17729.599999999999</v>
      </c>
      <c r="DF111" s="1239">
        <v>0.04</v>
      </c>
      <c r="DG111" s="1236">
        <v>0.03</v>
      </c>
      <c r="DH111" s="1236">
        <v>0.04</v>
      </c>
      <c r="DI111" s="1236">
        <v>0</v>
      </c>
      <c r="DJ111" s="1236">
        <v>0</v>
      </c>
      <c r="DK111" s="1236">
        <v>0</v>
      </c>
      <c r="DL111" s="1233">
        <v>100.71272727272728</v>
      </c>
      <c r="DM111" s="1233">
        <v>22.352727272727268</v>
      </c>
      <c r="DN111" s="1158">
        <v>0</v>
      </c>
      <c r="DO111" s="1158">
        <v>0</v>
      </c>
      <c r="DP111" s="1158">
        <v>18281.54</v>
      </c>
      <c r="DQ111" s="1233">
        <v>0</v>
      </c>
      <c r="DR111" s="1158">
        <v>0</v>
      </c>
      <c r="DS111" s="1158">
        <v>123.06545454545454</v>
      </c>
      <c r="DT111" s="1252">
        <v>18281.54</v>
      </c>
      <c r="DU111" s="1239">
        <v>0.04</v>
      </c>
      <c r="DV111" s="1236">
        <v>0.03</v>
      </c>
      <c r="DW111" s="1236">
        <v>0.04</v>
      </c>
      <c r="DX111" s="1236">
        <v>0</v>
      </c>
      <c r="DY111" s="1236">
        <v>0</v>
      </c>
      <c r="DZ111" s="1236">
        <v>0</v>
      </c>
      <c r="EA111" s="1233">
        <v>108.21842696629214</v>
      </c>
      <c r="EB111" s="1233">
        <v>19.159550561797754</v>
      </c>
      <c r="EC111" s="1158">
        <v>0</v>
      </c>
      <c r="ED111" s="1158">
        <v>0</v>
      </c>
      <c r="EE111" s="1158">
        <v>18922.169999999998</v>
      </c>
      <c r="EF111" s="1158">
        <v>0</v>
      </c>
      <c r="EG111" s="1158">
        <v>0</v>
      </c>
      <c r="EH111" s="1158">
        <v>127.3779775280899</v>
      </c>
      <c r="EI111" s="1252">
        <v>18922.169999999998</v>
      </c>
      <c r="EJ111" s="1239">
        <v>0.04</v>
      </c>
      <c r="EK111" s="1236">
        <v>0.03</v>
      </c>
      <c r="EL111" s="1236">
        <v>0.04</v>
      </c>
      <c r="EM111" s="1236">
        <v>0</v>
      </c>
      <c r="EN111" s="1236">
        <v>0</v>
      </c>
      <c r="EO111" s="1236">
        <v>0</v>
      </c>
      <c r="EP111" s="1233">
        <v>69.562647058823543</v>
      </c>
      <c r="EQ111" s="1233">
        <v>9.815955882352938</v>
      </c>
      <c r="ER111" s="1158">
        <v>0</v>
      </c>
      <c r="ES111" s="1158">
        <v>0</v>
      </c>
      <c r="ET111" s="1158">
        <v>11791.8</v>
      </c>
      <c r="EU111" s="1158">
        <v>0</v>
      </c>
      <c r="EV111" s="1158">
        <v>0</v>
      </c>
      <c r="EW111" s="1158">
        <v>79.378602941176482</v>
      </c>
      <c r="EX111" s="1252">
        <v>11791.8</v>
      </c>
      <c r="EY111" s="1236">
        <v>0.04</v>
      </c>
      <c r="EZ111" s="1236">
        <v>0.03</v>
      </c>
      <c r="FA111" s="1236">
        <v>0.04</v>
      </c>
      <c r="FB111" s="1236">
        <v>0</v>
      </c>
      <c r="FC111" s="1236">
        <v>0</v>
      </c>
      <c r="FD111" s="1236">
        <v>0</v>
      </c>
      <c r="FE111" s="1233">
        <v>43.591624548736462</v>
      </c>
      <c r="FF111" s="1233">
        <v>7.4408664259927759</v>
      </c>
      <c r="FG111" s="1158">
        <v>0</v>
      </c>
      <c r="FH111" s="1158">
        <v>0</v>
      </c>
      <c r="FI111" s="1158">
        <v>7580.95</v>
      </c>
      <c r="FJ111" s="1158">
        <v>0</v>
      </c>
      <c r="FK111" s="1158">
        <v>0</v>
      </c>
      <c r="FL111" s="1158">
        <v>51.032490974729235</v>
      </c>
      <c r="FM111" s="1252">
        <v>7580.95</v>
      </c>
      <c r="FN111" s="1236">
        <v>0.04</v>
      </c>
      <c r="FO111" s="1236">
        <v>0.03</v>
      </c>
      <c r="FP111" s="1236">
        <v>0.04</v>
      </c>
      <c r="FQ111" s="1236">
        <v>0</v>
      </c>
      <c r="FR111" s="1236">
        <v>0</v>
      </c>
      <c r="FS111" s="1236">
        <v>0</v>
      </c>
      <c r="FT111" s="1233">
        <v>147.70702702702707</v>
      </c>
      <c r="FU111" s="1233">
        <v>15.582567567567562</v>
      </c>
      <c r="FV111" s="1158">
        <v>0</v>
      </c>
      <c r="FW111" s="1158">
        <v>0</v>
      </c>
      <c r="FX111" s="1158">
        <v>24256.89</v>
      </c>
      <c r="FY111" s="1158">
        <v>0</v>
      </c>
      <c r="FZ111" s="1158">
        <v>0</v>
      </c>
      <c r="GA111" s="1158">
        <v>163.28959459459463</v>
      </c>
      <c r="GB111" s="1252">
        <v>24256.89</v>
      </c>
      <c r="GC111" s="1253">
        <v>884.52746174097513</v>
      </c>
      <c r="GD111" s="1254">
        <v>131397.74</v>
      </c>
      <c r="GE111" s="1255">
        <v>663.49412058404482</v>
      </c>
      <c r="GF111" s="1256">
        <v>98562.95</v>
      </c>
      <c r="GG111" s="1257">
        <v>1548.0215823250201</v>
      </c>
      <c r="GH111" s="1258">
        <v>229960.69</v>
      </c>
      <c r="GI111" s="1267">
        <v>14</v>
      </c>
      <c r="GJ111" s="1259">
        <v>1548.0215823250201</v>
      </c>
      <c r="GK111" s="1260">
        <v>229960.69</v>
      </c>
      <c r="GL111" s="1261">
        <v>0</v>
      </c>
      <c r="GM111" s="1262">
        <v>0</v>
      </c>
    </row>
    <row r="112" spans="1:196" ht="38.25" customHeight="1" x14ac:dyDescent="0.25">
      <c r="A112" s="1250">
        <v>98</v>
      </c>
      <c r="B112" s="1276" t="s">
        <v>1431</v>
      </c>
      <c r="C112" s="1266" t="s">
        <v>1388</v>
      </c>
      <c r="D112" s="1235">
        <v>164.33333333333334</v>
      </c>
      <c r="E112" s="1236">
        <v>0.01</v>
      </c>
      <c r="F112" s="1236">
        <v>0.01</v>
      </c>
      <c r="G112" s="1236">
        <v>2.0999999999999998E-2</v>
      </c>
      <c r="H112" s="1236">
        <v>0</v>
      </c>
      <c r="I112" s="1236">
        <v>0</v>
      </c>
      <c r="J112" s="1236">
        <v>0</v>
      </c>
      <c r="K112" s="1233">
        <v>33.423952702702707</v>
      </c>
      <c r="L112" s="1233">
        <v>4.5067229729729705</v>
      </c>
      <c r="M112" s="1237">
        <v>0</v>
      </c>
      <c r="N112" s="1237">
        <v>0</v>
      </c>
      <c r="O112" s="1158">
        <v>6233.27</v>
      </c>
      <c r="P112" s="1233">
        <v>0</v>
      </c>
      <c r="Q112" s="1158">
        <v>0</v>
      </c>
      <c r="R112" s="1158">
        <v>37.93067567567568</v>
      </c>
      <c r="S112" s="1252">
        <v>6233.27</v>
      </c>
      <c r="T112" s="1239">
        <v>0.01</v>
      </c>
      <c r="U112" s="1236">
        <v>0.01</v>
      </c>
      <c r="V112" s="1236">
        <v>2.0999999999999998E-2</v>
      </c>
      <c r="W112" s="1236">
        <v>0</v>
      </c>
      <c r="X112" s="1236">
        <v>0</v>
      </c>
      <c r="Y112" s="1236">
        <v>0</v>
      </c>
      <c r="Z112" s="1233">
        <v>37.670963455149511</v>
      </c>
      <c r="AA112" s="1233">
        <v>4.6966112956810644</v>
      </c>
      <c r="AB112" s="1158">
        <v>0</v>
      </c>
      <c r="AC112" s="1158">
        <v>0</v>
      </c>
      <c r="AD112" s="1158">
        <v>6962.4</v>
      </c>
      <c r="AE112" s="1233">
        <v>0</v>
      </c>
      <c r="AF112" s="1158">
        <v>0</v>
      </c>
      <c r="AG112" s="1158">
        <v>42.367574750830578</v>
      </c>
      <c r="AH112" s="1252">
        <v>6962.4</v>
      </c>
      <c r="AI112" s="1239">
        <v>0.01</v>
      </c>
      <c r="AJ112" s="1236">
        <v>0.01</v>
      </c>
      <c r="AK112" s="1236">
        <v>2.0999999999999998E-2</v>
      </c>
      <c r="AL112" s="1236">
        <v>0</v>
      </c>
      <c r="AM112" s="1236">
        <v>0</v>
      </c>
      <c r="AN112" s="1236">
        <v>0</v>
      </c>
      <c r="AO112" s="1233">
        <v>34.846020066889636</v>
      </c>
      <c r="AP112" s="1233">
        <v>4.2521739130434799</v>
      </c>
      <c r="AQ112" s="1158">
        <v>0</v>
      </c>
      <c r="AR112" s="1158">
        <v>0</v>
      </c>
      <c r="AS112" s="1158">
        <v>6425.14</v>
      </c>
      <c r="AT112" s="1233">
        <v>0</v>
      </c>
      <c r="AU112" s="1158">
        <v>0</v>
      </c>
      <c r="AV112" s="1158">
        <v>39.098193979933114</v>
      </c>
      <c r="AW112" s="1252">
        <v>6425.14</v>
      </c>
      <c r="AX112" s="1236">
        <v>0.01</v>
      </c>
      <c r="AY112" s="1236">
        <v>0.01</v>
      </c>
      <c r="AZ112" s="1236">
        <v>2.0999999999999998E-2</v>
      </c>
      <c r="BA112" s="1236">
        <v>0</v>
      </c>
      <c r="BB112" s="1236">
        <v>0</v>
      </c>
      <c r="BC112" s="1236">
        <v>0</v>
      </c>
      <c r="BD112" s="1233">
        <v>38.805394736842103</v>
      </c>
      <c r="BE112" s="1233">
        <v>4.9214473684210542</v>
      </c>
      <c r="BF112" s="1158">
        <v>0</v>
      </c>
      <c r="BG112" s="1158">
        <v>0</v>
      </c>
      <c r="BH112" s="1158">
        <v>7185.78</v>
      </c>
      <c r="BI112" s="1233">
        <v>0</v>
      </c>
      <c r="BJ112" s="1158">
        <v>0</v>
      </c>
      <c r="BK112" s="1158">
        <v>43.72684210526316</v>
      </c>
      <c r="BL112" s="1252">
        <v>7185.78</v>
      </c>
      <c r="BM112" s="1239">
        <v>0.01</v>
      </c>
      <c r="BN112" s="1236">
        <v>0.01</v>
      </c>
      <c r="BO112" s="1236">
        <v>2.0999999999999998E-2</v>
      </c>
      <c r="BP112" s="1236">
        <v>0</v>
      </c>
      <c r="BQ112" s="1236">
        <v>0</v>
      </c>
      <c r="BR112" s="1236">
        <v>0</v>
      </c>
      <c r="BS112" s="1233">
        <v>31.237448979591836</v>
      </c>
      <c r="BT112" s="1233">
        <v>5.2954081632653063</v>
      </c>
      <c r="BU112" s="1158">
        <v>0</v>
      </c>
      <c r="BV112" s="1158">
        <v>0</v>
      </c>
      <c r="BW112" s="1158">
        <v>6003.57</v>
      </c>
      <c r="BX112" s="1233">
        <v>0</v>
      </c>
      <c r="BY112" s="1158">
        <v>0</v>
      </c>
      <c r="BZ112" s="1158">
        <v>36.532857142857139</v>
      </c>
      <c r="CA112" s="1252">
        <v>6003.57</v>
      </c>
      <c r="CB112" s="1236">
        <v>0.01</v>
      </c>
      <c r="CC112" s="1236">
        <v>0.01</v>
      </c>
      <c r="CD112" s="1236">
        <v>2.0999999999999998E-2</v>
      </c>
      <c r="CE112" s="1236">
        <v>0</v>
      </c>
      <c r="CF112" s="1236">
        <v>0</v>
      </c>
      <c r="CG112" s="1236">
        <v>0</v>
      </c>
      <c r="CH112" s="1233">
        <v>23.485083612040139</v>
      </c>
      <c r="CI112" s="1233">
        <v>5.2116387959866231</v>
      </c>
      <c r="CJ112" s="1158">
        <v>0</v>
      </c>
      <c r="CK112" s="1158">
        <v>0</v>
      </c>
      <c r="CL112" s="1158">
        <v>4715.83</v>
      </c>
      <c r="CM112" s="1233">
        <v>0</v>
      </c>
      <c r="CN112" s="1158">
        <v>0</v>
      </c>
      <c r="CO112" s="1158">
        <v>28.696722408026762</v>
      </c>
      <c r="CP112" s="1252">
        <v>4715.83</v>
      </c>
      <c r="CQ112" s="1239">
        <v>0.01</v>
      </c>
      <c r="CR112" s="1236">
        <v>0.01</v>
      </c>
      <c r="CS112" s="1236">
        <v>2.0999999999999998E-2</v>
      </c>
      <c r="CT112" s="1236">
        <v>0</v>
      </c>
      <c r="CU112" s="1236">
        <v>0</v>
      </c>
      <c r="CV112" s="1236">
        <v>0</v>
      </c>
      <c r="CW112" s="1233">
        <v>24.869108280254778</v>
      </c>
      <c r="CX112" s="1233">
        <v>6.6245222929936292</v>
      </c>
      <c r="CY112" s="1158">
        <v>0</v>
      </c>
      <c r="CZ112" s="1158">
        <v>0</v>
      </c>
      <c r="DA112" s="1158">
        <v>5175.45</v>
      </c>
      <c r="DB112" s="1233">
        <v>0</v>
      </c>
      <c r="DC112" s="1158">
        <v>0</v>
      </c>
      <c r="DD112" s="1158">
        <v>31.493630573248407</v>
      </c>
      <c r="DE112" s="1252">
        <v>5175.45</v>
      </c>
      <c r="DF112" s="1239">
        <v>0.01</v>
      </c>
      <c r="DG112" s="1236">
        <v>0.01</v>
      </c>
      <c r="DH112" s="1236">
        <v>2.0999999999999998E-2</v>
      </c>
      <c r="DI112" s="1236">
        <v>0</v>
      </c>
      <c r="DJ112" s="1236">
        <v>0</v>
      </c>
      <c r="DK112" s="1236">
        <v>0</v>
      </c>
      <c r="DL112" s="1233">
        <v>25.17818181818182</v>
      </c>
      <c r="DM112" s="1233">
        <v>7.4509090909090903</v>
      </c>
      <c r="DN112" s="1158">
        <v>0</v>
      </c>
      <c r="DO112" s="1158">
        <v>0</v>
      </c>
      <c r="DP112" s="1158">
        <v>5362.05</v>
      </c>
      <c r="DQ112" s="1233">
        <v>0</v>
      </c>
      <c r="DR112" s="1158">
        <v>0</v>
      </c>
      <c r="DS112" s="1158">
        <v>32.629090909090912</v>
      </c>
      <c r="DT112" s="1252">
        <v>5362.05</v>
      </c>
      <c r="DU112" s="1239">
        <v>0.01</v>
      </c>
      <c r="DV112" s="1236">
        <v>0.01</v>
      </c>
      <c r="DW112" s="1236">
        <v>2.0999999999999998E-2</v>
      </c>
      <c r="DX112" s="1236">
        <v>0</v>
      </c>
      <c r="DY112" s="1236">
        <v>0</v>
      </c>
      <c r="DZ112" s="1236">
        <v>0</v>
      </c>
      <c r="EA112" s="1233">
        <v>27.054606741573036</v>
      </c>
      <c r="EB112" s="1233">
        <v>6.3865168539325854</v>
      </c>
      <c r="EC112" s="1158">
        <v>0</v>
      </c>
      <c r="ED112" s="1158">
        <v>0</v>
      </c>
      <c r="EE112" s="1158">
        <v>5495.49</v>
      </c>
      <c r="EF112" s="1158">
        <v>0</v>
      </c>
      <c r="EG112" s="1158">
        <v>0</v>
      </c>
      <c r="EH112" s="1158">
        <v>33.441123595505623</v>
      </c>
      <c r="EI112" s="1252">
        <v>5495.49</v>
      </c>
      <c r="EJ112" s="1239">
        <v>0.01</v>
      </c>
      <c r="EK112" s="1236">
        <v>0.01</v>
      </c>
      <c r="EL112" s="1236">
        <v>2.0999999999999998E-2</v>
      </c>
      <c r="EM112" s="1236">
        <v>0</v>
      </c>
      <c r="EN112" s="1236">
        <v>0</v>
      </c>
      <c r="EO112" s="1236">
        <v>0</v>
      </c>
      <c r="EP112" s="1233">
        <v>17.390661764705886</v>
      </c>
      <c r="EQ112" s="1233">
        <v>3.2719852941176466</v>
      </c>
      <c r="ER112" s="1158">
        <v>0</v>
      </c>
      <c r="ES112" s="1158">
        <v>0</v>
      </c>
      <c r="ET112" s="1158">
        <v>3395.56</v>
      </c>
      <c r="EU112" s="1158">
        <v>0</v>
      </c>
      <c r="EV112" s="1158">
        <v>0</v>
      </c>
      <c r="EW112" s="1158">
        <v>20.662647058823531</v>
      </c>
      <c r="EX112" s="1252">
        <v>3395.56</v>
      </c>
      <c r="EY112" s="1236">
        <v>0.01</v>
      </c>
      <c r="EZ112" s="1236">
        <v>0.01</v>
      </c>
      <c r="FA112" s="1236">
        <v>2.0999999999999998E-2</v>
      </c>
      <c r="FB112" s="1236">
        <v>0</v>
      </c>
      <c r="FC112" s="1236">
        <v>0</v>
      </c>
      <c r="FD112" s="1236">
        <v>0</v>
      </c>
      <c r="FE112" s="1233">
        <v>10.897906137184115</v>
      </c>
      <c r="FF112" s="1233">
        <v>2.4802888086642589</v>
      </c>
      <c r="FG112" s="1158">
        <v>0</v>
      </c>
      <c r="FH112" s="1158">
        <v>0</v>
      </c>
      <c r="FI112" s="1158">
        <v>2198.48</v>
      </c>
      <c r="FJ112" s="1158">
        <v>0</v>
      </c>
      <c r="FK112" s="1158">
        <v>0</v>
      </c>
      <c r="FL112" s="1158">
        <v>13.378194945848374</v>
      </c>
      <c r="FM112" s="1252">
        <v>2198.48</v>
      </c>
      <c r="FN112" s="1236">
        <v>0.01</v>
      </c>
      <c r="FO112" s="1236">
        <v>0.01</v>
      </c>
      <c r="FP112" s="1236">
        <v>2.0999999999999998E-2</v>
      </c>
      <c r="FQ112" s="1236">
        <v>0</v>
      </c>
      <c r="FR112" s="1236">
        <v>0</v>
      </c>
      <c r="FS112" s="1236">
        <v>0</v>
      </c>
      <c r="FT112" s="1233">
        <v>36.926756756756767</v>
      </c>
      <c r="FU112" s="1233">
        <v>5.1941891891891876</v>
      </c>
      <c r="FV112" s="1158">
        <v>0</v>
      </c>
      <c r="FW112" s="1158">
        <v>0</v>
      </c>
      <c r="FX112" s="1158">
        <v>6921.88</v>
      </c>
      <c r="FY112" s="1158">
        <v>0</v>
      </c>
      <c r="FZ112" s="1158">
        <v>0</v>
      </c>
      <c r="GA112" s="1158">
        <v>42.120945945945955</v>
      </c>
      <c r="GB112" s="1252">
        <v>6921.88</v>
      </c>
      <c r="GC112" s="1253">
        <v>228.35286606258646</v>
      </c>
      <c r="GD112" s="1254">
        <v>37525.990000000005</v>
      </c>
      <c r="GE112" s="1255">
        <v>173.72563302846279</v>
      </c>
      <c r="GF112" s="1256">
        <v>28548.91</v>
      </c>
      <c r="GG112" s="1257">
        <v>402.07849909104925</v>
      </c>
      <c r="GH112" s="1258">
        <v>66074.900000000009</v>
      </c>
      <c r="GI112" s="1267">
        <v>10</v>
      </c>
      <c r="GJ112" s="1259">
        <v>402.07849909104925</v>
      </c>
      <c r="GK112" s="1260">
        <v>66074.900000000009</v>
      </c>
      <c r="GL112" s="1261">
        <v>0</v>
      </c>
      <c r="GM112" s="1262">
        <v>0</v>
      </c>
    </row>
    <row r="113" spans="1:195" x14ac:dyDescent="0.25">
      <c r="A113" s="1232">
        <v>99</v>
      </c>
      <c r="B113" s="1158" t="s">
        <v>1432</v>
      </c>
      <c r="C113" s="1251" t="s">
        <v>379</v>
      </c>
      <c r="D113" s="1235">
        <v>429.54338000000001</v>
      </c>
      <c r="E113" s="1236">
        <v>0.04</v>
      </c>
      <c r="F113" s="1236">
        <v>0.03</v>
      </c>
      <c r="G113" s="1236">
        <v>0.04</v>
      </c>
      <c r="H113" s="1236">
        <v>0</v>
      </c>
      <c r="I113" s="1236">
        <v>0</v>
      </c>
      <c r="J113" s="1236">
        <v>0</v>
      </c>
      <c r="K113" s="1233">
        <v>133.69581081081083</v>
      </c>
      <c r="L113" s="1233">
        <v>13.520168918918911</v>
      </c>
      <c r="M113" s="1237">
        <v>0</v>
      </c>
      <c r="N113" s="1237">
        <v>0</v>
      </c>
      <c r="O113" s="1158">
        <v>63235.65</v>
      </c>
      <c r="P113" s="1233">
        <v>0</v>
      </c>
      <c r="Q113" s="1158">
        <v>0</v>
      </c>
      <c r="R113" s="1158">
        <v>147.21597972972972</v>
      </c>
      <c r="S113" s="1252">
        <v>63235.65</v>
      </c>
      <c r="T113" s="1239">
        <v>0.04</v>
      </c>
      <c r="U113" s="1236">
        <v>0.03</v>
      </c>
      <c r="V113" s="1236">
        <v>0.04</v>
      </c>
      <c r="W113" s="1236">
        <v>0</v>
      </c>
      <c r="X113" s="1236">
        <v>0</v>
      </c>
      <c r="Y113" s="1236">
        <v>0</v>
      </c>
      <c r="Z113" s="1233">
        <v>150.68385382059805</v>
      </c>
      <c r="AA113" s="1233">
        <v>14.089833887043191</v>
      </c>
      <c r="AB113" s="1158">
        <v>0</v>
      </c>
      <c r="AC113" s="1158">
        <v>0</v>
      </c>
      <c r="AD113" s="1158">
        <v>70777.45</v>
      </c>
      <c r="AE113" s="1233">
        <v>0</v>
      </c>
      <c r="AF113" s="1158">
        <v>0</v>
      </c>
      <c r="AG113" s="1158">
        <v>164.77368770764124</v>
      </c>
      <c r="AH113" s="1252">
        <v>70777.45</v>
      </c>
      <c r="AI113" s="1239">
        <v>0.04</v>
      </c>
      <c r="AJ113" s="1236">
        <v>0.03</v>
      </c>
      <c r="AK113" s="1236">
        <v>0.04</v>
      </c>
      <c r="AL113" s="1236">
        <v>0</v>
      </c>
      <c r="AM113" s="1236">
        <v>0</v>
      </c>
      <c r="AN113" s="1236">
        <v>0</v>
      </c>
      <c r="AO113" s="1233">
        <v>139.38408026755855</v>
      </c>
      <c r="AP113" s="1233">
        <v>12.75652173913044</v>
      </c>
      <c r="AQ113" s="1158">
        <v>0</v>
      </c>
      <c r="AR113" s="1158">
        <v>0</v>
      </c>
      <c r="AS113" s="1158">
        <v>65350.99</v>
      </c>
      <c r="AT113" s="1233">
        <v>0</v>
      </c>
      <c r="AU113" s="1158">
        <v>0</v>
      </c>
      <c r="AV113" s="1158">
        <v>152.14060200668899</v>
      </c>
      <c r="AW113" s="1252">
        <v>65350.99</v>
      </c>
      <c r="AX113" s="1236">
        <v>0.04</v>
      </c>
      <c r="AY113" s="1236">
        <v>0.03</v>
      </c>
      <c r="AZ113" s="1236">
        <v>0.04</v>
      </c>
      <c r="BA113" s="1236">
        <v>0</v>
      </c>
      <c r="BB113" s="1236">
        <v>0</v>
      </c>
      <c r="BC113" s="1236">
        <v>0</v>
      </c>
      <c r="BD113" s="1233">
        <v>155.22157894736841</v>
      </c>
      <c r="BE113" s="1233">
        <v>14.764342105263163</v>
      </c>
      <c r="BF113" s="1158">
        <v>0</v>
      </c>
      <c r="BG113" s="1158">
        <v>0</v>
      </c>
      <c r="BH113" s="1158">
        <v>73016.33</v>
      </c>
      <c r="BI113" s="1233">
        <v>0</v>
      </c>
      <c r="BJ113" s="1158">
        <v>0</v>
      </c>
      <c r="BK113" s="1158">
        <v>169.98592105263157</v>
      </c>
      <c r="BL113" s="1252">
        <v>73016.33</v>
      </c>
      <c r="BM113" s="1239">
        <v>0.04</v>
      </c>
      <c r="BN113" s="1236">
        <v>0.03</v>
      </c>
      <c r="BO113" s="1236">
        <v>0.04</v>
      </c>
      <c r="BP113" s="1236">
        <v>0</v>
      </c>
      <c r="BQ113" s="1236">
        <v>0</v>
      </c>
      <c r="BR113" s="1236">
        <v>0</v>
      </c>
      <c r="BS113" s="1233">
        <v>124.94979591836734</v>
      </c>
      <c r="BT113" s="1233">
        <v>15.886224489795918</v>
      </c>
      <c r="BU113" s="1158">
        <v>0</v>
      </c>
      <c r="BV113" s="1158">
        <v>0</v>
      </c>
      <c r="BW113" s="1158">
        <v>60495.18</v>
      </c>
      <c r="BX113" s="1233">
        <v>0</v>
      </c>
      <c r="BY113" s="1158">
        <v>0</v>
      </c>
      <c r="BZ113" s="1158">
        <v>140.83602040816325</v>
      </c>
      <c r="CA113" s="1252">
        <v>60495.18</v>
      </c>
      <c r="CB113" s="1236">
        <v>0.04</v>
      </c>
      <c r="CC113" s="1236">
        <v>0.03</v>
      </c>
      <c r="CD113" s="1236">
        <v>0.04</v>
      </c>
      <c r="CE113" s="1236">
        <v>0</v>
      </c>
      <c r="CF113" s="1236">
        <v>0</v>
      </c>
      <c r="CG113" s="1236">
        <v>0</v>
      </c>
      <c r="CH113" s="1233">
        <v>93.940334448160556</v>
      </c>
      <c r="CI113" s="1233">
        <v>15.634916387959869</v>
      </c>
      <c r="CJ113" s="1158">
        <v>0</v>
      </c>
      <c r="CK113" s="1158">
        <v>0</v>
      </c>
      <c r="CL113" s="1158">
        <v>47067.32</v>
      </c>
      <c r="CM113" s="1233">
        <v>0</v>
      </c>
      <c r="CN113" s="1158">
        <v>0</v>
      </c>
      <c r="CO113" s="1158">
        <v>109.57525083612043</v>
      </c>
      <c r="CP113" s="1252">
        <v>47067.32</v>
      </c>
      <c r="CQ113" s="1239">
        <v>0.04</v>
      </c>
      <c r="CR113" s="1236">
        <v>0.03</v>
      </c>
      <c r="CS113" s="1236">
        <v>0.04</v>
      </c>
      <c r="CT113" s="1236">
        <v>0</v>
      </c>
      <c r="CU113" s="1236">
        <v>0</v>
      </c>
      <c r="CV113" s="1236">
        <v>0</v>
      </c>
      <c r="CW113" s="1233">
        <v>99.476433121019113</v>
      </c>
      <c r="CX113" s="1233">
        <v>19.873566878980885</v>
      </c>
      <c r="CY113" s="1158">
        <v>0</v>
      </c>
      <c r="CZ113" s="1158">
        <v>0</v>
      </c>
      <c r="DA113" s="1158">
        <v>51266</v>
      </c>
      <c r="DB113" s="1233">
        <v>0</v>
      </c>
      <c r="DC113" s="1158">
        <v>0</v>
      </c>
      <c r="DD113" s="1158">
        <v>119.35</v>
      </c>
      <c r="DE113" s="1252">
        <v>51266</v>
      </c>
      <c r="DF113" s="1239">
        <v>0.04</v>
      </c>
      <c r="DG113" s="1236">
        <v>0.03</v>
      </c>
      <c r="DH113" s="1236">
        <v>0.04</v>
      </c>
      <c r="DI113" s="1236">
        <v>0</v>
      </c>
      <c r="DJ113" s="1236">
        <v>0</v>
      </c>
      <c r="DK113" s="1236">
        <v>0</v>
      </c>
      <c r="DL113" s="1233">
        <v>100.71272727272728</v>
      </c>
      <c r="DM113" s="1233">
        <v>22.352727272727268</v>
      </c>
      <c r="DN113" s="1158">
        <v>0</v>
      </c>
      <c r="DO113" s="1158">
        <v>0</v>
      </c>
      <c r="DP113" s="1158">
        <v>52861.95</v>
      </c>
      <c r="DQ113" s="1233">
        <v>0</v>
      </c>
      <c r="DR113" s="1158">
        <v>0</v>
      </c>
      <c r="DS113" s="1158">
        <v>123.06545454545454</v>
      </c>
      <c r="DT113" s="1252">
        <v>52861.95</v>
      </c>
      <c r="DU113" s="1239">
        <v>0.04</v>
      </c>
      <c r="DV113" s="1236">
        <v>0.03</v>
      </c>
      <c r="DW113" s="1236">
        <v>0.04</v>
      </c>
      <c r="DX113" s="1236">
        <v>0</v>
      </c>
      <c r="DY113" s="1236">
        <v>0</v>
      </c>
      <c r="DZ113" s="1236">
        <v>0</v>
      </c>
      <c r="EA113" s="1233">
        <v>108.21842696629214</v>
      </c>
      <c r="EB113" s="1233">
        <v>19.159550561797754</v>
      </c>
      <c r="EC113" s="1158">
        <v>0</v>
      </c>
      <c r="ED113" s="1158">
        <v>0</v>
      </c>
      <c r="EE113" s="1158">
        <v>54714.37</v>
      </c>
      <c r="EF113" s="1158">
        <v>0</v>
      </c>
      <c r="EG113" s="1158">
        <v>0</v>
      </c>
      <c r="EH113" s="1158">
        <v>127.3779775280899</v>
      </c>
      <c r="EI113" s="1252">
        <v>54714.37</v>
      </c>
      <c r="EJ113" s="1239">
        <v>0.04</v>
      </c>
      <c r="EK113" s="1236">
        <v>0.03</v>
      </c>
      <c r="EL113" s="1236">
        <v>0.04</v>
      </c>
      <c r="EM113" s="1236">
        <v>0</v>
      </c>
      <c r="EN113" s="1236">
        <v>0</v>
      </c>
      <c r="EO113" s="1236">
        <v>0</v>
      </c>
      <c r="EP113" s="1233">
        <v>69.562647058823543</v>
      </c>
      <c r="EQ113" s="1233">
        <v>9.815955882352938</v>
      </c>
      <c r="ER113" s="1158">
        <v>0</v>
      </c>
      <c r="ES113" s="1158">
        <v>0</v>
      </c>
      <c r="ET113" s="1158">
        <v>34096.550000000003</v>
      </c>
      <c r="EU113" s="1158">
        <v>0</v>
      </c>
      <c r="EV113" s="1158">
        <v>0</v>
      </c>
      <c r="EW113" s="1158">
        <v>79.378602941176482</v>
      </c>
      <c r="EX113" s="1252">
        <v>34096.550000000003</v>
      </c>
      <c r="EY113" s="1236">
        <v>0.04</v>
      </c>
      <c r="EZ113" s="1236">
        <v>0.03</v>
      </c>
      <c r="FA113" s="1236">
        <v>0.04</v>
      </c>
      <c r="FB113" s="1236">
        <v>0</v>
      </c>
      <c r="FC113" s="1236">
        <v>0</v>
      </c>
      <c r="FD113" s="1236">
        <v>0</v>
      </c>
      <c r="FE113" s="1233">
        <v>43.591624548736462</v>
      </c>
      <c r="FF113" s="1233">
        <v>7.4408664259927759</v>
      </c>
      <c r="FG113" s="1158">
        <v>0</v>
      </c>
      <c r="FH113" s="1158">
        <v>0</v>
      </c>
      <c r="FI113" s="1158">
        <v>21920.67</v>
      </c>
      <c r="FJ113" s="1158">
        <v>0</v>
      </c>
      <c r="FK113" s="1158">
        <v>0</v>
      </c>
      <c r="FL113" s="1158">
        <v>51.032490974729235</v>
      </c>
      <c r="FM113" s="1252">
        <v>21920.67</v>
      </c>
      <c r="FN113" s="1236">
        <v>0.04</v>
      </c>
      <c r="FO113" s="1236">
        <v>0.03</v>
      </c>
      <c r="FP113" s="1236">
        <v>0.04</v>
      </c>
      <c r="FQ113" s="1236">
        <v>0</v>
      </c>
      <c r="FR113" s="1236">
        <v>0</v>
      </c>
      <c r="FS113" s="1236">
        <v>0</v>
      </c>
      <c r="FT113" s="1233">
        <v>147.70702702702707</v>
      </c>
      <c r="FU113" s="1233">
        <v>15.582567567567562</v>
      </c>
      <c r="FV113" s="1158">
        <v>0</v>
      </c>
      <c r="FW113" s="1158">
        <v>0</v>
      </c>
      <c r="FX113" s="1158">
        <v>70139.960000000006</v>
      </c>
      <c r="FY113" s="1158">
        <v>0</v>
      </c>
      <c r="FZ113" s="1158">
        <v>0</v>
      </c>
      <c r="GA113" s="1158">
        <v>163.28959459459463</v>
      </c>
      <c r="GB113" s="1252">
        <v>70139.960000000006</v>
      </c>
      <c r="GC113" s="1253">
        <v>884.52746174097513</v>
      </c>
      <c r="GD113" s="1254">
        <v>379942.92</v>
      </c>
      <c r="GE113" s="1255">
        <v>663.49412058404482</v>
      </c>
      <c r="GF113" s="1256">
        <v>284999.5</v>
      </c>
      <c r="GG113" s="1257">
        <v>1548.0215823250201</v>
      </c>
      <c r="GH113" s="1258">
        <v>664942.41999999993</v>
      </c>
      <c r="GI113" s="1267">
        <v>14</v>
      </c>
      <c r="GJ113" s="1259">
        <v>1548.0215823250201</v>
      </c>
      <c r="GK113" s="1260">
        <v>664942.41999999993</v>
      </c>
      <c r="GL113" s="1261">
        <v>0</v>
      </c>
      <c r="GM113" s="1262">
        <v>0</v>
      </c>
    </row>
    <row r="114" spans="1:195" s="1270" customFormat="1" x14ac:dyDescent="0.25">
      <c r="A114" s="1250">
        <v>100</v>
      </c>
      <c r="B114" s="1158" t="s">
        <v>1433</v>
      </c>
      <c r="C114" s="1251" t="s">
        <v>379</v>
      </c>
      <c r="D114" s="1235">
        <v>198.75030999999998</v>
      </c>
      <c r="E114" s="1236">
        <v>1.0999999999999999E-2</v>
      </c>
      <c r="F114" s="1236">
        <v>8.9999999999999993E-3</v>
      </c>
      <c r="G114" s="1236">
        <v>2.3099999999999999E-2</v>
      </c>
      <c r="H114" s="1236">
        <v>0</v>
      </c>
      <c r="I114" s="1236">
        <v>0</v>
      </c>
      <c r="J114" s="1236">
        <v>1E-3</v>
      </c>
      <c r="K114" s="1233">
        <v>36.766347972972973</v>
      </c>
      <c r="L114" s="1233">
        <v>4.0560506756756736</v>
      </c>
      <c r="M114" s="1237">
        <v>0</v>
      </c>
      <c r="N114" s="1237">
        <v>0</v>
      </c>
      <c r="O114" s="1158">
        <v>8113.46</v>
      </c>
      <c r="P114" s="1233">
        <v>0.6</v>
      </c>
      <c r="Q114" s="1158">
        <v>119.25</v>
      </c>
      <c r="R114" s="1158">
        <v>41.422398648648645</v>
      </c>
      <c r="S114" s="1252">
        <v>8232.7099999999991</v>
      </c>
      <c r="T114" s="1239">
        <v>1.0999999999999999E-2</v>
      </c>
      <c r="U114" s="1236">
        <v>8.9999999999999993E-3</v>
      </c>
      <c r="V114" s="1236">
        <v>2.3099999999999999E-2</v>
      </c>
      <c r="W114" s="1236">
        <v>0</v>
      </c>
      <c r="X114" s="1236">
        <v>0</v>
      </c>
      <c r="Y114" s="1236">
        <v>1E-3</v>
      </c>
      <c r="Z114" s="1233">
        <v>41.438059800664455</v>
      </c>
      <c r="AA114" s="1233">
        <v>4.2269501661129576</v>
      </c>
      <c r="AB114" s="1158">
        <v>0</v>
      </c>
      <c r="AC114" s="1158">
        <v>0</v>
      </c>
      <c r="AD114" s="1158">
        <v>9075.93</v>
      </c>
      <c r="AE114" s="1233">
        <v>0.71399999999999997</v>
      </c>
      <c r="AF114" s="1158">
        <v>141.91</v>
      </c>
      <c r="AG114" s="1158">
        <v>46.37900996677741</v>
      </c>
      <c r="AH114" s="1252">
        <v>9217.84</v>
      </c>
      <c r="AI114" s="1239">
        <v>1.0999999999999999E-2</v>
      </c>
      <c r="AJ114" s="1236">
        <v>8.9999999999999993E-3</v>
      </c>
      <c r="AK114" s="1236">
        <v>2.3099999999999999E-2</v>
      </c>
      <c r="AL114" s="1236">
        <v>0</v>
      </c>
      <c r="AM114" s="1236">
        <v>0</v>
      </c>
      <c r="AN114" s="1236">
        <v>1E-3</v>
      </c>
      <c r="AO114" s="1233">
        <v>38.330622073578596</v>
      </c>
      <c r="AP114" s="1233">
        <v>3.8269565217391315</v>
      </c>
      <c r="AQ114" s="1158">
        <v>0</v>
      </c>
      <c r="AR114" s="1158">
        <v>0</v>
      </c>
      <c r="AS114" s="1158">
        <v>8378.83</v>
      </c>
      <c r="AT114" s="1233">
        <v>0.72</v>
      </c>
      <c r="AU114" s="1158">
        <v>143.1</v>
      </c>
      <c r="AV114" s="1158">
        <v>42.877578595317729</v>
      </c>
      <c r="AW114" s="1252">
        <v>8521.93</v>
      </c>
      <c r="AX114" s="1236">
        <v>1.0999999999999999E-2</v>
      </c>
      <c r="AY114" s="1236">
        <v>8.9999999999999993E-3</v>
      </c>
      <c r="AZ114" s="1236">
        <v>2.3099999999999999E-2</v>
      </c>
      <c r="BA114" s="1236">
        <v>0</v>
      </c>
      <c r="BB114" s="1236">
        <v>0</v>
      </c>
      <c r="BC114" s="1236">
        <v>1E-3</v>
      </c>
      <c r="BD114" s="1233">
        <v>42.685934210526312</v>
      </c>
      <c r="BE114" s="1233">
        <v>4.4293026315789481</v>
      </c>
      <c r="BF114" s="1158">
        <v>0</v>
      </c>
      <c r="BG114" s="1158">
        <v>0</v>
      </c>
      <c r="BH114" s="1158">
        <v>9364.17</v>
      </c>
      <c r="BI114" s="1233">
        <v>0.68400000000000005</v>
      </c>
      <c r="BJ114" s="1158">
        <v>135.94999999999999</v>
      </c>
      <c r="BK114" s="1158">
        <v>47.799236842105259</v>
      </c>
      <c r="BL114" s="1252">
        <v>9500.1200000000008</v>
      </c>
      <c r="BM114" s="1239">
        <v>1.0999999999999999E-2</v>
      </c>
      <c r="BN114" s="1236">
        <v>8.9999999999999993E-3</v>
      </c>
      <c r="BO114" s="1236">
        <v>2.3099999999999999E-2</v>
      </c>
      <c r="BP114" s="1236">
        <v>0</v>
      </c>
      <c r="BQ114" s="1236">
        <v>0</v>
      </c>
      <c r="BR114" s="1236">
        <v>1E-3</v>
      </c>
      <c r="BS114" s="1233">
        <v>34.361193877551017</v>
      </c>
      <c r="BT114" s="1233">
        <v>4.7658673469387747</v>
      </c>
      <c r="BU114" s="1158">
        <v>0</v>
      </c>
      <c r="BV114" s="1158">
        <v>0</v>
      </c>
      <c r="BW114" s="1158">
        <v>7776.52</v>
      </c>
      <c r="BX114" s="1233">
        <v>0.61199999999999999</v>
      </c>
      <c r="BY114" s="1158">
        <v>121.64</v>
      </c>
      <c r="BZ114" s="1158">
        <v>39.739061224489795</v>
      </c>
      <c r="CA114" s="1252">
        <v>7898.1600000000008</v>
      </c>
      <c r="CB114" s="1236">
        <v>1.0999999999999999E-2</v>
      </c>
      <c r="CC114" s="1236">
        <v>8.9999999999999993E-3</v>
      </c>
      <c r="CD114" s="1236">
        <v>2.3099999999999999E-2</v>
      </c>
      <c r="CE114" s="1236">
        <v>0</v>
      </c>
      <c r="CF114" s="1236">
        <v>0</v>
      </c>
      <c r="CG114" s="1236">
        <v>1E-3</v>
      </c>
      <c r="CH114" s="1233">
        <v>25.83359197324415</v>
      </c>
      <c r="CI114" s="1233">
        <v>4.6904749163879602</v>
      </c>
      <c r="CJ114" s="1158">
        <v>0</v>
      </c>
      <c r="CK114" s="1158">
        <v>0</v>
      </c>
      <c r="CL114" s="1158">
        <v>6066.67</v>
      </c>
      <c r="CM114" s="1233">
        <v>0.52200000000000002</v>
      </c>
      <c r="CN114" s="1158">
        <v>103.75</v>
      </c>
      <c r="CO114" s="1158">
        <v>31.046066889632108</v>
      </c>
      <c r="CP114" s="1252">
        <v>6170.42</v>
      </c>
      <c r="CQ114" s="1239">
        <v>1.0999999999999999E-2</v>
      </c>
      <c r="CR114" s="1236">
        <v>8.9999999999999993E-3</v>
      </c>
      <c r="CS114" s="1236">
        <v>2.3099999999999999E-2</v>
      </c>
      <c r="CT114" s="1236">
        <v>0</v>
      </c>
      <c r="CU114" s="1236">
        <v>0</v>
      </c>
      <c r="CV114" s="1236">
        <v>1E-3</v>
      </c>
      <c r="CW114" s="1233">
        <v>27.356019108280254</v>
      </c>
      <c r="CX114" s="1233">
        <v>5.9620700636942656</v>
      </c>
      <c r="CY114" s="1158">
        <v>0</v>
      </c>
      <c r="CZ114" s="1158">
        <v>0</v>
      </c>
      <c r="DA114" s="1158">
        <v>6621.98</v>
      </c>
      <c r="DB114" s="1233">
        <v>0.52</v>
      </c>
      <c r="DC114" s="1158">
        <v>103.35</v>
      </c>
      <c r="DD114" s="1158">
        <v>33.838089171974524</v>
      </c>
      <c r="DE114" s="1252">
        <v>6725.33</v>
      </c>
      <c r="DF114" s="1239">
        <v>1.0999999999999999E-2</v>
      </c>
      <c r="DG114" s="1236">
        <v>8.9999999999999993E-3</v>
      </c>
      <c r="DH114" s="1236">
        <v>2.3099999999999999E-2</v>
      </c>
      <c r="DI114" s="1236">
        <v>0</v>
      </c>
      <c r="DJ114" s="1236">
        <v>0</v>
      </c>
      <c r="DK114" s="1236">
        <v>1E-3</v>
      </c>
      <c r="DL114" s="1233">
        <v>27.696000000000002</v>
      </c>
      <c r="DM114" s="1233">
        <v>6.7058181818181808</v>
      </c>
      <c r="DN114" s="1158">
        <v>0</v>
      </c>
      <c r="DO114" s="1158">
        <v>0</v>
      </c>
      <c r="DP114" s="1158">
        <v>6837.37</v>
      </c>
      <c r="DQ114" s="1233">
        <v>0.58799999999999997</v>
      </c>
      <c r="DR114" s="1158">
        <v>116.87</v>
      </c>
      <c r="DS114" s="1158">
        <v>34.989818181818187</v>
      </c>
      <c r="DT114" s="1252">
        <v>6954.24</v>
      </c>
      <c r="DU114" s="1239">
        <v>1.0999999999999999E-2</v>
      </c>
      <c r="DV114" s="1236">
        <v>8.9999999999999993E-3</v>
      </c>
      <c r="DW114" s="1236">
        <v>2.3099999999999999E-2</v>
      </c>
      <c r="DX114" s="1236">
        <v>0</v>
      </c>
      <c r="DY114" s="1236">
        <v>0</v>
      </c>
      <c r="DZ114" s="1236">
        <v>1E-3</v>
      </c>
      <c r="EA114" s="1233">
        <v>29.760067415730337</v>
      </c>
      <c r="EB114" s="1233">
        <v>5.7478651685393265</v>
      </c>
      <c r="EC114" s="1158">
        <v>0</v>
      </c>
      <c r="ED114" s="1158">
        <v>0</v>
      </c>
      <c r="EE114" s="1158">
        <v>7057.21</v>
      </c>
      <c r="EF114" s="1158">
        <v>0.59399999999999997</v>
      </c>
      <c r="EG114" s="1158">
        <v>118.06</v>
      </c>
      <c r="EH114" s="1158">
        <v>36.101932584269662</v>
      </c>
      <c r="EI114" s="1252">
        <v>7175.27</v>
      </c>
      <c r="EJ114" s="1239">
        <v>1.0999999999999999E-2</v>
      </c>
      <c r="EK114" s="1236">
        <v>8.9999999999999993E-3</v>
      </c>
      <c r="EL114" s="1236">
        <v>2.3099999999999999E-2</v>
      </c>
      <c r="EM114" s="1236">
        <v>0</v>
      </c>
      <c r="EN114" s="1236">
        <v>0</v>
      </c>
      <c r="EO114" s="1236">
        <v>1E-3</v>
      </c>
      <c r="EP114" s="1233">
        <v>19.129727941176473</v>
      </c>
      <c r="EQ114" s="1233">
        <v>2.9447867647058814</v>
      </c>
      <c r="ER114" s="1158">
        <v>0</v>
      </c>
      <c r="ES114" s="1158">
        <v>0</v>
      </c>
      <c r="ET114" s="1158">
        <v>4387.32</v>
      </c>
      <c r="EU114" s="1158">
        <v>0.84</v>
      </c>
      <c r="EV114" s="1158">
        <v>166.95</v>
      </c>
      <c r="EW114" s="1158">
        <v>22.914514705882354</v>
      </c>
      <c r="EX114" s="1252">
        <v>4554.2699999999995</v>
      </c>
      <c r="EY114" s="1236">
        <v>1.0999999999999999E-2</v>
      </c>
      <c r="EZ114" s="1236">
        <v>8.9999999999999993E-3</v>
      </c>
      <c r="FA114" s="1236">
        <v>2.3099999999999999E-2</v>
      </c>
      <c r="FB114" s="1236">
        <v>0</v>
      </c>
      <c r="FC114" s="1236">
        <v>0</v>
      </c>
      <c r="FD114" s="1236">
        <v>1E-3</v>
      </c>
      <c r="FE114" s="1233">
        <v>11.987696750902527</v>
      </c>
      <c r="FF114" s="1233">
        <v>2.2322599277978328</v>
      </c>
      <c r="FG114" s="1158">
        <v>0</v>
      </c>
      <c r="FH114" s="1158">
        <v>0</v>
      </c>
      <c r="FI114" s="1158">
        <v>2826.22</v>
      </c>
      <c r="FJ114" s="1158">
        <v>0.76</v>
      </c>
      <c r="FK114" s="1158">
        <v>151.05000000000001</v>
      </c>
      <c r="FL114" s="1158">
        <v>14.97995667870036</v>
      </c>
      <c r="FM114" s="1252">
        <v>2977.27</v>
      </c>
      <c r="FN114" s="1236">
        <v>1.0999999999999999E-2</v>
      </c>
      <c r="FO114" s="1236">
        <v>8.9999999999999993E-3</v>
      </c>
      <c r="FP114" s="1236">
        <v>2.3099999999999999E-2</v>
      </c>
      <c r="FQ114" s="1236">
        <v>0</v>
      </c>
      <c r="FR114" s="1236">
        <v>0</v>
      </c>
      <c r="FS114" s="1236">
        <v>1E-3</v>
      </c>
      <c r="FT114" s="1233">
        <v>40.61943243243244</v>
      </c>
      <c r="FU114" s="1233">
        <v>4.674770270270268</v>
      </c>
      <c r="FV114" s="1158">
        <v>0</v>
      </c>
      <c r="FW114" s="1158">
        <v>0</v>
      </c>
      <c r="FX114" s="1158">
        <v>9002.24</v>
      </c>
      <c r="FY114" s="1158">
        <v>0.74099999999999999</v>
      </c>
      <c r="FZ114" s="1158">
        <v>147.27000000000001</v>
      </c>
      <c r="GA114" s="1158">
        <v>46.035202702702705</v>
      </c>
      <c r="GB114" s="1252">
        <v>9149.51</v>
      </c>
      <c r="GC114" s="1253">
        <v>249.26335216697095</v>
      </c>
      <c r="GD114" s="1254">
        <v>49541.18</v>
      </c>
      <c r="GE114" s="1255">
        <v>188.85951402534778</v>
      </c>
      <c r="GF114" s="1256">
        <v>37535.89</v>
      </c>
      <c r="GG114" s="1257">
        <v>438.12286619231872</v>
      </c>
      <c r="GH114" s="1258">
        <v>87077.07</v>
      </c>
      <c r="GI114" s="1277">
        <v>14</v>
      </c>
      <c r="GJ114" s="1259">
        <v>430.22786619231869</v>
      </c>
      <c r="GK114" s="1260">
        <v>85507.92</v>
      </c>
      <c r="GL114" s="1278">
        <v>7.8950000000000387</v>
      </c>
      <c r="GM114" s="1279">
        <v>1569.1500000000087</v>
      </c>
    </row>
    <row r="115" spans="1:195" s="1270" customFormat="1" ht="35.25" customHeight="1" thickBot="1" x14ac:dyDescent="0.3">
      <c r="A115" s="1280"/>
      <c r="B115" s="1281" t="s">
        <v>1434</v>
      </c>
      <c r="C115" s="1282" t="s">
        <v>1435</v>
      </c>
      <c r="D115" s="1235">
        <v>0</v>
      </c>
      <c r="E115" s="1236">
        <v>0.05</v>
      </c>
      <c r="F115" s="1236">
        <v>3.5000000000000003E-2</v>
      </c>
      <c r="G115" s="1236">
        <v>0.05</v>
      </c>
      <c r="H115" s="1236">
        <v>0</v>
      </c>
      <c r="I115" s="1236">
        <v>0</v>
      </c>
      <c r="J115" s="1236">
        <v>0</v>
      </c>
      <c r="K115" s="1233">
        <v>167.11976351351353</v>
      </c>
      <c r="L115" s="1233">
        <v>15.773530405405399</v>
      </c>
      <c r="M115" s="1237">
        <v>0</v>
      </c>
      <c r="N115" s="1237">
        <v>0</v>
      </c>
      <c r="O115" s="1158">
        <v>0</v>
      </c>
      <c r="P115" s="1233">
        <v>0</v>
      </c>
      <c r="Q115" s="1158">
        <v>0</v>
      </c>
      <c r="R115" s="1158">
        <v>182.89329391891894</v>
      </c>
      <c r="S115" s="1252">
        <v>0</v>
      </c>
      <c r="T115" s="1239">
        <v>0.05</v>
      </c>
      <c r="U115" s="1236">
        <v>3.5000000000000003E-2</v>
      </c>
      <c r="V115" s="1236">
        <v>0.05</v>
      </c>
      <c r="W115" s="1236">
        <v>0</v>
      </c>
      <c r="X115" s="1236">
        <v>0</v>
      </c>
      <c r="Y115" s="1236">
        <v>0</v>
      </c>
      <c r="Z115" s="1233">
        <v>188.35481727574756</v>
      </c>
      <c r="AA115" s="1233">
        <v>16.438139534883724</v>
      </c>
      <c r="AB115" s="1158">
        <v>0</v>
      </c>
      <c r="AC115" s="1158">
        <v>0</v>
      </c>
      <c r="AD115" s="1158">
        <v>0</v>
      </c>
      <c r="AE115" s="1233">
        <v>0</v>
      </c>
      <c r="AF115" s="1158">
        <v>0</v>
      </c>
      <c r="AG115" s="1158">
        <v>204.7929568106313</v>
      </c>
      <c r="AH115" s="1252">
        <v>0</v>
      </c>
      <c r="AI115" s="1239">
        <v>0.05</v>
      </c>
      <c r="AJ115" s="1236">
        <v>3.5000000000000003E-2</v>
      </c>
      <c r="AK115" s="1236">
        <v>0.05</v>
      </c>
      <c r="AL115" s="1236">
        <v>0</v>
      </c>
      <c r="AM115" s="1236">
        <v>0</v>
      </c>
      <c r="AN115" s="1236">
        <v>0</v>
      </c>
      <c r="AO115" s="1233">
        <v>174.23010033444817</v>
      </c>
      <c r="AP115" s="1233">
        <v>14.882608695652181</v>
      </c>
      <c r="AQ115" s="1158">
        <v>0</v>
      </c>
      <c r="AR115" s="1158">
        <v>0</v>
      </c>
      <c r="AS115" s="1158">
        <v>0</v>
      </c>
      <c r="AT115" s="1233">
        <v>0</v>
      </c>
      <c r="AU115" s="1158">
        <v>0</v>
      </c>
      <c r="AV115" s="1158">
        <v>189.11270903010035</v>
      </c>
      <c r="AW115" s="1252">
        <v>0</v>
      </c>
      <c r="AX115" s="1236">
        <v>0.05</v>
      </c>
      <c r="AY115" s="1236">
        <v>3.5000000000000003E-2</v>
      </c>
      <c r="AZ115" s="1236">
        <v>0.05</v>
      </c>
      <c r="BA115" s="1236">
        <v>0</v>
      </c>
      <c r="BB115" s="1236">
        <v>0</v>
      </c>
      <c r="BC115" s="1236">
        <v>0</v>
      </c>
      <c r="BD115" s="1233">
        <v>194.02697368421053</v>
      </c>
      <c r="BE115" s="1233">
        <v>17.225065789473692</v>
      </c>
      <c r="BF115" s="1158">
        <v>0</v>
      </c>
      <c r="BG115" s="1158">
        <v>0</v>
      </c>
      <c r="BH115" s="1158">
        <v>0</v>
      </c>
      <c r="BI115" s="1233">
        <v>0</v>
      </c>
      <c r="BJ115" s="1158">
        <v>0</v>
      </c>
      <c r="BK115" s="1158">
        <v>211.25203947368422</v>
      </c>
      <c r="BL115" s="1252">
        <v>0</v>
      </c>
      <c r="BM115" s="1239">
        <v>0.05</v>
      </c>
      <c r="BN115" s="1236">
        <v>3.5000000000000003E-2</v>
      </c>
      <c r="BO115" s="1236">
        <v>0.05</v>
      </c>
      <c r="BP115" s="1236">
        <v>0</v>
      </c>
      <c r="BQ115" s="1236">
        <v>0</v>
      </c>
      <c r="BR115" s="1236">
        <v>0</v>
      </c>
      <c r="BS115" s="1233">
        <v>156.1872448979592</v>
      </c>
      <c r="BT115" s="1233">
        <v>18.533928571428572</v>
      </c>
      <c r="BU115" s="1158">
        <v>0</v>
      </c>
      <c r="BV115" s="1158">
        <v>0</v>
      </c>
      <c r="BW115" s="1158">
        <v>0</v>
      </c>
      <c r="BX115" s="1233">
        <v>0</v>
      </c>
      <c r="BY115" s="1158">
        <v>0</v>
      </c>
      <c r="BZ115" s="1158">
        <v>174.72117346938776</v>
      </c>
      <c r="CA115" s="1252">
        <v>0</v>
      </c>
      <c r="CB115" s="1236">
        <v>0.05</v>
      </c>
      <c r="CC115" s="1236">
        <v>3.5000000000000003E-2</v>
      </c>
      <c r="CD115" s="1236">
        <v>0.05</v>
      </c>
      <c r="CE115" s="1236">
        <v>0</v>
      </c>
      <c r="CF115" s="1236">
        <v>0</v>
      </c>
      <c r="CG115" s="1236">
        <v>0</v>
      </c>
      <c r="CH115" s="1233">
        <v>117.4254180602007</v>
      </c>
      <c r="CI115" s="1233">
        <v>18.240735785953184</v>
      </c>
      <c r="CJ115" s="1158">
        <v>0</v>
      </c>
      <c r="CK115" s="1158">
        <v>0</v>
      </c>
      <c r="CL115" s="1158">
        <v>0</v>
      </c>
      <c r="CM115" s="1233">
        <v>0</v>
      </c>
      <c r="CN115" s="1158">
        <v>0</v>
      </c>
      <c r="CO115" s="1158">
        <v>135.66615384615389</v>
      </c>
      <c r="CP115" s="1252">
        <v>0</v>
      </c>
      <c r="CQ115" s="1239">
        <v>0.05</v>
      </c>
      <c r="CR115" s="1236">
        <v>3.5000000000000003E-2</v>
      </c>
      <c r="CS115" s="1236">
        <v>0.05</v>
      </c>
      <c r="CT115" s="1236">
        <v>0</v>
      </c>
      <c r="CU115" s="1236">
        <v>0</v>
      </c>
      <c r="CV115" s="1236">
        <v>0</v>
      </c>
      <c r="CW115" s="1233">
        <v>124.34554140127389</v>
      </c>
      <c r="CX115" s="1233">
        <v>23.185828025477704</v>
      </c>
      <c r="CY115" s="1158">
        <v>0</v>
      </c>
      <c r="CZ115" s="1158">
        <v>0</v>
      </c>
      <c r="DA115" s="1158">
        <v>0</v>
      </c>
      <c r="DB115" s="1233">
        <v>0</v>
      </c>
      <c r="DC115" s="1158">
        <v>0</v>
      </c>
      <c r="DD115" s="1158">
        <v>147.53136942675161</v>
      </c>
      <c r="DE115" s="1252">
        <v>0</v>
      </c>
      <c r="DF115" s="1239">
        <v>0.05</v>
      </c>
      <c r="DG115" s="1236">
        <v>3.5000000000000003E-2</v>
      </c>
      <c r="DH115" s="1236">
        <v>0.05</v>
      </c>
      <c r="DI115" s="1236">
        <v>0</v>
      </c>
      <c r="DJ115" s="1236">
        <v>0</v>
      </c>
      <c r="DK115" s="1236">
        <v>0</v>
      </c>
      <c r="DL115" s="1233">
        <v>125.8909090909091</v>
      </c>
      <c r="DM115" s="1233">
        <v>26.078181818181818</v>
      </c>
      <c r="DN115" s="1158">
        <v>0</v>
      </c>
      <c r="DO115" s="1158">
        <v>0</v>
      </c>
      <c r="DP115" s="1158">
        <v>0</v>
      </c>
      <c r="DQ115" s="1233">
        <v>0</v>
      </c>
      <c r="DR115" s="1158">
        <v>0</v>
      </c>
      <c r="DS115" s="1158">
        <v>151.96909090909094</v>
      </c>
      <c r="DT115" s="1252">
        <v>0</v>
      </c>
      <c r="DU115" s="1239">
        <v>0.05</v>
      </c>
      <c r="DV115" s="1236">
        <v>3.5000000000000003E-2</v>
      </c>
      <c r="DW115" s="1236">
        <v>0.05</v>
      </c>
      <c r="DX115" s="1236">
        <v>0</v>
      </c>
      <c r="DY115" s="1236">
        <v>0</v>
      </c>
      <c r="DZ115" s="1236">
        <v>0</v>
      </c>
      <c r="EA115" s="1233">
        <v>135.27303370786518</v>
      </c>
      <c r="EB115" s="1233">
        <v>22.35280898876405</v>
      </c>
      <c r="EC115" s="1158">
        <v>0</v>
      </c>
      <c r="ED115" s="1158">
        <v>0</v>
      </c>
      <c r="EE115" s="1158">
        <v>0</v>
      </c>
      <c r="EF115" s="1158">
        <v>0</v>
      </c>
      <c r="EG115" s="1158">
        <v>0</v>
      </c>
      <c r="EH115" s="1158">
        <v>157.62584269662923</v>
      </c>
      <c r="EI115" s="1252">
        <v>0</v>
      </c>
      <c r="EJ115" s="1239">
        <v>0.05</v>
      </c>
      <c r="EK115" s="1236">
        <v>3.5000000000000003E-2</v>
      </c>
      <c r="EL115" s="1236">
        <v>0.05</v>
      </c>
      <c r="EM115" s="1236">
        <v>0</v>
      </c>
      <c r="EN115" s="1236">
        <v>0</v>
      </c>
      <c r="EO115" s="1236">
        <v>0</v>
      </c>
      <c r="EP115" s="1233">
        <v>86.953308823529426</v>
      </c>
      <c r="EQ115" s="1233">
        <v>11.451948529411764</v>
      </c>
      <c r="ER115" s="1158">
        <v>0</v>
      </c>
      <c r="ES115" s="1158">
        <v>0</v>
      </c>
      <c r="ET115" s="1158">
        <v>0</v>
      </c>
      <c r="EU115" s="1158">
        <v>0</v>
      </c>
      <c r="EV115" s="1158">
        <v>0</v>
      </c>
      <c r="EW115" s="1158">
        <v>98.405257352941192</v>
      </c>
      <c r="EX115" s="1252">
        <v>0</v>
      </c>
      <c r="EY115" s="1236">
        <v>0.05</v>
      </c>
      <c r="EZ115" s="1236">
        <v>3.5000000000000003E-2</v>
      </c>
      <c r="FA115" s="1236">
        <v>0.05</v>
      </c>
      <c r="FB115" s="1236">
        <v>0</v>
      </c>
      <c r="FC115" s="1236">
        <v>0</v>
      </c>
      <c r="FD115" s="1236">
        <v>0</v>
      </c>
      <c r="FE115" s="1233">
        <v>54.489530685920585</v>
      </c>
      <c r="FF115" s="1233">
        <v>8.6810108303249063</v>
      </c>
      <c r="FG115" s="1158">
        <v>0</v>
      </c>
      <c r="FH115" s="1158">
        <v>0</v>
      </c>
      <c r="FI115" s="1158">
        <v>0</v>
      </c>
      <c r="FJ115" s="1158">
        <v>0</v>
      </c>
      <c r="FK115" s="1158">
        <v>0</v>
      </c>
      <c r="FL115" s="1158">
        <v>63.170541516245493</v>
      </c>
      <c r="FM115" s="1252">
        <v>0</v>
      </c>
      <c r="FN115" s="1236">
        <v>0.05</v>
      </c>
      <c r="FO115" s="1236">
        <v>3.5000000000000003E-2</v>
      </c>
      <c r="FP115" s="1236">
        <v>0.05</v>
      </c>
      <c r="FQ115" s="1236">
        <v>0</v>
      </c>
      <c r="FR115" s="1236">
        <v>0</v>
      </c>
      <c r="FS115" s="1236">
        <v>0</v>
      </c>
      <c r="FT115" s="1233">
        <v>184.63378378378383</v>
      </c>
      <c r="FU115" s="1233">
        <v>18.179662162162156</v>
      </c>
      <c r="FV115" s="1158">
        <v>0</v>
      </c>
      <c r="FW115" s="1158">
        <v>0</v>
      </c>
      <c r="FX115" s="1158">
        <v>0</v>
      </c>
      <c r="FY115" s="1158">
        <v>0</v>
      </c>
      <c r="FZ115" s="1158">
        <v>0</v>
      </c>
      <c r="GA115" s="1158">
        <v>202.81344594594597</v>
      </c>
      <c r="GB115" s="1252">
        <v>0</v>
      </c>
      <c r="GC115" s="1253">
        <v>1098.4383265488766</v>
      </c>
      <c r="GD115" s="1283">
        <v>0</v>
      </c>
      <c r="GE115" s="1284">
        <v>821.51554784760458</v>
      </c>
      <c r="GF115" s="1285">
        <v>0</v>
      </c>
      <c r="GG115" s="1286">
        <v>1919.9538743964813</v>
      </c>
      <c r="GH115" s="1287">
        <v>0</v>
      </c>
      <c r="GI115" s="1277">
        <v>0</v>
      </c>
      <c r="GJ115" s="1288">
        <v>1919.9538743964813</v>
      </c>
      <c r="GK115" s="1260">
        <v>0</v>
      </c>
      <c r="GL115" s="1278">
        <v>0</v>
      </c>
      <c r="GM115" s="1279">
        <v>0</v>
      </c>
    </row>
    <row r="116" spans="1:195" ht="16.5" thickBot="1" x14ac:dyDescent="0.3">
      <c r="A116" s="1289"/>
      <c r="B116" s="1290" t="s">
        <v>1436</v>
      </c>
      <c r="C116" s="1291" t="s">
        <v>379</v>
      </c>
      <c r="D116" s="1292"/>
      <c r="E116" s="1293">
        <v>1.9052199999999995</v>
      </c>
      <c r="F116" s="1293">
        <v>1.5531200000000001</v>
      </c>
      <c r="G116" s="1293">
        <v>2.9275599999999988</v>
      </c>
      <c r="H116" s="1293">
        <v>0</v>
      </c>
      <c r="I116" s="1293">
        <v>0</v>
      </c>
      <c r="J116" s="1293">
        <v>0.61170000000000013</v>
      </c>
      <c r="K116" s="1293">
        <v>6367.9983168243261</v>
      </c>
      <c r="L116" s="1293">
        <v>699.94815837837757</v>
      </c>
      <c r="M116" s="1293">
        <v>0</v>
      </c>
      <c r="N116" s="1293">
        <v>0</v>
      </c>
      <c r="O116" s="1293">
        <v>879828.40999999992</v>
      </c>
      <c r="P116" s="1293">
        <v>367.02000000000021</v>
      </c>
      <c r="Q116" s="1293">
        <v>51553.43</v>
      </c>
      <c r="R116" s="1293">
        <v>7434.966475202702</v>
      </c>
      <c r="S116" s="1293">
        <v>931381.83999999985</v>
      </c>
      <c r="T116" s="1293">
        <v>1.9052199999999995</v>
      </c>
      <c r="U116" s="1293">
        <v>1.5531200000000001</v>
      </c>
      <c r="V116" s="1293">
        <v>2.9275599999999988</v>
      </c>
      <c r="W116" s="1293">
        <v>0</v>
      </c>
      <c r="X116" s="1293">
        <v>0</v>
      </c>
      <c r="Y116" s="1293">
        <v>0.61131000000000013</v>
      </c>
      <c r="Z116" s="1293">
        <v>7177.1472994019969</v>
      </c>
      <c r="AA116" s="1293">
        <v>729.44009355481728</v>
      </c>
      <c r="AB116" s="1293">
        <v>0</v>
      </c>
      <c r="AC116" s="1293">
        <v>0</v>
      </c>
      <c r="AD116" s="1293">
        <v>984213.34999999986</v>
      </c>
      <c r="AE116" s="1293">
        <v>436.4753399999999</v>
      </c>
      <c r="AF116" s="1293">
        <v>61198.289999999994</v>
      </c>
      <c r="AG116" s="1293">
        <v>8343.0627329568124</v>
      </c>
      <c r="AH116" s="1293">
        <v>1045411.6399999997</v>
      </c>
      <c r="AI116" s="1293">
        <v>1.9052199999999995</v>
      </c>
      <c r="AJ116" s="1293">
        <v>1.5531200000000001</v>
      </c>
      <c r="AK116" s="1293">
        <v>2.9275599999999988</v>
      </c>
      <c r="AL116" s="1293">
        <v>0</v>
      </c>
      <c r="AM116" s="1293">
        <v>0</v>
      </c>
      <c r="AN116" s="1293">
        <v>0.61031000000000013</v>
      </c>
      <c r="AO116" s="1293">
        <v>6638.933435183947</v>
      </c>
      <c r="AP116" s="1293">
        <v>660.41363478260894</v>
      </c>
      <c r="AQ116" s="1293">
        <v>0</v>
      </c>
      <c r="AR116" s="1293">
        <v>0</v>
      </c>
      <c r="AS116" s="1293">
        <v>908621.46999999986</v>
      </c>
      <c r="AT116" s="1293">
        <v>439.42320000000029</v>
      </c>
      <c r="AU116" s="1293">
        <v>61650.39</v>
      </c>
      <c r="AV116" s="1293">
        <v>7738.770269966557</v>
      </c>
      <c r="AW116" s="1293">
        <v>970271.85999999987</v>
      </c>
      <c r="AX116" s="1293">
        <v>1.9052199999999995</v>
      </c>
      <c r="AY116" s="1293">
        <v>1.5531200000000001</v>
      </c>
      <c r="AZ116" s="1293">
        <v>2.9275599999999988</v>
      </c>
      <c r="BA116" s="1293">
        <v>0</v>
      </c>
      <c r="BB116" s="1293">
        <v>0</v>
      </c>
      <c r="BC116" s="1293">
        <v>0.61031000000000013</v>
      </c>
      <c r="BD116" s="1293">
        <v>7393.2814160526277</v>
      </c>
      <c r="BE116" s="1293">
        <v>764.35983368421034</v>
      </c>
      <c r="BF116" s="1293">
        <v>0</v>
      </c>
      <c r="BG116" s="1293">
        <v>0</v>
      </c>
      <c r="BH116" s="1293">
        <v>1015466.8900000001</v>
      </c>
      <c r="BI116" s="1293">
        <v>417.45204000000007</v>
      </c>
      <c r="BJ116" s="1293">
        <v>58569.899999999987</v>
      </c>
      <c r="BK116" s="1293">
        <v>8575.0932897368421</v>
      </c>
      <c r="BL116" s="1293">
        <v>1074036.79</v>
      </c>
      <c r="BM116" s="1293">
        <v>1.9052199999999995</v>
      </c>
      <c r="BN116" s="1293">
        <v>1.5531200000000001</v>
      </c>
      <c r="BO116" s="1293">
        <v>2.9275599999999988</v>
      </c>
      <c r="BP116" s="1293">
        <v>0</v>
      </c>
      <c r="BQ116" s="1293">
        <v>0</v>
      </c>
      <c r="BR116" s="1293">
        <v>0.59771000000000019</v>
      </c>
      <c r="BS116" s="1293">
        <v>5951.4212544897964</v>
      </c>
      <c r="BT116" s="1293">
        <v>822.44043265306072</v>
      </c>
      <c r="BU116" s="1293">
        <v>0</v>
      </c>
      <c r="BV116" s="1293">
        <v>0</v>
      </c>
      <c r="BW116" s="1293">
        <v>843249.60999999975</v>
      </c>
      <c r="BX116" s="1293">
        <v>365.79852000000028</v>
      </c>
      <c r="BY116" s="1293">
        <v>52182.79</v>
      </c>
      <c r="BZ116" s="1293">
        <v>7139.6602071428588</v>
      </c>
      <c r="CA116" s="1293">
        <v>895432.39999999967</v>
      </c>
      <c r="CB116" s="1293">
        <v>1.9052199999999995</v>
      </c>
      <c r="CC116" s="1293">
        <v>1.5531200000000001</v>
      </c>
      <c r="CD116" s="1293">
        <v>2.9275599999999988</v>
      </c>
      <c r="CE116" s="1293">
        <v>0</v>
      </c>
      <c r="CF116" s="1293">
        <v>0</v>
      </c>
      <c r="CG116" s="1293">
        <v>0.59471000000000018</v>
      </c>
      <c r="CH116" s="1293">
        <v>4474.4250999331152</v>
      </c>
      <c r="CI116" s="1293">
        <v>809.43004468227446</v>
      </c>
      <c r="CJ116" s="1293">
        <v>0</v>
      </c>
      <c r="CK116" s="1293">
        <v>0</v>
      </c>
      <c r="CL116" s="1293">
        <v>657797.32999999984</v>
      </c>
      <c r="CM116" s="1293">
        <v>310.43861999999996</v>
      </c>
      <c r="CN116" s="1293">
        <v>44159.270000000011</v>
      </c>
      <c r="CO116" s="1293">
        <v>5594.2937646153869</v>
      </c>
      <c r="CP116" s="1293">
        <v>701956.60000000009</v>
      </c>
      <c r="CQ116" s="1293">
        <v>1.9052199999999995</v>
      </c>
      <c r="CR116" s="1293">
        <v>1.5531200000000001</v>
      </c>
      <c r="CS116" s="1293">
        <v>2.9275599999999988</v>
      </c>
      <c r="CT116" s="1293">
        <v>0</v>
      </c>
      <c r="CU116" s="1293">
        <v>0</v>
      </c>
      <c r="CV116" s="1293">
        <v>0.60821000000000025</v>
      </c>
      <c r="CW116" s="1293">
        <v>4738.1122477707013</v>
      </c>
      <c r="CX116" s="1293">
        <v>1028.8678063694267</v>
      </c>
      <c r="CY116" s="1293">
        <v>0</v>
      </c>
      <c r="CZ116" s="1293">
        <v>0</v>
      </c>
      <c r="DA116" s="1293">
        <v>717970.58</v>
      </c>
      <c r="DB116" s="1293">
        <v>316.26919999999996</v>
      </c>
      <c r="DC116" s="1293">
        <v>44251.509999999995</v>
      </c>
      <c r="DD116" s="1293">
        <v>6083.2492541401289</v>
      </c>
      <c r="DE116" s="1293">
        <v>762222.08999999985</v>
      </c>
      <c r="DF116" s="1293">
        <v>1.9052199999999995</v>
      </c>
      <c r="DG116" s="1293">
        <v>1.5531200000000001</v>
      </c>
      <c r="DH116" s="1293">
        <v>2.9275599999999988</v>
      </c>
      <c r="DI116" s="1293">
        <v>0</v>
      </c>
      <c r="DJ116" s="1293">
        <v>0</v>
      </c>
      <c r="DK116" s="1293">
        <v>0.60821000000000025</v>
      </c>
      <c r="DL116" s="1293">
        <v>4796.9975563636381</v>
      </c>
      <c r="DM116" s="1293">
        <v>1157.215592727272</v>
      </c>
      <c r="DN116" s="1293">
        <v>0</v>
      </c>
      <c r="DO116" s="1293">
        <v>0</v>
      </c>
      <c r="DP116" s="1293">
        <v>741298.82000000007</v>
      </c>
      <c r="DQ116" s="1293">
        <v>357.62748000000011</v>
      </c>
      <c r="DR116" s="1293">
        <v>50038.240000000005</v>
      </c>
      <c r="DS116" s="1293">
        <v>6311.8406290909097</v>
      </c>
      <c r="DT116" s="1293">
        <v>791337.06</v>
      </c>
      <c r="DU116" s="1293">
        <v>1.9052199999999995</v>
      </c>
      <c r="DV116" s="1293">
        <v>1.5531200000000001</v>
      </c>
      <c r="DW116" s="1293">
        <v>2.9275599999999988</v>
      </c>
      <c r="DX116" s="1293">
        <v>0</v>
      </c>
      <c r="DY116" s="1293">
        <v>0</v>
      </c>
      <c r="DZ116" s="1293">
        <v>0.6117100000000002</v>
      </c>
      <c r="EA116" s="1293">
        <v>5154.4977856179776</v>
      </c>
      <c r="EB116" s="1293">
        <v>991.90270561797729</v>
      </c>
      <c r="EC116" s="1293">
        <v>0</v>
      </c>
      <c r="ED116" s="1293">
        <v>0</v>
      </c>
      <c r="EE116" s="1293">
        <v>765187.02</v>
      </c>
      <c r="EF116" s="1293">
        <v>363.35573999999986</v>
      </c>
      <c r="EG116" s="1293">
        <v>50975.570000000014</v>
      </c>
      <c r="EH116" s="1293">
        <v>6509.7562312359541</v>
      </c>
      <c r="EI116" s="1293">
        <v>816162.58999999985</v>
      </c>
      <c r="EJ116" s="1293">
        <v>1.9052199999999995</v>
      </c>
      <c r="EK116" s="1293">
        <v>1.5531200000000001</v>
      </c>
      <c r="EL116" s="1293">
        <v>2.9275599999999988</v>
      </c>
      <c r="EM116" s="1293">
        <v>0</v>
      </c>
      <c r="EN116" s="1293">
        <v>0</v>
      </c>
      <c r="EO116" s="1293">
        <v>0.61271000000000009</v>
      </c>
      <c r="EP116" s="1293">
        <v>3313.3036607352938</v>
      </c>
      <c r="EQ116" s="1293">
        <v>508.1785799999999</v>
      </c>
      <c r="ER116" s="1293">
        <v>0</v>
      </c>
      <c r="ES116" s="1293">
        <v>0</v>
      </c>
      <c r="ET116" s="1293">
        <v>475728.83</v>
      </c>
      <c r="EU116" s="1293">
        <v>514.6763999999996</v>
      </c>
      <c r="EV116" s="1293">
        <v>72166.02</v>
      </c>
      <c r="EW116" s="1293">
        <v>4336.1586407352961</v>
      </c>
      <c r="EX116" s="1293">
        <v>547894.84999999986</v>
      </c>
      <c r="EY116" s="1293">
        <v>1.9052199999999995</v>
      </c>
      <c r="EZ116" s="1293">
        <v>1.5531200000000001</v>
      </c>
      <c r="FA116" s="1293">
        <v>2.9275599999999988</v>
      </c>
      <c r="FB116" s="1293">
        <v>0</v>
      </c>
      <c r="FC116" s="1293">
        <v>0</v>
      </c>
      <c r="FD116" s="1293">
        <v>0.6117100000000002</v>
      </c>
      <c r="FE116" s="1293">
        <v>2076.2908730685926</v>
      </c>
      <c r="FF116" s="1293">
        <v>385.21861545126342</v>
      </c>
      <c r="FG116" s="1293">
        <v>0</v>
      </c>
      <c r="FH116" s="1293">
        <v>0</v>
      </c>
      <c r="FI116" s="1293">
        <v>306439.68999999994</v>
      </c>
      <c r="FJ116" s="1293">
        <v>464.89959999999985</v>
      </c>
      <c r="FK116" s="1293">
        <v>65179.310000000005</v>
      </c>
      <c r="FL116" s="1293">
        <v>2926.4090885198557</v>
      </c>
      <c r="FM116" s="1293">
        <v>371618.99999999994</v>
      </c>
      <c r="FN116" s="1293">
        <v>1.9052199999999995</v>
      </c>
      <c r="FO116" s="1293">
        <v>1.5531200000000001</v>
      </c>
      <c r="FP116" s="1293">
        <v>2.9275599999999988</v>
      </c>
      <c r="FQ116" s="1293">
        <v>0</v>
      </c>
      <c r="FR116" s="1293">
        <v>0</v>
      </c>
      <c r="FS116" s="1293">
        <v>0.6127100000000002</v>
      </c>
      <c r="FT116" s="1293">
        <v>7035.3595508108101</v>
      </c>
      <c r="FU116" s="1293">
        <v>806.7199113513509</v>
      </c>
      <c r="FV116" s="1293">
        <v>0</v>
      </c>
      <c r="FW116" s="1293">
        <v>0</v>
      </c>
      <c r="FX116" s="1293">
        <v>976199.48000000021</v>
      </c>
      <c r="FY116" s="1293">
        <v>454.01811000000015</v>
      </c>
      <c r="FZ116" s="1293">
        <v>63611.629999999983</v>
      </c>
      <c r="GA116" s="1293">
        <v>8296.0975721621671</v>
      </c>
      <c r="GB116" s="1293">
        <v>1039811.1100000001</v>
      </c>
      <c r="GC116" s="1293">
        <v>44825.846739621164</v>
      </c>
      <c r="GD116" s="1293">
        <v>5618491.1299999999</v>
      </c>
      <c r="GE116" s="1293">
        <v>34463.511415884313</v>
      </c>
      <c r="GF116" s="1293">
        <v>4329046.7</v>
      </c>
      <c r="GG116" s="1293">
        <v>79289.35815550547</v>
      </c>
      <c r="GH116" s="1294">
        <v>9947537.8299999982</v>
      </c>
      <c r="GI116" s="1295"/>
      <c r="GJ116" s="1296">
        <v>74481.903905505489</v>
      </c>
      <c r="GK116" s="1297">
        <v>9272001.4799999967</v>
      </c>
      <c r="GL116" s="1298">
        <v>4807.454249999997</v>
      </c>
      <c r="GM116" s="1297">
        <v>675536.35000000021</v>
      </c>
    </row>
    <row r="117" spans="1:195" s="1167" customFormat="1" x14ac:dyDescent="0.25">
      <c r="A117" s="1159"/>
      <c r="C117" s="1616"/>
      <c r="D117" s="1200"/>
      <c r="E117" s="1617"/>
      <c r="F117" s="1617"/>
      <c r="G117" s="1617"/>
      <c r="H117" s="1617"/>
      <c r="I117" s="1617"/>
      <c r="J117" s="1617"/>
      <c r="K117" s="1617"/>
      <c r="L117" s="1617"/>
      <c r="M117" s="1617"/>
      <c r="N117" s="1617"/>
      <c r="O117" s="1617"/>
      <c r="P117" s="1617"/>
      <c r="Q117" s="1617"/>
      <c r="R117" s="1617"/>
      <c r="S117" s="1617"/>
      <c r="T117" s="1617"/>
      <c r="U117" s="1617"/>
      <c r="V117" s="1617"/>
      <c r="W117" s="1617"/>
      <c r="X117" s="1617"/>
      <c r="Y117" s="1617"/>
      <c r="Z117" s="1617"/>
      <c r="AA117" s="1617"/>
      <c r="AB117" s="1617"/>
      <c r="AC117" s="1617"/>
      <c r="AD117" s="1617"/>
      <c r="AE117" s="1617"/>
      <c r="AF117" s="1617"/>
      <c r="AG117" s="1617"/>
      <c r="AH117" s="1617"/>
      <c r="AI117" s="1617"/>
      <c r="AJ117" s="1617"/>
      <c r="AK117" s="1617"/>
      <c r="AL117" s="1617"/>
      <c r="AM117" s="1617"/>
      <c r="AN117" s="1617"/>
      <c r="AO117" s="1617"/>
      <c r="AP117" s="1617"/>
      <c r="AQ117" s="1617"/>
      <c r="AR117" s="1617"/>
      <c r="AS117" s="1617"/>
      <c r="AT117" s="1617"/>
      <c r="AU117" s="1617"/>
      <c r="AV117" s="1617"/>
      <c r="AW117" s="1617"/>
      <c r="AX117" s="1617"/>
      <c r="AY117" s="1617"/>
      <c r="AZ117" s="1617"/>
      <c r="BA117" s="1617"/>
      <c r="BB117" s="1617"/>
      <c r="BC117" s="1617"/>
      <c r="BD117" s="1617"/>
      <c r="BE117" s="1617"/>
      <c r="BF117" s="1617"/>
      <c r="BG117" s="1617"/>
      <c r="BH117" s="1617"/>
      <c r="BI117" s="1617"/>
      <c r="BJ117" s="1617"/>
      <c r="BK117" s="1617"/>
      <c r="BL117" s="1617"/>
      <c r="BM117" s="1617"/>
      <c r="BN117" s="1617"/>
      <c r="BO117" s="1617"/>
      <c r="BP117" s="1617"/>
      <c r="BQ117" s="1617"/>
      <c r="BR117" s="1617"/>
      <c r="BS117" s="1617"/>
      <c r="BT117" s="1617"/>
      <c r="BU117" s="1617"/>
      <c r="BV117" s="1617"/>
      <c r="BW117" s="1617"/>
      <c r="BX117" s="1617"/>
      <c r="BY117" s="1617"/>
      <c r="BZ117" s="1617"/>
      <c r="CA117" s="1617"/>
      <c r="CB117" s="1617"/>
      <c r="CC117" s="1617"/>
      <c r="CD117" s="1617"/>
      <c r="CE117" s="1617"/>
      <c r="CF117" s="1617"/>
      <c r="CG117" s="1617"/>
      <c r="CH117" s="1617"/>
      <c r="CI117" s="1617"/>
      <c r="CJ117" s="1617"/>
      <c r="CK117" s="1617"/>
      <c r="CL117" s="1617"/>
      <c r="CM117" s="1617"/>
      <c r="CN117" s="1617"/>
      <c r="CO117" s="1617"/>
      <c r="CP117" s="1617"/>
      <c r="CQ117" s="1617"/>
      <c r="CR117" s="1617"/>
      <c r="CS117" s="1617"/>
      <c r="CT117" s="1617"/>
      <c r="CU117" s="1617"/>
      <c r="CV117" s="1617"/>
      <c r="CW117" s="1617"/>
      <c r="CX117" s="1617"/>
      <c r="CY117" s="1617"/>
      <c r="CZ117" s="1617"/>
      <c r="DA117" s="1617"/>
      <c r="DB117" s="1617"/>
      <c r="DC117" s="1617"/>
      <c r="DD117" s="1617"/>
      <c r="DE117" s="1617"/>
      <c r="DF117" s="1617"/>
      <c r="DG117" s="1617"/>
      <c r="DH117" s="1617"/>
      <c r="DI117" s="1617"/>
      <c r="DJ117" s="1617"/>
      <c r="DK117" s="1617"/>
      <c r="DL117" s="1617"/>
      <c r="DM117" s="1617"/>
      <c r="DN117" s="1617"/>
      <c r="DO117" s="1617"/>
      <c r="DP117" s="1617"/>
      <c r="DQ117" s="1617"/>
      <c r="DR117" s="1617"/>
      <c r="DS117" s="1617"/>
      <c r="DT117" s="1617"/>
      <c r="DU117" s="1617"/>
      <c r="DV117" s="1617"/>
      <c r="DW117" s="1617"/>
      <c r="DX117" s="1617"/>
      <c r="DY117" s="1617"/>
      <c r="DZ117" s="1617"/>
      <c r="EA117" s="1617"/>
      <c r="EB117" s="1617"/>
      <c r="EC117" s="1617"/>
      <c r="ED117" s="1617"/>
      <c r="EE117" s="1617"/>
      <c r="EF117" s="1617"/>
      <c r="EG117" s="1617"/>
      <c r="EH117" s="1617"/>
      <c r="EI117" s="1617"/>
      <c r="EJ117" s="1617"/>
      <c r="EK117" s="1617"/>
      <c r="EL117" s="1617"/>
      <c r="EM117" s="1617"/>
      <c r="EN117" s="1617"/>
      <c r="EO117" s="1617"/>
      <c r="EP117" s="1617"/>
      <c r="EQ117" s="1617"/>
      <c r="ER117" s="1617"/>
      <c r="ES117" s="1617"/>
      <c r="ET117" s="1617"/>
      <c r="EU117" s="1617"/>
      <c r="EV117" s="1617"/>
      <c r="EW117" s="1617"/>
      <c r="EX117" s="1617"/>
      <c r="EY117" s="1617"/>
      <c r="EZ117" s="1617"/>
      <c r="FA117" s="1617"/>
      <c r="FB117" s="1617"/>
      <c r="FC117" s="1617"/>
      <c r="FD117" s="1617"/>
      <c r="FE117" s="1617"/>
      <c r="FF117" s="1617"/>
      <c r="FG117" s="1617"/>
      <c r="FH117" s="1617"/>
      <c r="FI117" s="1617"/>
      <c r="FJ117" s="1617"/>
      <c r="FK117" s="1617"/>
      <c r="FL117" s="1617"/>
      <c r="FM117" s="1617"/>
      <c r="FN117" s="1617"/>
      <c r="FO117" s="1617"/>
      <c r="FP117" s="1617"/>
      <c r="FQ117" s="1617"/>
      <c r="FR117" s="1617"/>
      <c r="FS117" s="1617"/>
      <c r="FT117" s="1617"/>
      <c r="FU117" s="1617"/>
      <c r="FV117" s="1617"/>
      <c r="FW117" s="1617"/>
      <c r="FX117" s="1617"/>
      <c r="FY117" s="1617"/>
      <c r="FZ117" s="1617"/>
      <c r="GA117" s="1617"/>
      <c r="GB117" s="1617"/>
      <c r="GC117" s="1618"/>
      <c r="GD117" s="1200"/>
      <c r="GE117" s="1618"/>
      <c r="GF117" s="1619"/>
      <c r="GG117" s="1618"/>
      <c r="GH117" s="1618"/>
      <c r="GI117" s="1620"/>
      <c r="GJ117" s="1618"/>
      <c r="GK117" s="1616"/>
      <c r="GL117" s="1172"/>
      <c r="GM117" s="1173"/>
    </row>
    <row r="118" spans="1:195" s="1167" customFormat="1" x14ac:dyDescent="0.25">
      <c r="A118" s="1159"/>
      <c r="C118" s="1616"/>
      <c r="D118" s="1200"/>
      <c r="E118" s="1617"/>
      <c r="F118" s="1617"/>
      <c r="G118" s="1617"/>
      <c r="H118" s="1617"/>
      <c r="I118" s="1617"/>
      <c r="J118" s="1617"/>
      <c r="K118" s="1617"/>
      <c r="L118" s="1617"/>
      <c r="M118" s="1617"/>
      <c r="N118" s="1617"/>
      <c r="O118" s="1617"/>
      <c r="P118" s="1617"/>
      <c r="Q118" s="1617"/>
      <c r="R118" s="1617"/>
      <c r="S118" s="1617"/>
      <c r="T118" s="1617"/>
      <c r="U118" s="1617"/>
      <c r="V118" s="1617"/>
      <c r="W118" s="1617"/>
      <c r="X118" s="1617"/>
      <c r="Y118" s="1617"/>
      <c r="Z118" s="1617"/>
      <c r="AA118" s="1617"/>
      <c r="AB118" s="1617"/>
      <c r="AC118" s="1617"/>
      <c r="AD118" s="1617"/>
      <c r="AE118" s="1617"/>
      <c r="AF118" s="1617"/>
      <c r="AG118" s="1617"/>
      <c r="AH118" s="1617"/>
      <c r="AI118" s="1617"/>
      <c r="AJ118" s="1617"/>
      <c r="AK118" s="1617"/>
      <c r="AL118" s="1617"/>
      <c r="AM118" s="1617"/>
      <c r="AN118" s="1617"/>
      <c r="AO118" s="1617"/>
      <c r="AP118" s="1617"/>
      <c r="AQ118" s="1617"/>
      <c r="AR118" s="1617"/>
      <c r="AS118" s="1617"/>
      <c r="AT118" s="1617"/>
      <c r="AU118" s="1617"/>
      <c r="AV118" s="1617"/>
      <c r="AW118" s="1617"/>
      <c r="AX118" s="1617"/>
      <c r="AY118" s="1617"/>
      <c r="AZ118" s="1617"/>
      <c r="BA118" s="1617"/>
      <c r="BB118" s="1617"/>
      <c r="BC118" s="1617"/>
      <c r="BD118" s="1617"/>
      <c r="BE118" s="1617"/>
      <c r="BF118" s="1617"/>
      <c r="BG118" s="1617"/>
      <c r="BH118" s="1617"/>
      <c r="BI118" s="1617"/>
      <c r="BJ118" s="1617"/>
      <c r="BK118" s="1617"/>
      <c r="BL118" s="1617"/>
      <c r="BM118" s="1617"/>
      <c r="BN118" s="1617"/>
      <c r="BO118" s="1617"/>
      <c r="BP118" s="1617"/>
      <c r="BQ118" s="1617"/>
      <c r="BR118" s="1617"/>
      <c r="BS118" s="1617"/>
      <c r="BT118" s="1617"/>
      <c r="BU118" s="1617"/>
      <c r="BV118" s="1617"/>
      <c r="BW118" s="1617"/>
      <c r="BX118" s="1617"/>
      <c r="BY118" s="1617"/>
      <c r="BZ118" s="1617"/>
      <c r="CA118" s="1617"/>
      <c r="CB118" s="1617"/>
      <c r="CC118" s="1617"/>
      <c r="CD118" s="1617"/>
      <c r="CE118" s="1617"/>
      <c r="CF118" s="1617"/>
      <c r="CG118" s="1617"/>
      <c r="CH118" s="1617"/>
      <c r="CI118" s="1617"/>
      <c r="CJ118" s="1617"/>
      <c r="CK118" s="1617"/>
      <c r="CL118" s="1617"/>
      <c r="CM118" s="1617"/>
      <c r="CN118" s="1617"/>
      <c r="CO118" s="1617"/>
      <c r="CP118" s="1617"/>
      <c r="CQ118" s="1617"/>
      <c r="CR118" s="1617"/>
      <c r="CS118" s="1617"/>
      <c r="CT118" s="1617"/>
      <c r="CU118" s="1617"/>
      <c r="CV118" s="1617"/>
      <c r="CW118" s="1617"/>
      <c r="CX118" s="1617"/>
      <c r="CY118" s="1617"/>
      <c r="CZ118" s="1617"/>
      <c r="DA118" s="1617"/>
      <c r="DB118" s="1617"/>
      <c r="DC118" s="1617"/>
      <c r="DD118" s="1617"/>
      <c r="DE118" s="1617"/>
      <c r="DF118" s="1617"/>
      <c r="DG118" s="1617"/>
      <c r="DH118" s="1617"/>
      <c r="DI118" s="1617"/>
      <c r="DJ118" s="1617"/>
      <c r="DK118" s="1617"/>
      <c r="DL118" s="1617"/>
      <c r="DM118" s="1617"/>
      <c r="DN118" s="1617"/>
      <c r="DO118" s="1617"/>
      <c r="DP118" s="1617"/>
      <c r="DQ118" s="1617"/>
      <c r="DR118" s="1617"/>
      <c r="DS118" s="1617"/>
      <c r="DT118" s="1617"/>
      <c r="DU118" s="1617"/>
      <c r="DV118" s="1617"/>
      <c r="DW118" s="1617"/>
      <c r="DX118" s="1617"/>
      <c r="DY118" s="1617"/>
      <c r="DZ118" s="1617"/>
      <c r="EA118" s="1617"/>
      <c r="EB118" s="1617"/>
      <c r="EC118" s="1617"/>
      <c r="ED118" s="1617"/>
      <c r="EE118" s="1617"/>
      <c r="EF118" s="1617"/>
      <c r="EG118" s="1617"/>
      <c r="EH118" s="1617"/>
      <c r="EI118" s="1617"/>
      <c r="EJ118" s="1617"/>
      <c r="EK118" s="1617"/>
      <c r="EL118" s="1617"/>
      <c r="EM118" s="1617"/>
      <c r="EN118" s="1617"/>
      <c r="EO118" s="1617"/>
      <c r="EP118" s="1617"/>
      <c r="EQ118" s="1617"/>
      <c r="ER118" s="1617"/>
      <c r="ES118" s="1617"/>
      <c r="ET118" s="1617"/>
      <c r="EU118" s="1617"/>
      <c r="EV118" s="1617"/>
      <c r="EW118" s="1617"/>
      <c r="EX118" s="1617"/>
      <c r="EY118" s="1617"/>
      <c r="EZ118" s="1617"/>
      <c r="FA118" s="1617"/>
      <c r="FB118" s="1617"/>
      <c r="FC118" s="1617"/>
      <c r="FD118" s="1617"/>
      <c r="FE118" s="1617"/>
      <c r="FF118" s="1617"/>
      <c r="FG118" s="1617"/>
      <c r="FH118" s="1617"/>
      <c r="FI118" s="1617"/>
      <c r="FJ118" s="1617"/>
      <c r="FK118" s="1617"/>
      <c r="FL118" s="1617"/>
      <c r="FM118" s="1617"/>
      <c r="FN118" s="1617"/>
      <c r="FO118" s="1617"/>
      <c r="FP118" s="1617"/>
      <c r="FQ118" s="1617"/>
      <c r="FR118" s="1617"/>
      <c r="FS118" s="1617"/>
      <c r="FT118" s="1617"/>
      <c r="FU118" s="1617"/>
      <c r="FV118" s="1617"/>
      <c r="FW118" s="1617"/>
      <c r="FX118" s="1617"/>
      <c r="FY118" s="1617"/>
      <c r="FZ118" s="1617"/>
      <c r="GA118" s="1617"/>
      <c r="GB118" s="1617"/>
      <c r="GC118" s="1618"/>
      <c r="GD118" s="1200"/>
      <c r="GE118" s="1618"/>
      <c r="GF118" s="1619"/>
      <c r="GG118" s="1618"/>
      <c r="GH118" s="1619"/>
    </row>
    <row r="119" spans="1:195" s="1167" customFormat="1" ht="20.25" x14ac:dyDescent="0.3">
      <c r="A119" s="694" t="s">
        <v>1646</v>
      </c>
      <c r="C119" s="1616"/>
      <c r="D119" s="1200"/>
      <c r="E119" s="1617"/>
      <c r="F119" s="1617"/>
      <c r="G119" s="1617"/>
      <c r="H119" s="1617"/>
      <c r="I119" s="1617"/>
      <c r="J119" s="1617"/>
      <c r="K119" s="1617"/>
      <c r="L119" s="1617"/>
      <c r="M119" s="1617"/>
      <c r="N119" s="1617"/>
      <c r="O119" s="1617"/>
      <c r="P119" s="1617"/>
      <c r="Q119" s="1617"/>
      <c r="R119" s="1617"/>
      <c r="S119" s="1617"/>
      <c r="T119" s="1617"/>
      <c r="U119" s="1617"/>
      <c r="V119" s="1617"/>
      <c r="W119" s="1617"/>
      <c r="X119" s="1617"/>
      <c r="Y119" s="1617"/>
      <c r="Z119" s="1617"/>
      <c r="AA119" s="1617"/>
      <c r="AB119" s="1617"/>
      <c r="AC119" s="1617"/>
      <c r="AD119" s="1617"/>
      <c r="AE119" s="1617"/>
      <c r="AF119" s="1617"/>
      <c r="AG119" s="1617"/>
      <c r="AH119" s="1617"/>
      <c r="AI119" s="1617"/>
      <c r="AJ119" s="1617"/>
      <c r="AK119" s="1617"/>
      <c r="AL119" s="1617"/>
      <c r="AM119" s="1617"/>
      <c r="AN119" s="1617"/>
      <c r="AO119" s="1617"/>
      <c r="AP119" s="1617"/>
      <c r="AQ119" s="1617"/>
      <c r="AR119" s="1617"/>
      <c r="AS119" s="1617"/>
      <c r="AT119" s="1617"/>
      <c r="AU119" s="1617"/>
      <c r="AV119" s="1617"/>
      <c r="AW119" s="1617"/>
      <c r="AX119" s="1617"/>
      <c r="AY119" s="1617"/>
      <c r="AZ119" s="1617"/>
      <c r="BA119" s="1617"/>
      <c r="BB119" s="1617"/>
      <c r="BC119" s="1617"/>
      <c r="BD119" s="1617"/>
      <c r="BE119" s="1617"/>
      <c r="BF119" s="1617"/>
      <c r="BG119" s="1617"/>
      <c r="BH119" s="1617"/>
      <c r="BI119" s="1617"/>
      <c r="BJ119" s="1617"/>
      <c r="BK119" s="1617"/>
      <c r="BL119" s="1617"/>
      <c r="BM119" s="1617"/>
      <c r="BN119" s="1617"/>
      <c r="BO119" s="1617"/>
      <c r="BP119" s="1617"/>
      <c r="BQ119" s="1617"/>
      <c r="BR119" s="1617"/>
      <c r="BS119" s="1617"/>
      <c r="BT119" s="1617"/>
      <c r="BU119" s="1617"/>
      <c r="BV119" s="1617"/>
      <c r="BW119" s="1617"/>
      <c r="BX119" s="1617"/>
      <c r="BY119" s="1617"/>
      <c r="BZ119" s="1617"/>
      <c r="CA119" s="1617"/>
      <c r="CB119" s="1617"/>
      <c r="CC119" s="1617"/>
      <c r="CD119" s="1617"/>
      <c r="CE119" s="1617"/>
      <c r="CF119" s="1617"/>
      <c r="CG119" s="1617"/>
      <c r="CH119" s="1617"/>
      <c r="CI119" s="1617"/>
      <c r="CJ119" s="1617"/>
      <c r="CK119" s="1617"/>
      <c r="CL119" s="1617"/>
      <c r="CM119" s="1617"/>
      <c r="CN119" s="1617"/>
      <c r="CO119" s="1617"/>
      <c r="CP119" s="1617"/>
      <c r="CQ119" s="1617"/>
      <c r="CR119" s="1617"/>
      <c r="CS119" s="1617"/>
      <c r="CT119" s="1617"/>
      <c r="CU119" s="1617"/>
      <c r="CV119" s="1617"/>
      <c r="CW119" s="1617"/>
      <c r="CX119" s="1617"/>
      <c r="CY119" s="1617"/>
      <c r="CZ119" s="1617"/>
      <c r="DA119" s="1617"/>
      <c r="DB119" s="1617"/>
      <c r="DC119" s="1617"/>
      <c r="DD119" s="1617"/>
      <c r="DE119" s="1617"/>
      <c r="DF119" s="1617"/>
      <c r="DG119" s="1617"/>
      <c r="DH119" s="1617"/>
      <c r="DI119" s="1617"/>
      <c r="DJ119" s="1617"/>
      <c r="DK119" s="1617"/>
      <c r="DL119" s="1617"/>
      <c r="DM119" s="1617"/>
      <c r="DN119" s="1617"/>
      <c r="DO119" s="1617"/>
      <c r="DP119" s="1617"/>
      <c r="DQ119" s="1617"/>
      <c r="DR119" s="1617"/>
      <c r="DS119" s="1617"/>
      <c r="DT119" s="1617"/>
      <c r="DU119" s="1617"/>
      <c r="DV119" s="1617"/>
      <c r="DW119" s="1617"/>
      <c r="DX119" s="1617"/>
      <c r="DY119" s="1617"/>
      <c r="DZ119" s="1617"/>
      <c r="EA119" s="1617"/>
      <c r="EB119" s="1617"/>
      <c r="EC119" s="1617"/>
      <c r="ED119" s="1617"/>
      <c r="EE119" s="1617"/>
      <c r="EF119" s="1617"/>
      <c r="EG119" s="1617"/>
      <c r="EH119" s="1617"/>
      <c r="EI119" s="1617"/>
      <c r="EJ119" s="1617"/>
      <c r="EK119" s="1617"/>
      <c r="EL119" s="1617"/>
      <c r="EM119" s="1617"/>
      <c r="EN119" s="1617"/>
      <c r="EO119" s="1617"/>
      <c r="EP119" s="1617"/>
      <c r="EQ119" s="1617"/>
      <c r="ER119" s="1617"/>
      <c r="ES119" s="1617"/>
      <c r="ET119" s="1617"/>
      <c r="EU119" s="1617"/>
      <c r="EV119" s="1617"/>
      <c r="EW119" s="1617"/>
      <c r="EX119" s="1617"/>
      <c r="EY119" s="1617"/>
      <c r="EZ119" s="1617"/>
      <c r="FA119" s="1617"/>
      <c r="FB119" s="1617"/>
      <c r="FC119" s="1617"/>
      <c r="FD119" s="1617"/>
      <c r="FE119" s="1617"/>
      <c r="FF119" s="1617"/>
      <c r="FG119" s="1617"/>
      <c r="FH119" s="1617"/>
      <c r="FI119" s="1617"/>
      <c r="FJ119" s="1617"/>
      <c r="FK119" s="1617"/>
      <c r="FL119" s="1617"/>
      <c r="FM119" s="1617"/>
      <c r="FN119" s="1617"/>
      <c r="FO119" s="1617"/>
      <c r="FP119" s="1617"/>
      <c r="FQ119" s="1617"/>
      <c r="FR119" s="1617"/>
      <c r="FS119" s="1617"/>
      <c r="FT119" s="1617"/>
      <c r="FU119" s="1617"/>
      <c r="FV119" s="1617"/>
      <c r="FW119" s="1617"/>
      <c r="FX119" s="1617"/>
      <c r="FY119" s="1617"/>
      <c r="FZ119" s="1617"/>
      <c r="GA119" s="1617"/>
      <c r="GB119" s="1617"/>
      <c r="GC119" s="1618"/>
      <c r="GD119" s="1200"/>
      <c r="GE119" s="1618"/>
      <c r="GF119" s="1619"/>
      <c r="GG119" s="1618"/>
      <c r="GH119" s="1619"/>
    </row>
    <row r="120" spans="1:195" s="1167" customFormat="1" ht="18.75" x14ac:dyDescent="0.3">
      <c r="A120" s="698" t="s">
        <v>1777</v>
      </c>
      <c r="B120" s="1269"/>
      <c r="C120" s="1269"/>
      <c r="D120" s="1621"/>
      <c r="E120" s="1622"/>
      <c r="F120" s="1622"/>
      <c r="G120" s="1622"/>
      <c r="H120" s="1622"/>
      <c r="I120" s="1622"/>
      <c r="J120" s="1622"/>
      <c r="K120" s="1622"/>
      <c r="L120" s="1622"/>
      <c r="M120" s="1622"/>
      <c r="N120" s="1622"/>
      <c r="O120" s="1622"/>
      <c r="P120" s="1622"/>
      <c r="Q120" s="1622"/>
      <c r="R120" s="1622"/>
      <c r="S120" s="1622"/>
      <c r="T120" s="1622"/>
      <c r="U120" s="1622"/>
      <c r="V120" s="1622"/>
      <c r="W120" s="1622"/>
      <c r="X120" s="1622"/>
      <c r="Y120" s="1622"/>
      <c r="Z120" s="1622"/>
      <c r="AA120" s="1622"/>
      <c r="AB120" s="1622"/>
      <c r="AC120" s="1622"/>
      <c r="AD120" s="1622"/>
      <c r="AE120" s="1622"/>
      <c r="AF120" s="1622"/>
      <c r="AG120" s="1622"/>
      <c r="AH120" s="1622"/>
      <c r="AI120" s="1622"/>
      <c r="AJ120" s="1622"/>
      <c r="AK120" s="1622"/>
      <c r="AL120" s="1622"/>
      <c r="AM120" s="1622"/>
      <c r="AN120" s="1622"/>
      <c r="AO120" s="1622"/>
      <c r="AP120" s="1622"/>
      <c r="AQ120" s="1622"/>
      <c r="AR120" s="1622"/>
      <c r="AS120" s="1622"/>
      <c r="AT120" s="1622"/>
      <c r="AU120" s="1622"/>
      <c r="AV120" s="1622"/>
      <c r="AW120" s="1622"/>
      <c r="AX120" s="1622"/>
      <c r="AY120" s="1622"/>
      <c r="AZ120" s="1622"/>
      <c r="BA120" s="1622"/>
      <c r="BB120" s="1622"/>
      <c r="BC120" s="1622"/>
      <c r="BD120" s="1622"/>
      <c r="BE120" s="1622"/>
      <c r="BF120" s="1622"/>
      <c r="BG120" s="1622"/>
      <c r="BH120" s="1622"/>
      <c r="BI120" s="1622"/>
      <c r="BJ120" s="1622"/>
      <c r="BK120" s="1622"/>
      <c r="BL120" s="1622"/>
      <c r="BM120" s="1622"/>
      <c r="BN120" s="1622"/>
      <c r="BO120" s="1622"/>
      <c r="BP120" s="1622"/>
      <c r="BQ120" s="1622"/>
      <c r="BR120" s="1622"/>
      <c r="BS120" s="1622"/>
      <c r="BT120" s="1622"/>
      <c r="BU120" s="1622"/>
      <c r="BV120" s="1622"/>
      <c r="BW120" s="1622"/>
      <c r="BX120" s="1622"/>
      <c r="BY120" s="1622"/>
      <c r="BZ120" s="1622"/>
      <c r="CA120" s="1622"/>
      <c r="CB120" s="1622"/>
      <c r="CC120" s="1622"/>
      <c r="CD120" s="1622"/>
      <c r="CE120" s="1622"/>
      <c r="CF120" s="1622"/>
      <c r="CG120" s="1622"/>
      <c r="CH120" s="1622"/>
      <c r="CI120" s="1622"/>
      <c r="CJ120" s="1622"/>
      <c r="CK120" s="1622"/>
      <c r="CL120" s="1622"/>
      <c r="CM120" s="1622"/>
      <c r="CN120" s="1622"/>
      <c r="CO120" s="1622"/>
      <c r="CP120" s="1622"/>
      <c r="CQ120" s="1622"/>
      <c r="CR120" s="1622"/>
      <c r="CS120" s="1622"/>
      <c r="CT120" s="1622"/>
      <c r="CU120" s="1622"/>
      <c r="CV120" s="1622"/>
      <c r="CW120" s="1622"/>
      <c r="CX120" s="1622"/>
      <c r="CY120" s="1622"/>
      <c r="CZ120" s="1622"/>
      <c r="DA120" s="1622"/>
      <c r="DB120" s="1622"/>
      <c r="DC120" s="1622"/>
      <c r="DD120" s="1622"/>
      <c r="DE120" s="1622"/>
      <c r="DF120" s="1622"/>
      <c r="DG120" s="1622"/>
      <c r="DH120" s="1622"/>
      <c r="DI120" s="1622"/>
      <c r="DJ120" s="1622"/>
      <c r="DK120" s="1622"/>
      <c r="DL120" s="1622"/>
      <c r="DM120" s="1622"/>
      <c r="DN120" s="1622"/>
      <c r="DO120" s="1622"/>
      <c r="DP120" s="1622"/>
      <c r="DQ120" s="1622"/>
      <c r="DR120" s="1622"/>
      <c r="DS120" s="1622"/>
      <c r="DT120" s="1622"/>
      <c r="DU120" s="1622"/>
      <c r="DV120" s="1622"/>
      <c r="DW120" s="1622"/>
      <c r="DX120" s="1622"/>
      <c r="DY120" s="1622"/>
      <c r="DZ120" s="1622"/>
      <c r="EA120" s="1622"/>
      <c r="EB120" s="1622"/>
      <c r="EC120" s="1622"/>
      <c r="ED120" s="1622"/>
      <c r="EE120" s="1622"/>
      <c r="EF120" s="1622"/>
      <c r="EG120" s="1622"/>
      <c r="EH120" s="1622"/>
      <c r="EI120" s="1622"/>
      <c r="EJ120" s="1622"/>
      <c r="EK120" s="1622"/>
      <c r="EL120" s="1622"/>
      <c r="EM120" s="1622"/>
      <c r="EN120" s="1622"/>
      <c r="EO120" s="1622"/>
      <c r="EP120" s="1622"/>
      <c r="EQ120" s="1622"/>
      <c r="ER120" s="1622"/>
      <c r="ES120" s="1622"/>
      <c r="ET120" s="1622"/>
      <c r="EU120" s="1622"/>
      <c r="EV120" s="1622"/>
      <c r="EW120" s="1622"/>
      <c r="EX120" s="1622"/>
      <c r="EY120" s="1622"/>
      <c r="EZ120" s="1622"/>
      <c r="FA120" s="1622"/>
      <c r="FB120" s="1622"/>
      <c r="FC120" s="1622"/>
      <c r="FD120" s="1622"/>
      <c r="FE120" s="1622"/>
      <c r="FF120" s="1622"/>
      <c r="FG120" s="1622"/>
      <c r="FH120" s="1622"/>
      <c r="FI120" s="1622"/>
      <c r="FJ120" s="1622"/>
      <c r="FK120" s="1622"/>
      <c r="FL120" s="1622"/>
      <c r="FM120" s="1622"/>
      <c r="FN120" s="1622"/>
      <c r="FO120" s="1622"/>
      <c r="FP120" s="1622"/>
      <c r="FQ120" s="1622"/>
      <c r="FR120" s="1622"/>
      <c r="FS120" s="1622"/>
      <c r="FT120" s="1622"/>
      <c r="FU120" s="1622"/>
      <c r="FV120" s="1622"/>
      <c r="FW120" s="1622"/>
      <c r="FX120" s="1622"/>
      <c r="FY120" s="1622"/>
      <c r="FZ120" s="1622"/>
      <c r="GA120" s="1622"/>
      <c r="GB120" s="1622"/>
      <c r="GC120" s="1623"/>
      <c r="GD120" s="1621"/>
      <c r="GE120" s="1624"/>
      <c r="GF120" s="1200"/>
      <c r="GG120" s="1624"/>
      <c r="GH120" s="1200"/>
    </row>
    <row r="121" spans="1:195" s="1167" customFormat="1" x14ac:dyDescent="0.25">
      <c r="A121" s="1616"/>
      <c r="B121" s="1625"/>
      <c r="D121" s="1200"/>
      <c r="GC121" s="1624"/>
      <c r="GD121" s="1621"/>
      <c r="GE121" s="1624"/>
      <c r="GF121" s="1200"/>
      <c r="GG121" s="1624"/>
      <c r="GH121" s="1200"/>
    </row>
    <row r="122" spans="1:195" s="1167" customFormat="1" x14ac:dyDescent="0.25">
      <c r="A122" s="1616"/>
      <c r="B122" s="1626"/>
      <c r="D122" s="1200"/>
      <c r="BE122" s="1626"/>
      <c r="CN122" s="1624"/>
      <c r="CP122" s="1624"/>
      <c r="DC122" s="1624"/>
      <c r="DE122" s="1624"/>
      <c r="DR122" s="1627"/>
      <c r="DT122" s="1624"/>
      <c r="EG122" s="1624"/>
      <c r="EI122" s="1624"/>
      <c r="EV122" s="1628"/>
      <c r="EX122" s="1624"/>
      <c r="FK122" s="1627"/>
      <c r="FM122" s="1624"/>
      <c r="FZ122" s="1624"/>
      <c r="GB122" s="1624"/>
      <c r="GC122" s="1618"/>
      <c r="GD122" s="1619"/>
      <c r="GE122" s="1618"/>
      <c r="GF122" s="1619"/>
      <c r="GG122" s="1618"/>
      <c r="GH122" s="1619"/>
    </row>
    <row r="123" spans="1:195" s="1167" customFormat="1" x14ac:dyDescent="0.25">
      <c r="A123" s="1616"/>
      <c r="B123" s="1626"/>
      <c r="D123" s="1200"/>
      <c r="CP123" s="1624"/>
      <c r="DE123" s="1624"/>
      <c r="DT123" s="1624"/>
      <c r="EI123" s="1624"/>
      <c r="EX123" s="1624"/>
      <c r="FM123" s="1624"/>
      <c r="GB123" s="1624"/>
      <c r="GC123" s="1624"/>
      <c r="GD123" s="1200"/>
      <c r="GE123" s="1624"/>
      <c r="GF123" s="1200"/>
      <c r="GG123" s="1624"/>
      <c r="GH123" s="1200"/>
    </row>
    <row r="124" spans="1:195" s="1167" customFormat="1" x14ac:dyDescent="0.25">
      <c r="A124" s="1616"/>
      <c r="B124" s="1626"/>
      <c r="D124" s="1200"/>
      <c r="GC124" s="1624"/>
      <c r="GD124" s="1200"/>
      <c r="GE124" s="1624"/>
      <c r="GF124" s="1200"/>
      <c r="GG124" s="1624"/>
      <c r="GH124" s="1200"/>
    </row>
    <row r="125" spans="1:195" x14ac:dyDescent="0.25">
      <c r="A125" s="1616"/>
      <c r="B125" s="1167"/>
      <c r="C125" s="1167"/>
      <c r="D125" s="1200"/>
      <c r="E125" s="1167"/>
      <c r="F125" s="1167"/>
      <c r="G125" s="1167"/>
      <c r="H125" s="1167"/>
      <c r="I125" s="1167"/>
      <c r="J125" s="1167"/>
      <c r="K125" s="1167"/>
      <c r="L125" s="1167"/>
      <c r="M125" s="1167"/>
      <c r="N125" s="1167"/>
      <c r="O125" s="1167"/>
      <c r="P125" s="1167"/>
      <c r="Q125" s="1167"/>
      <c r="R125" s="1167"/>
      <c r="S125" s="1167"/>
      <c r="T125" s="1167"/>
      <c r="U125" s="1167"/>
      <c r="V125" s="1167"/>
      <c r="W125" s="1167"/>
      <c r="X125" s="1167"/>
      <c r="Y125" s="1167"/>
      <c r="Z125" s="1167"/>
      <c r="AA125" s="1167"/>
      <c r="AB125" s="1167"/>
      <c r="AC125" s="1167"/>
      <c r="AD125" s="1167"/>
      <c r="AE125" s="1167"/>
      <c r="AF125" s="1167"/>
      <c r="AG125" s="1167"/>
      <c r="AH125" s="1167"/>
      <c r="AI125" s="1167"/>
      <c r="AJ125" s="1167"/>
      <c r="AK125" s="1167"/>
      <c r="AL125" s="1167"/>
      <c r="AM125" s="1167"/>
      <c r="AN125" s="1167"/>
      <c r="AO125" s="1167"/>
      <c r="AP125" s="1167"/>
      <c r="AQ125" s="1167"/>
      <c r="AR125" s="1167"/>
      <c r="AS125" s="1167"/>
      <c r="AT125" s="1167"/>
      <c r="AU125" s="1167"/>
      <c r="AV125" s="1167"/>
      <c r="AW125" s="1167"/>
      <c r="AX125" s="1167"/>
      <c r="AY125" s="1167"/>
      <c r="GC125" s="1275"/>
      <c r="GE125" s="1624"/>
      <c r="GF125" s="1200"/>
      <c r="GG125" s="1624"/>
      <c r="GH125" s="1200"/>
      <c r="GI125" s="1169"/>
      <c r="GJ125" s="1169"/>
      <c r="GK125" s="1169"/>
      <c r="GL125" s="1169"/>
      <c r="GM125" s="1169"/>
    </row>
    <row r="126" spans="1:195" x14ac:dyDescent="0.25">
      <c r="A126" s="1616"/>
      <c r="B126" s="1167"/>
      <c r="C126" s="1167"/>
      <c r="D126" s="1200"/>
      <c r="E126" s="1167"/>
      <c r="F126" s="1167"/>
      <c r="G126" s="1167"/>
      <c r="H126" s="1167"/>
      <c r="I126" s="1167"/>
      <c r="J126" s="1167"/>
      <c r="K126" s="1167"/>
      <c r="L126" s="1167"/>
      <c r="M126" s="1167"/>
      <c r="N126" s="1167"/>
      <c r="O126" s="1167"/>
      <c r="P126" s="1167"/>
      <c r="Q126" s="1167"/>
      <c r="R126" s="1167"/>
      <c r="S126" s="1167"/>
      <c r="T126" s="1167"/>
      <c r="U126" s="1167"/>
      <c r="V126" s="1167"/>
      <c r="W126" s="1167"/>
      <c r="X126" s="1167"/>
      <c r="Y126" s="1167"/>
      <c r="Z126" s="1167"/>
      <c r="AA126" s="1167"/>
      <c r="AB126" s="1167"/>
      <c r="AC126" s="1167"/>
      <c r="AD126" s="1167"/>
      <c r="AE126" s="1167"/>
      <c r="AF126" s="1167"/>
      <c r="AG126" s="1167"/>
      <c r="AH126" s="1167"/>
      <c r="AI126" s="1167"/>
      <c r="AJ126" s="1167"/>
      <c r="AK126" s="1167"/>
      <c r="AL126" s="1167"/>
      <c r="AM126" s="1167"/>
      <c r="AN126" s="1167"/>
      <c r="AO126" s="1167"/>
      <c r="AP126" s="1167"/>
      <c r="AQ126" s="1167"/>
      <c r="AR126" s="1167"/>
      <c r="AS126" s="1167"/>
      <c r="AT126" s="1167"/>
      <c r="AU126" s="1167"/>
      <c r="AV126" s="1167"/>
      <c r="AW126" s="1167"/>
      <c r="AX126" s="1167"/>
      <c r="AY126" s="1167"/>
      <c r="GC126" s="1275"/>
      <c r="GE126" s="1629"/>
      <c r="GF126" s="1630"/>
      <c r="GG126" s="1629"/>
      <c r="GH126" s="1630"/>
      <c r="GI126" s="1169"/>
      <c r="GJ126" s="1169"/>
      <c r="GK126" s="1169"/>
      <c r="GL126" s="1169"/>
      <c r="GM126" s="1169"/>
    </row>
    <row r="127" spans="1:195" x14ac:dyDescent="0.25">
      <c r="A127" s="1616"/>
      <c r="B127" s="1167"/>
      <c r="C127" s="1167"/>
      <c r="D127" s="1200"/>
      <c r="E127" s="1167"/>
      <c r="F127" s="1167"/>
      <c r="G127" s="1167"/>
      <c r="H127" s="1167"/>
      <c r="I127" s="1167"/>
      <c r="J127" s="1167"/>
      <c r="K127" s="1167"/>
      <c r="L127" s="1167"/>
      <c r="M127" s="1167"/>
      <c r="N127" s="1167"/>
      <c r="O127" s="1167"/>
      <c r="P127" s="1167"/>
      <c r="Q127" s="1167"/>
      <c r="R127" s="1167"/>
      <c r="S127" s="1167"/>
      <c r="T127" s="1167"/>
      <c r="U127" s="1167"/>
      <c r="V127" s="1167"/>
      <c r="W127" s="1167"/>
      <c r="X127" s="1167"/>
      <c r="Y127" s="1167"/>
      <c r="Z127" s="1167"/>
      <c r="AA127" s="1167"/>
      <c r="AB127" s="1167"/>
      <c r="AC127" s="1167"/>
      <c r="AD127" s="1167"/>
      <c r="AE127" s="1167"/>
      <c r="AF127" s="1167"/>
      <c r="AG127" s="1167"/>
      <c r="AH127" s="1167"/>
      <c r="AI127" s="1167"/>
      <c r="AJ127" s="1167"/>
      <c r="AK127" s="1167"/>
      <c r="AL127" s="1167"/>
      <c r="AM127" s="1167"/>
      <c r="AN127" s="1167"/>
      <c r="AO127" s="1167"/>
      <c r="AP127" s="1167"/>
      <c r="AQ127" s="1167"/>
      <c r="AR127" s="1167"/>
      <c r="AS127" s="1167"/>
      <c r="AT127" s="1167"/>
      <c r="AU127" s="1167"/>
      <c r="AV127" s="1167"/>
      <c r="AW127" s="1167"/>
      <c r="AX127" s="1167"/>
      <c r="AY127" s="1167"/>
      <c r="GC127" s="1275"/>
      <c r="GE127" s="1624"/>
      <c r="GF127" s="1200"/>
      <c r="GG127" s="1624"/>
      <c r="GH127" s="1200"/>
      <c r="GI127" s="1169"/>
      <c r="GJ127" s="1169"/>
      <c r="GK127" s="1169"/>
      <c r="GL127" s="1169"/>
      <c r="GM127" s="1169"/>
    </row>
    <row r="128" spans="1:195" x14ac:dyDescent="0.25">
      <c r="A128" s="1616"/>
      <c r="B128" s="1167"/>
      <c r="C128" s="1167"/>
      <c r="D128" s="1200"/>
      <c r="E128" s="1167"/>
      <c r="F128" s="1167"/>
      <c r="G128" s="1167"/>
      <c r="H128" s="1167"/>
      <c r="I128" s="1167"/>
      <c r="J128" s="1167"/>
      <c r="K128" s="1167"/>
      <c r="L128" s="1167"/>
      <c r="M128" s="1167"/>
      <c r="N128" s="1167"/>
      <c r="O128" s="1167"/>
      <c r="P128" s="1167"/>
      <c r="Q128" s="1167"/>
      <c r="R128" s="1167"/>
      <c r="S128" s="1167"/>
      <c r="T128" s="1167"/>
      <c r="U128" s="1167"/>
      <c r="V128" s="1167"/>
      <c r="W128" s="1167"/>
      <c r="X128" s="1167"/>
      <c r="Y128" s="1167"/>
      <c r="Z128" s="1167"/>
      <c r="AA128" s="1167"/>
      <c r="AB128" s="1167"/>
      <c r="AC128" s="1167"/>
      <c r="AD128" s="1167"/>
      <c r="AE128" s="1167"/>
      <c r="AF128" s="1167"/>
      <c r="AG128" s="1167"/>
      <c r="AH128" s="1167"/>
      <c r="AI128" s="1167"/>
      <c r="AJ128" s="1167"/>
      <c r="AK128" s="1167"/>
      <c r="AL128" s="1167"/>
      <c r="AM128" s="1167"/>
      <c r="AN128" s="1167"/>
      <c r="AO128" s="1167"/>
      <c r="AP128" s="1167"/>
      <c r="AQ128" s="1167"/>
      <c r="AR128" s="1167"/>
      <c r="AS128" s="1167"/>
      <c r="AT128" s="1167"/>
      <c r="AU128" s="1167"/>
      <c r="AV128" s="1167"/>
      <c r="AW128" s="1167"/>
      <c r="AX128" s="1167"/>
      <c r="AY128" s="1167"/>
      <c r="GC128" s="1275"/>
      <c r="GE128" s="1624"/>
      <c r="GF128" s="1200"/>
      <c r="GG128" s="1624"/>
      <c r="GH128" s="1200"/>
      <c r="GI128" s="1169"/>
      <c r="GJ128" s="1169"/>
      <c r="GK128" s="1169"/>
      <c r="GL128" s="1169"/>
      <c r="GM128" s="1169"/>
    </row>
    <row r="129" spans="1:195" x14ac:dyDescent="0.25">
      <c r="A129" s="1616"/>
      <c r="B129" s="1167"/>
      <c r="C129" s="1167"/>
      <c r="D129" s="1200"/>
      <c r="E129" s="1167"/>
      <c r="F129" s="1167"/>
      <c r="G129" s="1167"/>
      <c r="H129" s="1167"/>
      <c r="I129" s="1167"/>
      <c r="J129" s="1167"/>
      <c r="K129" s="1167"/>
      <c r="L129" s="1167"/>
      <c r="M129" s="1167"/>
      <c r="N129" s="1167"/>
      <c r="O129" s="1167"/>
      <c r="P129" s="1167"/>
      <c r="Q129" s="1167"/>
      <c r="R129" s="1167"/>
      <c r="S129" s="1167"/>
      <c r="T129" s="1167"/>
      <c r="U129" s="1167"/>
      <c r="V129" s="1167"/>
      <c r="W129" s="1167"/>
      <c r="X129" s="1167"/>
      <c r="Y129" s="1167"/>
      <c r="Z129" s="1167"/>
      <c r="AA129" s="1167"/>
      <c r="AB129" s="1167"/>
      <c r="AC129" s="1167"/>
      <c r="AD129" s="1167"/>
      <c r="AE129" s="1167"/>
      <c r="AF129" s="1167"/>
      <c r="AG129" s="1167"/>
      <c r="AH129" s="1167"/>
      <c r="AI129" s="1167"/>
      <c r="AJ129" s="1167"/>
      <c r="AK129" s="1167"/>
      <c r="AL129" s="1167"/>
      <c r="AM129" s="1167"/>
      <c r="AN129" s="1167"/>
      <c r="AO129" s="1167"/>
      <c r="AP129" s="1167"/>
      <c r="AQ129" s="1167"/>
      <c r="AR129" s="1167"/>
      <c r="AS129" s="1167"/>
      <c r="AT129" s="1167"/>
      <c r="AU129" s="1167"/>
      <c r="AV129" s="1167"/>
      <c r="AW129" s="1167"/>
      <c r="AX129" s="1167"/>
      <c r="AY129" s="1167"/>
      <c r="GC129" s="1275"/>
      <c r="GE129" s="1275"/>
      <c r="GG129" s="1275"/>
      <c r="GI129" s="1169"/>
      <c r="GJ129" s="1169"/>
      <c r="GK129" s="1169"/>
      <c r="GL129" s="1169"/>
      <c r="GM129" s="1169"/>
    </row>
    <row r="130" spans="1:195" x14ac:dyDescent="0.25">
      <c r="A130" s="1616"/>
      <c r="B130" s="1167"/>
      <c r="C130" s="1167"/>
      <c r="D130" s="1200"/>
      <c r="E130" s="1167"/>
      <c r="F130" s="1167"/>
      <c r="G130" s="1167"/>
      <c r="H130" s="1167"/>
      <c r="I130" s="1167"/>
      <c r="J130" s="1167"/>
      <c r="K130" s="1167"/>
      <c r="L130" s="1167"/>
      <c r="M130" s="1167"/>
      <c r="N130" s="1167"/>
      <c r="O130" s="1167"/>
      <c r="P130" s="1167"/>
      <c r="Q130" s="1167"/>
      <c r="R130" s="1167"/>
      <c r="S130" s="1167"/>
      <c r="T130" s="1167"/>
      <c r="U130" s="1167"/>
      <c r="V130" s="1167"/>
      <c r="W130" s="1167"/>
      <c r="X130" s="1167"/>
      <c r="Y130" s="1167"/>
      <c r="Z130" s="1167"/>
      <c r="AA130" s="1167"/>
      <c r="AB130" s="1167"/>
      <c r="AC130" s="1167"/>
      <c r="AD130" s="1167"/>
      <c r="AE130" s="1167"/>
      <c r="AF130" s="1167"/>
      <c r="AG130" s="1167"/>
      <c r="AH130" s="1167"/>
      <c r="AI130" s="1167"/>
      <c r="AJ130" s="1167"/>
      <c r="AK130" s="1167"/>
      <c r="AL130" s="1167"/>
      <c r="AM130" s="1167"/>
      <c r="AN130" s="1167"/>
      <c r="AO130" s="1167"/>
      <c r="AP130" s="1167"/>
      <c r="AQ130" s="1167"/>
      <c r="AR130" s="1167"/>
      <c r="AS130" s="1167"/>
      <c r="AT130" s="1167"/>
      <c r="AU130" s="1167"/>
      <c r="AV130" s="1167"/>
      <c r="AW130" s="1167"/>
      <c r="AX130" s="1167"/>
      <c r="AY130" s="1167"/>
      <c r="GC130" s="1275"/>
      <c r="GE130" s="1275"/>
      <c r="GG130" s="1275"/>
      <c r="GI130" s="1169"/>
      <c r="GJ130" s="1169"/>
      <c r="GK130" s="1169"/>
      <c r="GL130" s="1169"/>
      <c r="GM130" s="1169"/>
    </row>
    <row r="131" spans="1:195" x14ac:dyDescent="0.25">
      <c r="A131" s="1616"/>
      <c r="B131" s="1167"/>
      <c r="C131" s="1167"/>
      <c r="D131" s="1200"/>
      <c r="E131" s="1167"/>
      <c r="F131" s="1167"/>
      <c r="G131" s="1167"/>
      <c r="H131" s="1167"/>
      <c r="I131" s="1167"/>
      <c r="J131" s="1167"/>
      <c r="K131" s="1167"/>
      <c r="L131" s="1167"/>
      <c r="M131" s="1167"/>
      <c r="N131" s="1167"/>
      <c r="O131" s="1167"/>
      <c r="P131" s="1167"/>
      <c r="Q131" s="1167"/>
      <c r="R131" s="1167"/>
      <c r="S131" s="1167"/>
      <c r="T131" s="1167"/>
      <c r="U131" s="1167"/>
      <c r="V131" s="1167"/>
      <c r="W131" s="1167"/>
      <c r="X131" s="1167"/>
      <c r="Y131" s="1167"/>
      <c r="Z131" s="1167"/>
      <c r="AA131" s="1167"/>
      <c r="AB131" s="1167"/>
      <c r="AC131" s="1167"/>
      <c r="AD131" s="1167"/>
      <c r="AE131" s="1167"/>
      <c r="AF131" s="1167"/>
      <c r="AG131" s="1167"/>
      <c r="AH131" s="1167"/>
      <c r="AI131" s="1167"/>
      <c r="AJ131" s="1167"/>
      <c r="AK131" s="1167"/>
      <c r="AL131" s="1167"/>
      <c r="AM131" s="1167"/>
      <c r="AN131" s="1167"/>
      <c r="AO131" s="1167"/>
      <c r="AP131" s="1167"/>
      <c r="AQ131" s="1167"/>
      <c r="AR131" s="1167"/>
      <c r="AS131" s="1167"/>
      <c r="AT131" s="1167"/>
      <c r="AU131" s="1167"/>
      <c r="AV131" s="1167"/>
      <c r="AW131" s="1167"/>
      <c r="AX131" s="1167"/>
      <c r="AY131" s="1167"/>
      <c r="GC131" s="1275"/>
      <c r="GE131" s="1275"/>
      <c r="GG131" s="1275"/>
      <c r="GI131" s="1169"/>
      <c r="GJ131" s="1169"/>
      <c r="GK131" s="1169"/>
      <c r="GL131" s="1169"/>
      <c r="GM131" s="1169"/>
    </row>
    <row r="132" spans="1:195" x14ac:dyDescent="0.25">
      <c r="A132" s="1616"/>
      <c r="B132" s="1167"/>
      <c r="C132" s="1167"/>
      <c r="D132" s="1200"/>
      <c r="E132" s="1167"/>
      <c r="F132" s="1167"/>
      <c r="G132" s="1167"/>
      <c r="H132" s="1167"/>
      <c r="I132" s="1167"/>
      <c r="J132" s="1167"/>
      <c r="K132" s="1167"/>
      <c r="L132" s="1167"/>
      <c r="M132" s="1167"/>
      <c r="N132" s="1167"/>
      <c r="O132" s="1167"/>
      <c r="P132" s="1167"/>
      <c r="Q132" s="1167"/>
      <c r="R132" s="1167"/>
      <c r="S132" s="1167"/>
      <c r="T132" s="1167"/>
      <c r="U132" s="1167"/>
      <c r="V132" s="1167"/>
      <c r="W132" s="1167"/>
      <c r="X132" s="1167"/>
      <c r="Y132" s="1167"/>
      <c r="Z132" s="1167"/>
      <c r="AA132" s="1167"/>
      <c r="AB132" s="1167"/>
      <c r="AC132" s="1167"/>
      <c r="AD132" s="1167"/>
      <c r="AE132" s="1167"/>
      <c r="AF132" s="1167"/>
      <c r="AG132" s="1167"/>
      <c r="AH132" s="1167"/>
      <c r="AI132" s="1167"/>
      <c r="AJ132" s="1167"/>
      <c r="AK132" s="1167"/>
      <c r="AL132" s="1167"/>
      <c r="AM132" s="1167"/>
      <c r="AN132" s="1167"/>
      <c r="AO132" s="1167"/>
      <c r="AP132" s="1167"/>
      <c r="AQ132" s="1167"/>
      <c r="AR132" s="1167"/>
      <c r="AS132" s="1167"/>
      <c r="AT132" s="1167"/>
      <c r="AU132" s="1167"/>
      <c r="AV132" s="1167"/>
      <c r="AW132" s="1167"/>
      <c r="AX132" s="1167"/>
      <c r="AY132" s="1167"/>
      <c r="GC132" s="1275"/>
      <c r="GE132" s="1275"/>
      <c r="GG132" s="1275"/>
      <c r="GI132" s="1169"/>
      <c r="GJ132" s="1169"/>
      <c r="GK132" s="1169"/>
      <c r="GL132" s="1169"/>
      <c r="GM132" s="1169"/>
    </row>
    <row r="133" spans="1:195" x14ac:dyDescent="0.25">
      <c r="A133" s="1616"/>
      <c r="B133" s="1167"/>
      <c r="C133" s="1167"/>
      <c r="D133" s="1200"/>
      <c r="E133" s="1167"/>
      <c r="F133" s="1167"/>
      <c r="G133" s="1167"/>
      <c r="H133" s="1167"/>
      <c r="I133" s="1167"/>
      <c r="J133" s="1167"/>
      <c r="K133" s="1167"/>
      <c r="L133" s="1167"/>
      <c r="M133" s="1167"/>
      <c r="N133" s="1167"/>
      <c r="O133" s="1167"/>
      <c r="P133" s="1167"/>
      <c r="Q133" s="1167"/>
      <c r="R133" s="1167"/>
      <c r="S133" s="1167"/>
      <c r="T133" s="1167"/>
      <c r="U133" s="1167"/>
      <c r="V133" s="1167"/>
      <c r="W133" s="1167"/>
      <c r="X133" s="1167"/>
      <c r="Y133" s="1167"/>
      <c r="Z133" s="1167"/>
      <c r="AA133" s="1167"/>
      <c r="AB133" s="1167"/>
      <c r="AC133" s="1167"/>
      <c r="AD133" s="1167"/>
      <c r="AE133" s="1167"/>
      <c r="AF133" s="1167"/>
      <c r="AG133" s="1167"/>
      <c r="AH133" s="1167"/>
      <c r="AI133" s="1167"/>
      <c r="AJ133" s="1167"/>
      <c r="AK133" s="1167"/>
      <c r="AL133" s="1167"/>
      <c r="AM133" s="1167"/>
      <c r="AN133" s="1167"/>
      <c r="AO133" s="1167"/>
      <c r="AP133" s="1167"/>
      <c r="AQ133" s="1167"/>
      <c r="AR133" s="1167"/>
      <c r="AS133" s="1167"/>
      <c r="AT133" s="1167"/>
      <c r="AU133" s="1167"/>
      <c r="AV133" s="1167"/>
      <c r="AW133" s="1167"/>
      <c r="AX133" s="1167"/>
      <c r="AY133" s="1167"/>
      <c r="GC133" s="1275"/>
      <c r="GE133" s="1275"/>
      <c r="GG133" s="1275"/>
      <c r="GI133" s="1169"/>
      <c r="GJ133" s="1169"/>
      <c r="GK133" s="1169"/>
      <c r="GL133" s="1169"/>
      <c r="GM133" s="1169"/>
    </row>
    <row r="134" spans="1:195" x14ac:dyDescent="0.25">
      <c r="A134" s="1616"/>
      <c r="B134" s="1167"/>
      <c r="C134" s="1167"/>
      <c r="D134" s="1200"/>
      <c r="E134" s="1167"/>
      <c r="F134" s="1167"/>
      <c r="G134" s="1167"/>
      <c r="H134" s="1167"/>
      <c r="I134" s="1167"/>
      <c r="J134" s="1167"/>
      <c r="K134" s="1167"/>
      <c r="L134" s="1167"/>
      <c r="M134" s="1167"/>
      <c r="N134" s="1167"/>
      <c r="O134" s="1167"/>
      <c r="P134" s="1167"/>
      <c r="Q134" s="1167"/>
      <c r="R134" s="1167"/>
      <c r="S134" s="1167"/>
      <c r="T134" s="1167"/>
      <c r="U134" s="1167"/>
      <c r="V134" s="1167"/>
      <c r="W134" s="1167"/>
      <c r="X134" s="1167"/>
      <c r="Y134" s="1167"/>
      <c r="Z134" s="1167"/>
      <c r="AA134" s="1167"/>
      <c r="AB134" s="1167"/>
      <c r="AC134" s="1167"/>
      <c r="AD134" s="1167"/>
      <c r="AE134" s="1167"/>
      <c r="AF134" s="1167"/>
      <c r="AG134" s="1167"/>
      <c r="AH134" s="1167"/>
      <c r="AI134" s="1167"/>
      <c r="AJ134" s="1167"/>
      <c r="AK134" s="1167"/>
      <c r="AL134" s="1167"/>
      <c r="AM134" s="1167"/>
      <c r="AN134" s="1167"/>
      <c r="AO134" s="1167"/>
      <c r="AP134" s="1167"/>
      <c r="AQ134" s="1167"/>
      <c r="AR134" s="1167"/>
      <c r="AS134" s="1167"/>
      <c r="AT134" s="1167"/>
      <c r="AU134" s="1167"/>
      <c r="AV134" s="1167"/>
      <c r="AW134" s="1167"/>
      <c r="AX134" s="1167"/>
      <c r="AY134" s="1167"/>
      <c r="GC134" s="1275"/>
      <c r="GE134" s="1275"/>
      <c r="GG134" s="1275"/>
      <c r="GI134" s="1169"/>
      <c r="GJ134" s="1169"/>
      <c r="GK134" s="1169"/>
      <c r="GL134" s="1169"/>
      <c r="GM134" s="1169"/>
    </row>
    <row r="135" spans="1:195" x14ac:dyDescent="0.25">
      <c r="A135" s="1616"/>
      <c r="B135" s="1167"/>
      <c r="C135" s="1167"/>
      <c r="D135" s="1200"/>
      <c r="E135" s="1167"/>
      <c r="F135" s="1167"/>
      <c r="G135" s="1167"/>
      <c r="H135" s="1167"/>
      <c r="I135" s="1167"/>
      <c r="J135" s="1167"/>
      <c r="K135" s="1167"/>
      <c r="L135" s="1167"/>
      <c r="M135" s="1167"/>
      <c r="N135" s="1167"/>
      <c r="O135" s="1167"/>
      <c r="P135" s="1167"/>
      <c r="Q135" s="1167"/>
      <c r="R135" s="1167"/>
      <c r="S135" s="1167"/>
      <c r="T135" s="1167"/>
      <c r="U135" s="1167"/>
      <c r="V135" s="1167"/>
      <c r="W135" s="1167"/>
      <c r="X135" s="1167"/>
      <c r="Y135" s="1167"/>
      <c r="Z135" s="1167"/>
      <c r="AA135" s="1167"/>
      <c r="AB135" s="1167"/>
      <c r="AC135" s="1167"/>
      <c r="AD135" s="1167"/>
      <c r="AE135" s="1167"/>
      <c r="AF135" s="1167"/>
      <c r="AG135" s="1167"/>
      <c r="AH135" s="1167"/>
      <c r="AI135" s="1167"/>
      <c r="AJ135" s="1167"/>
      <c r="AK135" s="1167"/>
      <c r="AL135" s="1167"/>
      <c r="AM135" s="1167"/>
      <c r="AN135" s="1167"/>
      <c r="AO135" s="1167"/>
      <c r="AP135" s="1167"/>
      <c r="AQ135" s="1167"/>
      <c r="AR135" s="1167"/>
      <c r="AS135" s="1167"/>
      <c r="AT135" s="1167"/>
      <c r="AU135" s="1167"/>
      <c r="AV135" s="1167"/>
      <c r="AW135" s="1167"/>
      <c r="AX135" s="1167"/>
      <c r="AY135" s="1167"/>
      <c r="GC135" s="1275"/>
      <c r="GE135" s="1275"/>
      <c r="GG135" s="1275"/>
      <c r="GI135" s="1169"/>
      <c r="GJ135" s="1169"/>
      <c r="GK135" s="1169"/>
      <c r="GL135" s="1169"/>
      <c r="GM135" s="1169"/>
    </row>
    <row r="136" spans="1:195" x14ac:dyDescent="0.25">
      <c r="A136" s="1616"/>
      <c r="B136" s="1167"/>
      <c r="C136" s="1167"/>
      <c r="D136" s="1200"/>
      <c r="E136" s="1167"/>
      <c r="F136" s="1167"/>
      <c r="G136" s="1167"/>
      <c r="H136" s="1167"/>
      <c r="I136" s="1167"/>
      <c r="J136" s="1167"/>
      <c r="K136" s="1167"/>
      <c r="L136" s="1167"/>
      <c r="M136" s="1167"/>
      <c r="N136" s="1167"/>
      <c r="O136" s="1167"/>
      <c r="P136" s="1167"/>
      <c r="Q136" s="1167"/>
      <c r="R136" s="1167"/>
      <c r="S136" s="1167"/>
      <c r="T136" s="1167"/>
      <c r="U136" s="1167"/>
      <c r="V136" s="1167"/>
      <c r="W136" s="1167"/>
      <c r="X136" s="1167"/>
      <c r="Y136" s="1167"/>
      <c r="Z136" s="1167"/>
      <c r="AA136" s="1167"/>
      <c r="AB136" s="1167"/>
      <c r="AC136" s="1167"/>
      <c r="AD136" s="1167"/>
      <c r="AE136" s="1167"/>
      <c r="AF136" s="1167"/>
      <c r="AG136" s="1167"/>
      <c r="AH136" s="1167"/>
      <c r="AI136" s="1167"/>
      <c r="AJ136" s="1167"/>
      <c r="AK136" s="1167"/>
      <c r="AL136" s="1167"/>
      <c r="AM136" s="1167"/>
      <c r="AN136" s="1167"/>
      <c r="AO136" s="1167"/>
      <c r="AP136" s="1167"/>
      <c r="AQ136" s="1167"/>
      <c r="AR136" s="1167"/>
      <c r="AS136" s="1167"/>
      <c r="AT136" s="1167"/>
      <c r="AU136" s="1167"/>
      <c r="AV136" s="1167"/>
      <c r="AW136" s="1167"/>
      <c r="AX136" s="1167"/>
      <c r="AY136" s="1167"/>
      <c r="GC136" s="1275"/>
      <c r="GE136" s="1275"/>
      <c r="GG136" s="1275"/>
    </row>
    <row r="137" spans="1:195" x14ac:dyDescent="0.25">
      <c r="A137" s="1616"/>
      <c r="B137" s="1167"/>
      <c r="C137" s="1167"/>
      <c r="D137" s="1200"/>
      <c r="E137" s="1167"/>
      <c r="F137" s="1167"/>
      <c r="G137" s="1167"/>
      <c r="H137" s="1167"/>
      <c r="I137" s="1167"/>
      <c r="J137" s="1167"/>
      <c r="K137" s="1167"/>
      <c r="L137" s="1167"/>
      <c r="M137" s="1167"/>
      <c r="N137" s="1167"/>
      <c r="O137" s="1167"/>
      <c r="P137" s="1167"/>
      <c r="Q137" s="1167"/>
      <c r="R137" s="1167"/>
      <c r="S137" s="1167"/>
      <c r="T137" s="1167"/>
      <c r="U137" s="1167"/>
      <c r="V137" s="1167"/>
      <c r="W137" s="1167"/>
      <c r="X137" s="1167"/>
      <c r="Y137" s="1167"/>
      <c r="Z137" s="1167"/>
      <c r="AA137" s="1167"/>
      <c r="AB137" s="1167"/>
      <c r="AC137" s="1167"/>
      <c r="AD137" s="1167"/>
      <c r="AE137" s="1167"/>
      <c r="AF137" s="1167"/>
      <c r="AG137" s="1167"/>
      <c r="AH137" s="1167"/>
      <c r="AI137" s="1167"/>
      <c r="AJ137" s="1167"/>
      <c r="AK137" s="1167"/>
      <c r="AL137" s="1167"/>
      <c r="AM137" s="1167"/>
      <c r="AN137" s="1167"/>
      <c r="AO137" s="1167"/>
      <c r="AP137" s="1167"/>
      <c r="AQ137" s="1167"/>
      <c r="AR137" s="1167"/>
      <c r="AS137" s="1167"/>
      <c r="AT137" s="1167"/>
      <c r="AU137" s="1167"/>
      <c r="AV137" s="1167"/>
      <c r="AW137" s="1167"/>
      <c r="AX137" s="1167"/>
      <c r="AY137" s="1167"/>
      <c r="GC137" s="1275"/>
      <c r="GE137" s="1275"/>
      <c r="GG137" s="1275"/>
    </row>
    <row r="138" spans="1:195" x14ac:dyDescent="0.25">
      <c r="A138" s="1616"/>
      <c r="B138" s="1167"/>
      <c r="C138" s="1167"/>
      <c r="D138" s="1200"/>
      <c r="E138" s="1167"/>
      <c r="F138" s="1167"/>
      <c r="G138" s="1167"/>
      <c r="H138" s="1167"/>
      <c r="I138" s="1167"/>
      <c r="J138" s="1167"/>
      <c r="K138" s="1167"/>
      <c r="L138" s="1167"/>
      <c r="M138" s="1167"/>
      <c r="N138" s="1167"/>
      <c r="O138" s="1167"/>
      <c r="P138" s="1167"/>
      <c r="Q138" s="1167"/>
      <c r="R138" s="1167"/>
      <c r="S138" s="1167"/>
      <c r="T138" s="1167"/>
      <c r="U138" s="1167"/>
      <c r="V138" s="1167"/>
      <c r="W138" s="1167"/>
      <c r="X138" s="1167"/>
      <c r="Y138" s="1167"/>
      <c r="Z138" s="1167"/>
      <c r="AA138" s="1167"/>
      <c r="AB138" s="1167"/>
      <c r="AC138" s="1167"/>
      <c r="AD138" s="1167"/>
      <c r="AE138" s="1167"/>
      <c r="AF138" s="1167"/>
      <c r="AG138" s="1167"/>
      <c r="AH138" s="1167"/>
      <c r="AI138" s="1167"/>
      <c r="AJ138" s="1167"/>
      <c r="AK138" s="1167"/>
      <c r="AL138" s="1167"/>
      <c r="AM138" s="1167"/>
      <c r="AN138" s="1167"/>
      <c r="AO138" s="1167"/>
      <c r="AP138" s="1167"/>
      <c r="AQ138" s="1167"/>
      <c r="AR138" s="1167"/>
      <c r="AS138" s="1167"/>
      <c r="AT138" s="1167"/>
      <c r="AU138" s="1167"/>
      <c r="AV138" s="1167"/>
      <c r="AW138" s="1167"/>
      <c r="AX138" s="1167"/>
      <c r="AY138" s="1167"/>
      <c r="GC138" s="1275"/>
      <c r="GE138" s="1275"/>
      <c r="GG138" s="1275"/>
    </row>
    <row r="139" spans="1:195" x14ac:dyDescent="0.25">
      <c r="A139" s="1616"/>
      <c r="B139" s="1167"/>
      <c r="C139" s="1167"/>
      <c r="D139" s="1200"/>
      <c r="E139" s="1167"/>
      <c r="F139" s="1167"/>
      <c r="G139" s="1167"/>
      <c r="H139" s="1167"/>
      <c r="I139" s="1167"/>
      <c r="J139" s="1167"/>
      <c r="K139" s="1167"/>
      <c r="L139" s="1167"/>
      <c r="M139" s="1167"/>
      <c r="N139" s="1167"/>
      <c r="O139" s="1167"/>
      <c r="P139" s="1167"/>
      <c r="Q139" s="1167"/>
      <c r="R139" s="1167"/>
      <c r="S139" s="1167"/>
      <c r="T139" s="1167"/>
      <c r="U139" s="1167"/>
      <c r="V139" s="1167"/>
      <c r="W139" s="1167"/>
      <c r="X139" s="1167"/>
      <c r="Y139" s="1167"/>
      <c r="Z139" s="1167"/>
      <c r="AA139" s="1167"/>
      <c r="AB139" s="1167"/>
      <c r="AC139" s="1167"/>
      <c r="AD139" s="1167"/>
      <c r="AE139" s="1167"/>
      <c r="AF139" s="1167"/>
      <c r="AG139" s="1167"/>
      <c r="AH139" s="1167"/>
      <c r="AI139" s="1167"/>
      <c r="AJ139" s="1167"/>
      <c r="AK139" s="1167"/>
      <c r="AL139" s="1167"/>
      <c r="AM139" s="1167"/>
      <c r="AN139" s="1167"/>
      <c r="AO139" s="1167"/>
      <c r="AP139" s="1167"/>
      <c r="AQ139" s="1167"/>
      <c r="AR139" s="1167"/>
      <c r="AS139" s="1167"/>
      <c r="AT139" s="1167"/>
      <c r="AU139" s="1167"/>
      <c r="AV139" s="1167"/>
      <c r="AW139" s="1167"/>
      <c r="AX139" s="1167"/>
      <c r="AY139" s="1167"/>
      <c r="GC139" s="1275"/>
      <c r="GE139" s="1275"/>
      <c r="GG139" s="1275"/>
    </row>
    <row r="140" spans="1:195" x14ac:dyDescent="0.25">
      <c r="A140" s="1616"/>
      <c r="B140" s="1167"/>
      <c r="C140" s="1167"/>
      <c r="D140" s="1200"/>
      <c r="E140" s="1167"/>
      <c r="F140" s="1167"/>
      <c r="G140" s="1167"/>
      <c r="H140" s="1167"/>
      <c r="I140" s="1167"/>
      <c r="J140" s="1167"/>
      <c r="K140" s="1167"/>
      <c r="L140" s="1167"/>
      <c r="M140" s="1167"/>
      <c r="N140" s="1167"/>
      <c r="O140" s="1167"/>
      <c r="P140" s="1167"/>
      <c r="Q140" s="1167"/>
      <c r="R140" s="1167"/>
      <c r="S140" s="1167"/>
      <c r="T140" s="1167"/>
      <c r="U140" s="1167"/>
      <c r="V140" s="1167"/>
      <c r="W140" s="1167"/>
      <c r="X140" s="1167"/>
      <c r="Y140" s="1167"/>
      <c r="Z140" s="1167"/>
      <c r="AA140" s="1167"/>
      <c r="AB140" s="1167"/>
      <c r="AC140" s="1167"/>
      <c r="AD140" s="1167"/>
      <c r="AE140" s="1167"/>
      <c r="AF140" s="1167"/>
      <c r="AG140" s="1167"/>
      <c r="AH140" s="1167"/>
      <c r="AI140" s="1167"/>
      <c r="AJ140" s="1167"/>
      <c r="AK140" s="1167"/>
      <c r="AL140" s="1167"/>
      <c r="AM140" s="1167"/>
      <c r="AN140" s="1167"/>
      <c r="AO140" s="1167"/>
      <c r="AP140" s="1167"/>
      <c r="AQ140" s="1167"/>
      <c r="AR140" s="1167"/>
      <c r="AS140" s="1167"/>
      <c r="AT140" s="1167"/>
      <c r="AU140" s="1167"/>
      <c r="AV140" s="1167"/>
      <c r="AW140" s="1167"/>
      <c r="AX140" s="1167"/>
      <c r="AY140" s="1167"/>
      <c r="GC140" s="1275"/>
      <c r="GE140" s="1275"/>
      <c r="GG140" s="1275"/>
    </row>
    <row r="141" spans="1:195" x14ac:dyDescent="0.25">
      <c r="A141" s="1616"/>
      <c r="B141" s="1167"/>
      <c r="C141" s="1167"/>
      <c r="D141" s="1200"/>
      <c r="E141" s="1167"/>
      <c r="F141" s="1167"/>
      <c r="G141" s="1167"/>
      <c r="H141" s="1167"/>
      <c r="I141" s="1167"/>
      <c r="J141" s="1167"/>
      <c r="K141" s="1167"/>
      <c r="L141" s="1167"/>
      <c r="M141" s="1167"/>
      <c r="N141" s="1167"/>
      <c r="O141" s="1167"/>
      <c r="P141" s="1167"/>
      <c r="Q141" s="1167"/>
      <c r="R141" s="1167"/>
      <c r="S141" s="1167"/>
      <c r="T141" s="1167"/>
      <c r="U141" s="1167"/>
      <c r="V141" s="1167"/>
      <c r="W141" s="1167"/>
      <c r="X141" s="1167"/>
      <c r="Y141" s="1167"/>
      <c r="Z141" s="1167"/>
      <c r="AA141" s="1167"/>
      <c r="AB141" s="1167"/>
      <c r="AC141" s="1167"/>
      <c r="AD141" s="1167"/>
      <c r="AE141" s="1167"/>
      <c r="AF141" s="1167"/>
      <c r="AG141" s="1167"/>
      <c r="AH141" s="1167"/>
      <c r="AI141" s="1167"/>
      <c r="AJ141" s="1167"/>
      <c r="AK141" s="1167"/>
      <c r="AL141" s="1167"/>
      <c r="AM141" s="1167"/>
      <c r="AN141" s="1167"/>
      <c r="AO141" s="1167"/>
      <c r="AP141" s="1167"/>
      <c r="AQ141" s="1167"/>
      <c r="AR141" s="1167"/>
      <c r="AS141" s="1167"/>
      <c r="AT141" s="1167"/>
      <c r="AU141" s="1167"/>
      <c r="AV141" s="1167"/>
      <c r="AW141" s="1167"/>
      <c r="AX141" s="1167"/>
      <c r="AY141" s="1167"/>
      <c r="GC141" s="1275"/>
      <c r="GE141" s="1275"/>
      <c r="GG141" s="1275"/>
    </row>
    <row r="142" spans="1:195" x14ac:dyDescent="0.25">
      <c r="A142" s="1616"/>
      <c r="B142" s="1167"/>
      <c r="C142" s="1167"/>
      <c r="D142" s="1200"/>
      <c r="E142" s="1167"/>
      <c r="F142" s="1167"/>
      <c r="G142" s="1167"/>
      <c r="H142" s="1167"/>
      <c r="I142" s="1167"/>
      <c r="J142" s="1167"/>
      <c r="K142" s="1167"/>
      <c r="L142" s="1167"/>
      <c r="M142" s="1167"/>
      <c r="N142" s="1167"/>
      <c r="O142" s="1167"/>
      <c r="P142" s="1167"/>
      <c r="Q142" s="1167"/>
      <c r="R142" s="1167"/>
      <c r="S142" s="1167"/>
      <c r="T142" s="1167"/>
      <c r="U142" s="1167"/>
      <c r="V142" s="1167"/>
      <c r="W142" s="1167"/>
      <c r="X142" s="1167"/>
      <c r="Y142" s="1167"/>
      <c r="Z142" s="1167"/>
      <c r="AA142" s="1167"/>
      <c r="AB142" s="1167"/>
      <c r="AC142" s="1167"/>
      <c r="AD142" s="1167"/>
      <c r="AE142" s="1167"/>
      <c r="AF142" s="1167"/>
      <c r="AG142" s="1167"/>
      <c r="AH142" s="1167"/>
      <c r="AI142" s="1167"/>
      <c r="AJ142" s="1167"/>
      <c r="AK142" s="1167"/>
      <c r="AL142" s="1167"/>
      <c r="AM142" s="1167"/>
      <c r="AN142" s="1167"/>
      <c r="AO142" s="1167"/>
      <c r="AP142" s="1167"/>
      <c r="AQ142" s="1167"/>
      <c r="AR142" s="1167"/>
      <c r="AS142" s="1167"/>
      <c r="AT142" s="1167"/>
      <c r="AU142" s="1167"/>
      <c r="AV142" s="1167"/>
      <c r="AW142" s="1167"/>
      <c r="AX142" s="1167"/>
      <c r="AY142" s="1167"/>
      <c r="GC142" s="1275"/>
      <c r="GE142" s="1275"/>
      <c r="GG142" s="1275"/>
    </row>
    <row r="143" spans="1:195" x14ac:dyDescent="0.25">
      <c r="A143" s="1616"/>
      <c r="B143" s="1167"/>
      <c r="C143" s="1167"/>
      <c r="D143" s="1200"/>
      <c r="E143" s="1167"/>
      <c r="F143" s="1167"/>
      <c r="G143" s="1167"/>
      <c r="H143" s="1167"/>
      <c r="I143" s="1167"/>
      <c r="J143" s="1167"/>
      <c r="K143" s="1167"/>
      <c r="L143" s="1167"/>
      <c r="M143" s="1167"/>
      <c r="N143" s="1167"/>
      <c r="O143" s="1167"/>
      <c r="P143" s="1167"/>
      <c r="Q143" s="1167"/>
      <c r="R143" s="1167"/>
      <c r="S143" s="1167"/>
      <c r="T143" s="1167"/>
      <c r="U143" s="1167"/>
      <c r="V143" s="1167"/>
      <c r="W143" s="1167"/>
      <c r="X143" s="1167"/>
      <c r="Y143" s="1167"/>
      <c r="Z143" s="1167"/>
      <c r="AA143" s="1167"/>
      <c r="AB143" s="1167"/>
      <c r="AC143" s="1167"/>
      <c r="AD143" s="1167"/>
      <c r="AE143" s="1167"/>
      <c r="AF143" s="1167"/>
      <c r="AG143" s="1167"/>
      <c r="AH143" s="1167"/>
      <c r="AI143" s="1167"/>
      <c r="AJ143" s="1167"/>
      <c r="AK143" s="1167"/>
      <c r="AL143" s="1167"/>
      <c r="AM143" s="1167"/>
      <c r="AN143" s="1167"/>
      <c r="AO143" s="1167"/>
      <c r="AP143" s="1167"/>
      <c r="AQ143" s="1167"/>
      <c r="AR143" s="1167"/>
      <c r="AS143" s="1167"/>
      <c r="AT143" s="1167"/>
      <c r="AU143" s="1167"/>
      <c r="AV143" s="1167"/>
      <c r="AW143" s="1167"/>
      <c r="AX143" s="1167"/>
      <c r="AY143" s="1167"/>
      <c r="GC143" s="1275"/>
      <c r="GE143" s="1275"/>
      <c r="GG143" s="1275"/>
    </row>
    <row r="144" spans="1:195" x14ac:dyDescent="0.25">
      <c r="A144" s="1616"/>
      <c r="B144" s="1167"/>
      <c r="C144" s="1167"/>
      <c r="D144" s="1200"/>
      <c r="E144" s="1167"/>
      <c r="F144" s="1167"/>
      <c r="G144" s="1167"/>
      <c r="H144" s="1167"/>
      <c r="I144" s="1167"/>
      <c r="J144" s="1167"/>
      <c r="K144" s="1167"/>
      <c r="L144" s="1167"/>
      <c r="M144" s="1167"/>
      <c r="N144" s="1167"/>
      <c r="O144" s="1167"/>
      <c r="P144" s="1167"/>
      <c r="Q144" s="1167"/>
      <c r="R144" s="1167"/>
      <c r="S144" s="1167"/>
      <c r="T144" s="1167"/>
      <c r="U144" s="1167"/>
      <c r="V144" s="1167"/>
      <c r="W144" s="1167"/>
      <c r="X144" s="1167"/>
      <c r="Y144" s="1167"/>
      <c r="Z144" s="1167"/>
      <c r="AA144" s="1167"/>
      <c r="AB144" s="1167"/>
      <c r="AC144" s="1167"/>
      <c r="AD144" s="1167"/>
      <c r="AE144" s="1167"/>
      <c r="AF144" s="1167"/>
      <c r="AG144" s="1167"/>
      <c r="AH144" s="1167"/>
      <c r="AI144" s="1167"/>
      <c r="AJ144" s="1167"/>
      <c r="AK144" s="1167"/>
      <c r="AL144" s="1167"/>
      <c r="AM144" s="1167"/>
      <c r="AN144" s="1167"/>
      <c r="AO144" s="1167"/>
      <c r="AP144" s="1167"/>
      <c r="AQ144" s="1167"/>
      <c r="AR144" s="1167"/>
      <c r="AS144" s="1167"/>
      <c r="AT144" s="1167"/>
      <c r="AU144" s="1167"/>
      <c r="AV144" s="1167"/>
      <c r="AW144" s="1167"/>
      <c r="AX144" s="1167"/>
      <c r="AY144" s="1167"/>
      <c r="GC144" s="1275"/>
      <c r="GE144" s="1275"/>
      <c r="GG144" s="1275"/>
    </row>
    <row r="145" spans="1:189" x14ac:dyDescent="0.25">
      <c r="A145" s="1616"/>
      <c r="B145" s="1167"/>
      <c r="C145" s="1167"/>
      <c r="D145" s="1200"/>
      <c r="E145" s="1167"/>
      <c r="F145" s="1167"/>
      <c r="G145" s="1167"/>
      <c r="H145" s="1167"/>
      <c r="I145" s="1167"/>
      <c r="J145" s="1167"/>
      <c r="K145" s="1167"/>
      <c r="L145" s="1167"/>
      <c r="M145" s="1167"/>
      <c r="N145" s="1167"/>
      <c r="O145" s="1167"/>
      <c r="P145" s="1167"/>
      <c r="Q145" s="1167"/>
      <c r="R145" s="1167"/>
      <c r="S145" s="1167"/>
      <c r="T145" s="1167"/>
      <c r="U145" s="1167"/>
      <c r="V145" s="1167"/>
      <c r="W145" s="1167"/>
      <c r="X145" s="1167"/>
      <c r="Y145" s="1167"/>
      <c r="Z145" s="1167"/>
      <c r="AA145" s="1167"/>
      <c r="AB145" s="1167"/>
      <c r="AC145" s="1167"/>
      <c r="AD145" s="1167"/>
      <c r="AE145" s="1167"/>
      <c r="AF145" s="1167"/>
      <c r="AG145" s="1167"/>
      <c r="AH145" s="1167"/>
      <c r="AI145" s="1167"/>
      <c r="AJ145" s="1167"/>
      <c r="AK145" s="1167"/>
      <c r="AL145" s="1167"/>
      <c r="AM145" s="1167"/>
      <c r="AN145" s="1167"/>
      <c r="AO145" s="1167"/>
      <c r="AP145" s="1167"/>
      <c r="AQ145" s="1167"/>
      <c r="AR145" s="1167"/>
      <c r="AS145" s="1167"/>
      <c r="AT145" s="1167"/>
      <c r="AU145" s="1167"/>
      <c r="AV145" s="1167"/>
      <c r="AW145" s="1167"/>
      <c r="AX145" s="1167"/>
      <c r="AY145" s="1167"/>
      <c r="GC145" s="1275"/>
      <c r="GE145" s="1275"/>
      <c r="GG145" s="1275"/>
    </row>
    <row r="146" spans="1:189" x14ac:dyDescent="0.25">
      <c r="A146" s="1616"/>
      <c r="B146" s="1167"/>
      <c r="C146" s="1167"/>
      <c r="D146" s="1200"/>
      <c r="E146" s="1167"/>
      <c r="F146" s="1167"/>
      <c r="G146" s="1167"/>
      <c r="H146" s="1167"/>
      <c r="I146" s="1167"/>
      <c r="J146" s="1167"/>
      <c r="K146" s="1167"/>
      <c r="L146" s="1167"/>
      <c r="M146" s="1167"/>
      <c r="N146" s="1167"/>
      <c r="O146" s="1167"/>
      <c r="P146" s="1167"/>
      <c r="Q146" s="1167"/>
      <c r="R146" s="1167"/>
      <c r="S146" s="1167"/>
      <c r="T146" s="1167"/>
      <c r="U146" s="1167"/>
      <c r="V146" s="1167"/>
      <c r="W146" s="1167"/>
      <c r="X146" s="1167"/>
      <c r="Y146" s="1167"/>
      <c r="Z146" s="1167"/>
      <c r="AA146" s="1167"/>
      <c r="AB146" s="1167"/>
      <c r="AC146" s="1167"/>
      <c r="AD146" s="1167"/>
      <c r="AE146" s="1167"/>
      <c r="AF146" s="1167"/>
      <c r="AG146" s="1167"/>
      <c r="AH146" s="1167"/>
      <c r="AI146" s="1167"/>
      <c r="AJ146" s="1167"/>
      <c r="AK146" s="1167"/>
      <c r="AL146" s="1167"/>
      <c r="AM146" s="1167"/>
      <c r="AN146" s="1167"/>
      <c r="AO146" s="1167"/>
      <c r="AP146" s="1167"/>
      <c r="AQ146" s="1167"/>
      <c r="AR146" s="1167"/>
      <c r="AS146" s="1167"/>
      <c r="AT146" s="1167"/>
      <c r="AU146" s="1167"/>
      <c r="AV146" s="1167"/>
      <c r="AW146" s="1167"/>
      <c r="AX146" s="1167"/>
      <c r="AY146" s="1167"/>
    </row>
    <row r="147" spans="1:189" x14ac:dyDescent="0.25">
      <c r="A147" s="1616"/>
      <c r="B147" s="1167"/>
      <c r="C147" s="1167"/>
      <c r="D147" s="1200"/>
      <c r="E147" s="1167"/>
      <c r="F147" s="1167"/>
      <c r="G147" s="1167"/>
      <c r="H147" s="1167"/>
      <c r="I147" s="1167"/>
      <c r="J147" s="1167"/>
      <c r="K147" s="1167"/>
      <c r="L147" s="1167"/>
      <c r="M147" s="1167"/>
      <c r="N147" s="1167"/>
      <c r="O147" s="1167"/>
      <c r="P147" s="1167"/>
      <c r="Q147" s="1167"/>
      <c r="R147" s="1167"/>
      <c r="S147" s="1167"/>
      <c r="T147" s="1167"/>
      <c r="U147" s="1167"/>
      <c r="V147" s="1167"/>
      <c r="W147" s="1167"/>
      <c r="X147" s="1167"/>
      <c r="Y147" s="1167"/>
      <c r="Z147" s="1167"/>
      <c r="AA147" s="1167"/>
      <c r="AB147" s="1167"/>
      <c r="AC147" s="1167"/>
      <c r="AD147" s="1167"/>
      <c r="AE147" s="1167"/>
      <c r="AF147" s="1167"/>
      <c r="AG147" s="1167"/>
      <c r="AH147" s="1167"/>
      <c r="AI147" s="1167"/>
      <c r="AJ147" s="1167"/>
      <c r="AK147" s="1167"/>
      <c r="AL147" s="1167"/>
      <c r="AM147" s="1167"/>
      <c r="AN147" s="1167"/>
      <c r="AO147" s="1167"/>
      <c r="AP147" s="1167"/>
      <c r="AQ147" s="1167"/>
      <c r="AR147" s="1167"/>
      <c r="AS147" s="1167"/>
      <c r="AT147" s="1167"/>
      <c r="AU147" s="1167"/>
      <c r="AV147" s="1167"/>
      <c r="AW147" s="1167"/>
      <c r="AX147" s="1167"/>
      <c r="AY147" s="1167"/>
    </row>
    <row r="148" spans="1:189" x14ac:dyDescent="0.25">
      <c r="A148" s="1616"/>
      <c r="B148" s="1167"/>
      <c r="C148" s="1167"/>
      <c r="D148" s="1200"/>
      <c r="E148" s="1167"/>
      <c r="F148" s="1167"/>
      <c r="G148" s="1167"/>
      <c r="H148" s="1167"/>
      <c r="I148" s="1167"/>
      <c r="J148" s="1167"/>
      <c r="K148" s="1167"/>
      <c r="L148" s="1167"/>
      <c r="M148" s="1167"/>
      <c r="N148" s="1167"/>
      <c r="O148" s="1167"/>
      <c r="P148" s="1167"/>
      <c r="Q148" s="1167"/>
      <c r="R148" s="1167"/>
      <c r="S148" s="1167"/>
      <c r="T148" s="1167"/>
      <c r="U148" s="1167"/>
      <c r="V148" s="1167"/>
      <c r="W148" s="1167"/>
      <c r="X148" s="1167"/>
      <c r="Y148" s="1167"/>
      <c r="Z148" s="1167"/>
      <c r="AA148" s="1167"/>
      <c r="AB148" s="1167"/>
      <c r="AC148" s="1167"/>
      <c r="AD148" s="1167"/>
      <c r="AE148" s="1167"/>
      <c r="AF148" s="1167"/>
      <c r="AG148" s="1167"/>
      <c r="AH148" s="1167"/>
      <c r="AI148" s="1167"/>
      <c r="AJ148" s="1167"/>
      <c r="AK148" s="1167"/>
      <c r="AL148" s="1167"/>
      <c r="AM148" s="1167"/>
      <c r="AN148" s="1167"/>
      <c r="AO148" s="1167"/>
      <c r="AP148" s="1167"/>
      <c r="AQ148" s="1167"/>
      <c r="AR148" s="1167"/>
      <c r="AS148" s="1167"/>
      <c r="AT148" s="1167"/>
      <c r="AU148" s="1167"/>
      <c r="AV148" s="1167"/>
      <c r="AW148" s="1167"/>
      <c r="AX148" s="1167"/>
      <c r="AY148" s="1167"/>
    </row>
    <row r="149" spans="1:189" x14ac:dyDescent="0.25">
      <c r="A149" s="1616"/>
      <c r="B149" s="1167"/>
      <c r="C149" s="1167"/>
      <c r="D149" s="1200"/>
      <c r="E149" s="1167"/>
      <c r="F149" s="1167"/>
      <c r="G149" s="1167"/>
      <c r="H149" s="1167"/>
      <c r="I149" s="1167"/>
      <c r="J149" s="1167"/>
      <c r="K149" s="1167"/>
      <c r="L149" s="1167"/>
      <c r="M149" s="1167"/>
      <c r="N149" s="1167"/>
      <c r="O149" s="1167"/>
      <c r="P149" s="1167"/>
      <c r="Q149" s="1167"/>
      <c r="R149" s="1167"/>
      <c r="S149" s="1167"/>
      <c r="T149" s="1167"/>
      <c r="U149" s="1167"/>
      <c r="V149" s="1167"/>
      <c r="W149" s="1167"/>
      <c r="X149" s="1167"/>
      <c r="Y149" s="1167"/>
      <c r="Z149" s="1167"/>
      <c r="AA149" s="1167"/>
      <c r="AB149" s="1167"/>
      <c r="AC149" s="1167"/>
      <c r="AD149" s="1167"/>
      <c r="AE149" s="1167"/>
      <c r="AF149" s="1167"/>
      <c r="AG149" s="1167"/>
      <c r="AH149" s="1167"/>
      <c r="AI149" s="1167"/>
      <c r="AJ149" s="1167"/>
      <c r="AK149" s="1167"/>
      <c r="AL149" s="1167"/>
      <c r="AM149" s="1167"/>
      <c r="AN149" s="1167"/>
      <c r="AO149" s="1167"/>
      <c r="AP149" s="1167"/>
      <c r="AQ149" s="1167"/>
      <c r="AR149" s="1167"/>
      <c r="AS149" s="1167"/>
      <c r="AT149" s="1167"/>
      <c r="AU149" s="1167"/>
      <c r="AV149" s="1167"/>
      <c r="AW149" s="1167"/>
      <c r="AX149" s="1167"/>
      <c r="AY149" s="1167"/>
    </row>
    <row r="150" spans="1:189" x14ac:dyDescent="0.25">
      <c r="A150" s="1616"/>
      <c r="B150" s="1167"/>
      <c r="C150" s="1167"/>
      <c r="D150" s="1200"/>
      <c r="E150" s="1167"/>
      <c r="F150" s="1167"/>
      <c r="G150" s="1167"/>
      <c r="H150" s="1167"/>
      <c r="I150" s="1167"/>
      <c r="J150" s="1167"/>
      <c r="K150" s="1167"/>
      <c r="L150" s="1167"/>
      <c r="M150" s="1167"/>
      <c r="N150" s="1167"/>
      <c r="O150" s="1167"/>
      <c r="P150" s="1167"/>
      <c r="Q150" s="1167"/>
      <c r="R150" s="1167"/>
      <c r="S150" s="1167"/>
      <c r="T150" s="1167"/>
      <c r="U150" s="1167"/>
      <c r="V150" s="1167"/>
      <c r="W150" s="1167"/>
      <c r="X150" s="1167"/>
      <c r="Y150" s="1167"/>
      <c r="Z150" s="1167"/>
      <c r="AA150" s="1167"/>
      <c r="AB150" s="1167"/>
      <c r="AC150" s="1167"/>
      <c r="AD150" s="1167"/>
      <c r="AE150" s="1167"/>
      <c r="AF150" s="1167"/>
      <c r="AG150" s="1167"/>
      <c r="AH150" s="1167"/>
      <c r="AI150" s="1167"/>
      <c r="AJ150" s="1167"/>
      <c r="AK150" s="1167"/>
      <c r="AL150" s="1167"/>
      <c r="AM150" s="1167"/>
      <c r="AN150" s="1167"/>
      <c r="AO150" s="1167"/>
      <c r="AP150" s="1167"/>
      <c r="AQ150" s="1167"/>
      <c r="AR150" s="1167"/>
      <c r="AS150" s="1167"/>
      <c r="AT150" s="1167"/>
      <c r="AU150" s="1167"/>
      <c r="AV150" s="1167"/>
      <c r="AW150" s="1167"/>
      <c r="AX150" s="1167"/>
      <c r="AY150" s="1167"/>
    </row>
    <row r="151" spans="1:189" x14ac:dyDescent="0.25">
      <c r="A151" s="1616"/>
      <c r="B151" s="1167"/>
      <c r="C151" s="1167"/>
      <c r="D151" s="1200"/>
      <c r="E151" s="1167"/>
      <c r="F151" s="1167"/>
      <c r="G151" s="1167"/>
      <c r="H151" s="1167"/>
      <c r="I151" s="1167"/>
      <c r="J151" s="1167"/>
      <c r="K151" s="1167"/>
      <c r="L151" s="1167"/>
      <c r="M151" s="1167"/>
      <c r="N151" s="1167"/>
      <c r="O151" s="1167"/>
      <c r="P151" s="1167"/>
      <c r="Q151" s="1167"/>
      <c r="R151" s="1167"/>
      <c r="S151" s="1167"/>
      <c r="T151" s="1167"/>
      <c r="U151" s="1167"/>
      <c r="V151" s="1167"/>
      <c r="W151" s="1167"/>
      <c r="X151" s="1167"/>
      <c r="Y151" s="1167"/>
      <c r="Z151" s="1167"/>
      <c r="AA151" s="1167"/>
      <c r="AB151" s="1167"/>
      <c r="AC151" s="1167"/>
      <c r="AD151" s="1167"/>
      <c r="AE151" s="1167"/>
      <c r="AF151" s="1167"/>
      <c r="AG151" s="1167"/>
      <c r="AH151" s="1167"/>
      <c r="AI151" s="1167"/>
      <c r="AJ151" s="1167"/>
      <c r="AK151" s="1167"/>
      <c r="AL151" s="1167"/>
      <c r="AM151" s="1167"/>
      <c r="AN151" s="1167"/>
      <c r="AO151" s="1167"/>
      <c r="AP151" s="1167"/>
      <c r="AQ151" s="1167"/>
      <c r="AR151" s="1167"/>
      <c r="AS151" s="1167"/>
      <c r="AT151" s="1167"/>
      <c r="AU151" s="1167"/>
      <c r="AV151" s="1167"/>
      <c r="AW151" s="1167"/>
      <c r="AX151" s="1167"/>
      <c r="AY151" s="1167"/>
    </row>
    <row r="152" spans="1:189" x14ac:dyDescent="0.25">
      <c r="A152" s="1616"/>
      <c r="B152" s="1167"/>
      <c r="C152" s="1167"/>
      <c r="D152" s="1200"/>
      <c r="E152" s="1167"/>
      <c r="F152" s="1167"/>
      <c r="G152" s="1167"/>
      <c r="H152" s="1167"/>
      <c r="I152" s="1167"/>
      <c r="J152" s="1167"/>
      <c r="K152" s="1167"/>
      <c r="L152" s="1167"/>
      <c r="M152" s="1167"/>
      <c r="N152" s="1167"/>
      <c r="O152" s="1167"/>
      <c r="P152" s="1167"/>
      <c r="Q152" s="1167"/>
      <c r="R152" s="1167"/>
      <c r="S152" s="1167"/>
      <c r="T152" s="1167"/>
      <c r="U152" s="1167"/>
      <c r="V152" s="1167"/>
      <c r="W152" s="1167"/>
      <c r="X152" s="1167"/>
      <c r="Y152" s="1167"/>
      <c r="Z152" s="1167"/>
      <c r="AA152" s="1167"/>
      <c r="AB152" s="1167"/>
      <c r="AC152" s="1167"/>
      <c r="AD152" s="1167"/>
      <c r="AE152" s="1167"/>
      <c r="AF152" s="1167"/>
      <c r="AG152" s="1167"/>
      <c r="AH152" s="1167"/>
      <c r="AI152" s="1167"/>
      <c r="AJ152" s="1167"/>
      <c r="AK152" s="1167"/>
      <c r="AL152" s="1167"/>
      <c r="AM152" s="1167"/>
      <c r="AN152" s="1167"/>
      <c r="AO152" s="1167"/>
      <c r="AP152" s="1167"/>
      <c r="AQ152" s="1167"/>
      <c r="AR152" s="1167"/>
      <c r="AS152" s="1167"/>
      <c r="AT152" s="1167"/>
      <c r="AU152" s="1167"/>
      <c r="AV152" s="1167"/>
      <c r="AW152" s="1167"/>
      <c r="AX152" s="1167"/>
      <c r="AY152" s="1167"/>
    </row>
    <row r="153" spans="1:189" x14ac:dyDescent="0.25">
      <c r="A153" s="1616"/>
      <c r="B153" s="1167"/>
      <c r="C153" s="1167"/>
      <c r="D153" s="1200"/>
      <c r="E153" s="1167"/>
      <c r="F153" s="1167"/>
      <c r="G153" s="1167"/>
      <c r="H153" s="1167"/>
      <c r="I153" s="1167"/>
      <c r="J153" s="1167"/>
      <c r="K153" s="1167"/>
      <c r="L153" s="1167"/>
      <c r="M153" s="1167"/>
      <c r="N153" s="1167"/>
      <c r="O153" s="1167"/>
      <c r="P153" s="1167"/>
      <c r="Q153" s="1167"/>
      <c r="R153" s="1167"/>
      <c r="S153" s="1167"/>
      <c r="T153" s="1167"/>
      <c r="U153" s="1167"/>
      <c r="V153" s="1167"/>
      <c r="W153" s="1167"/>
      <c r="X153" s="1167"/>
      <c r="Y153" s="1167"/>
      <c r="Z153" s="1167"/>
      <c r="AA153" s="1167"/>
      <c r="AB153" s="1167"/>
      <c r="AC153" s="1167"/>
      <c r="AD153" s="1167"/>
      <c r="AE153" s="1167"/>
      <c r="AF153" s="1167"/>
      <c r="AG153" s="1167"/>
      <c r="AH153" s="1167"/>
      <c r="AI153" s="1167"/>
      <c r="AJ153" s="1167"/>
      <c r="AK153" s="1167"/>
      <c r="AL153" s="1167"/>
      <c r="AM153" s="1167"/>
      <c r="AN153" s="1167"/>
      <c r="AO153" s="1167"/>
      <c r="AP153" s="1167"/>
      <c r="AQ153" s="1167"/>
      <c r="AR153" s="1167"/>
      <c r="AS153" s="1167"/>
      <c r="AT153" s="1167"/>
      <c r="AU153" s="1167"/>
      <c r="AV153" s="1167"/>
      <c r="AW153" s="1167"/>
      <c r="AX153" s="1167"/>
      <c r="AY153" s="1167"/>
    </row>
    <row r="154" spans="1:189" x14ac:dyDescent="0.25">
      <c r="A154" s="1616"/>
      <c r="B154" s="1167"/>
      <c r="C154" s="1167"/>
      <c r="D154" s="1200"/>
      <c r="E154" s="1167"/>
      <c r="F154" s="1167"/>
      <c r="G154" s="1167"/>
      <c r="H154" s="1167"/>
      <c r="I154" s="1167"/>
      <c r="J154" s="1167"/>
      <c r="K154" s="1167"/>
      <c r="L154" s="1167"/>
      <c r="M154" s="1167"/>
      <c r="N154" s="1167"/>
      <c r="O154" s="1167"/>
      <c r="P154" s="1167"/>
      <c r="Q154" s="1167"/>
      <c r="R154" s="1167"/>
      <c r="S154" s="1167"/>
      <c r="T154" s="1167"/>
      <c r="U154" s="1167"/>
      <c r="V154" s="1167"/>
      <c r="W154" s="1167"/>
      <c r="X154" s="1167"/>
      <c r="Y154" s="1167"/>
      <c r="Z154" s="1167"/>
      <c r="AA154" s="1167"/>
      <c r="AB154" s="1167"/>
      <c r="AC154" s="1167"/>
      <c r="AD154" s="1167"/>
      <c r="AE154" s="1167"/>
      <c r="AF154" s="1167"/>
      <c r="AG154" s="1167"/>
      <c r="AH154" s="1167"/>
      <c r="AI154" s="1167"/>
      <c r="AJ154" s="1167"/>
      <c r="AK154" s="1167"/>
      <c r="AL154" s="1167"/>
      <c r="AM154" s="1167"/>
      <c r="AN154" s="1167"/>
      <c r="AO154" s="1167"/>
      <c r="AP154" s="1167"/>
      <c r="AQ154" s="1167"/>
      <c r="AR154" s="1167"/>
      <c r="AS154" s="1167"/>
      <c r="AT154" s="1167"/>
      <c r="AU154" s="1167"/>
      <c r="AV154" s="1167"/>
      <c r="AW154" s="1167"/>
      <c r="AX154" s="1167"/>
      <c r="AY154" s="1167"/>
    </row>
    <row r="155" spans="1:189" x14ac:dyDescent="0.25">
      <c r="A155" s="1616"/>
      <c r="B155" s="1167"/>
      <c r="C155" s="1167"/>
      <c r="D155" s="1200"/>
      <c r="E155" s="1167"/>
      <c r="F155" s="1167"/>
      <c r="G155" s="1167"/>
      <c r="H155" s="1167"/>
      <c r="I155" s="1167"/>
      <c r="J155" s="1167"/>
      <c r="K155" s="1167"/>
      <c r="L155" s="1167"/>
      <c r="M155" s="1167"/>
      <c r="N155" s="1167"/>
      <c r="O155" s="1167"/>
      <c r="P155" s="1167"/>
      <c r="Q155" s="1167"/>
      <c r="R155" s="1167"/>
      <c r="S155" s="1167"/>
      <c r="T155" s="1167"/>
      <c r="U155" s="1167"/>
      <c r="V155" s="1167"/>
      <c r="W155" s="1167"/>
      <c r="X155" s="1167"/>
      <c r="Y155" s="1167"/>
      <c r="Z155" s="1167"/>
      <c r="AA155" s="1167"/>
      <c r="AB155" s="1167"/>
      <c r="AC155" s="1167"/>
      <c r="AD155" s="1167"/>
      <c r="AE155" s="1167"/>
      <c r="AF155" s="1167"/>
      <c r="AG155" s="1167"/>
      <c r="AH155" s="1167"/>
      <c r="AI155" s="1167"/>
      <c r="AJ155" s="1167"/>
      <c r="AK155" s="1167"/>
      <c r="AL155" s="1167"/>
      <c r="AM155" s="1167"/>
      <c r="AN155" s="1167"/>
      <c r="AO155" s="1167"/>
      <c r="AP155" s="1167"/>
      <c r="AQ155" s="1167"/>
      <c r="AR155" s="1167"/>
      <c r="AS155" s="1167"/>
      <c r="AT155" s="1167"/>
      <c r="AU155" s="1167"/>
      <c r="AV155" s="1167"/>
      <c r="AW155" s="1167"/>
      <c r="AX155" s="1167"/>
      <c r="AY155" s="1167"/>
    </row>
    <row r="156" spans="1:189" x14ac:dyDescent="0.25">
      <c r="A156" s="1616"/>
      <c r="B156" s="1167"/>
      <c r="C156" s="1167"/>
      <c r="D156" s="1200"/>
      <c r="E156" s="1167"/>
      <c r="F156" s="1167"/>
      <c r="G156" s="1167"/>
      <c r="H156" s="1167"/>
      <c r="I156" s="1167"/>
      <c r="J156" s="1167"/>
      <c r="K156" s="1167"/>
      <c r="L156" s="1167"/>
      <c r="M156" s="1167"/>
      <c r="N156" s="1167"/>
      <c r="O156" s="1167"/>
      <c r="P156" s="1167"/>
      <c r="Q156" s="1167"/>
      <c r="R156" s="1167"/>
      <c r="S156" s="1167"/>
      <c r="T156" s="1167"/>
      <c r="U156" s="1167"/>
      <c r="V156" s="1167"/>
      <c r="W156" s="1167"/>
      <c r="X156" s="1167"/>
      <c r="Y156" s="1167"/>
      <c r="Z156" s="1167"/>
      <c r="AA156" s="1167"/>
      <c r="AB156" s="1167"/>
      <c r="AC156" s="1167"/>
      <c r="AD156" s="1167"/>
      <c r="AE156" s="1167"/>
      <c r="AF156" s="1167"/>
      <c r="AG156" s="1167"/>
      <c r="AH156" s="1167"/>
      <c r="AI156" s="1167"/>
      <c r="AJ156" s="1167"/>
      <c r="AK156" s="1167"/>
      <c r="AL156" s="1167"/>
      <c r="AM156" s="1167"/>
      <c r="AN156" s="1167"/>
      <c r="AO156" s="1167"/>
      <c r="AP156" s="1167"/>
      <c r="AQ156" s="1167"/>
      <c r="AR156" s="1167"/>
      <c r="AS156" s="1167"/>
      <c r="AT156" s="1167"/>
      <c r="AU156" s="1167"/>
      <c r="AV156" s="1167"/>
      <c r="AW156" s="1167"/>
      <c r="AX156" s="1167"/>
      <c r="AY156" s="1167"/>
    </row>
    <row r="157" spans="1:189" x14ac:dyDescent="0.25">
      <c r="A157" s="1616"/>
      <c r="B157" s="1167"/>
      <c r="C157" s="1167"/>
      <c r="D157" s="1200"/>
      <c r="E157" s="1167"/>
      <c r="F157" s="1167"/>
      <c r="G157" s="1167"/>
      <c r="H157" s="1167"/>
      <c r="I157" s="1167"/>
      <c r="J157" s="1167"/>
      <c r="K157" s="1167"/>
      <c r="L157" s="1167"/>
      <c r="M157" s="1167"/>
      <c r="N157" s="1167"/>
      <c r="O157" s="1167"/>
      <c r="P157" s="1167"/>
      <c r="Q157" s="1167"/>
      <c r="R157" s="1167"/>
      <c r="S157" s="1167"/>
      <c r="T157" s="1167"/>
      <c r="U157" s="1167"/>
      <c r="V157" s="1167"/>
      <c r="W157" s="1167"/>
      <c r="X157" s="1167"/>
      <c r="Y157" s="1167"/>
      <c r="Z157" s="1167"/>
      <c r="AA157" s="1167"/>
      <c r="AB157" s="1167"/>
      <c r="AC157" s="1167"/>
      <c r="AD157" s="1167"/>
      <c r="AE157" s="1167"/>
      <c r="AF157" s="1167"/>
      <c r="AG157" s="1167"/>
      <c r="AH157" s="1167"/>
      <c r="AI157" s="1167"/>
      <c r="AJ157" s="1167"/>
      <c r="AK157" s="1167"/>
      <c r="AL157" s="1167"/>
      <c r="AM157" s="1167"/>
      <c r="AN157" s="1167"/>
      <c r="AO157" s="1167"/>
      <c r="AP157" s="1167"/>
      <c r="AQ157" s="1167"/>
      <c r="AR157" s="1167"/>
      <c r="AS157" s="1167"/>
      <c r="AT157" s="1167"/>
      <c r="AU157" s="1167"/>
      <c r="AV157" s="1167"/>
      <c r="AW157" s="1167"/>
      <c r="AX157" s="1167"/>
      <c r="AY157" s="1167"/>
    </row>
    <row r="158" spans="1:189" x14ac:dyDescent="0.25">
      <c r="A158" s="1616"/>
      <c r="B158" s="1167"/>
      <c r="C158" s="1167"/>
      <c r="D158" s="1200"/>
      <c r="E158" s="1167"/>
      <c r="F158" s="1167"/>
      <c r="G158" s="1167"/>
      <c r="H158" s="1167"/>
      <c r="I158" s="1167"/>
      <c r="J158" s="1167"/>
      <c r="K158" s="1167"/>
      <c r="L158" s="1167"/>
      <c r="M158" s="1167"/>
      <c r="N158" s="1167"/>
      <c r="O158" s="1167"/>
      <c r="P158" s="1167"/>
      <c r="Q158" s="1167"/>
      <c r="R158" s="1167"/>
      <c r="S158" s="1167"/>
      <c r="T158" s="1167"/>
      <c r="U158" s="1167"/>
      <c r="V158" s="1167"/>
      <c r="W158" s="1167"/>
      <c r="X158" s="1167"/>
      <c r="Y158" s="1167"/>
      <c r="Z158" s="1167"/>
      <c r="AA158" s="1167"/>
      <c r="AB158" s="1167"/>
      <c r="AC158" s="1167"/>
      <c r="AD158" s="1167"/>
      <c r="AE158" s="1167"/>
      <c r="AF158" s="1167"/>
      <c r="AG158" s="1167"/>
      <c r="AH158" s="1167"/>
      <c r="AI158" s="1167"/>
      <c r="AJ158" s="1167"/>
      <c r="AK158" s="1167"/>
      <c r="AL158" s="1167"/>
      <c r="AM158" s="1167"/>
      <c r="AN158" s="1167"/>
      <c r="AO158" s="1167"/>
      <c r="AP158" s="1167"/>
      <c r="AQ158" s="1167"/>
      <c r="AR158" s="1167"/>
      <c r="AS158" s="1167"/>
      <c r="AT158" s="1167"/>
      <c r="AU158" s="1167"/>
      <c r="AV158" s="1167"/>
      <c r="AW158" s="1167"/>
      <c r="AX158" s="1167"/>
      <c r="AY158" s="1167"/>
    </row>
    <row r="159" spans="1:189" x14ac:dyDescent="0.25">
      <c r="A159" s="1616"/>
      <c r="B159" s="1167"/>
      <c r="C159" s="1167"/>
      <c r="D159" s="1200"/>
      <c r="E159" s="1167"/>
      <c r="F159" s="1167"/>
      <c r="G159" s="1167"/>
      <c r="H159" s="1167"/>
      <c r="I159" s="1167"/>
      <c r="J159" s="1167"/>
      <c r="K159" s="1167"/>
      <c r="L159" s="1167"/>
      <c r="M159" s="1167"/>
      <c r="N159" s="1167"/>
      <c r="O159" s="1167"/>
      <c r="P159" s="1167"/>
      <c r="Q159" s="1167"/>
      <c r="R159" s="1167"/>
      <c r="S159" s="1167"/>
      <c r="T159" s="1167"/>
      <c r="U159" s="1167"/>
      <c r="V159" s="1167"/>
      <c r="W159" s="1167"/>
      <c r="X159" s="1167"/>
      <c r="Y159" s="1167"/>
      <c r="Z159" s="1167"/>
      <c r="AA159" s="1167"/>
      <c r="AB159" s="1167"/>
      <c r="AC159" s="1167"/>
      <c r="AD159" s="1167"/>
      <c r="AE159" s="1167"/>
      <c r="AF159" s="1167"/>
      <c r="AG159" s="1167"/>
      <c r="AH159" s="1167"/>
      <c r="AI159" s="1167"/>
      <c r="AJ159" s="1167"/>
      <c r="AK159" s="1167"/>
      <c r="AL159" s="1167"/>
      <c r="AM159" s="1167"/>
      <c r="AN159" s="1167"/>
      <c r="AO159" s="1167"/>
      <c r="AP159" s="1167"/>
      <c r="AQ159" s="1167"/>
      <c r="AR159" s="1167"/>
      <c r="AS159" s="1167"/>
      <c r="AT159" s="1167"/>
      <c r="AU159" s="1167"/>
      <c r="AV159" s="1167"/>
      <c r="AW159" s="1167"/>
      <c r="AX159" s="1167"/>
      <c r="AY159" s="1167"/>
    </row>
    <row r="160" spans="1:189" x14ac:dyDescent="0.25">
      <c r="A160" s="1616"/>
      <c r="B160" s="1167"/>
      <c r="C160" s="1167"/>
      <c r="D160" s="1200"/>
      <c r="E160" s="1167"/>
      <c r="F160" s="1167"/>
      <c r="G160" s="1167"/>
      <c r="H160" s="1167"/>
      <c r="I160" s="1167"/>
      <c r="J160" s="1167"/>
      <c r="K160" s="1167"/>
      <c r="L160" s="1167"/>
      <c r="M160" s="1167"/>
      <c r="N160" s="1167"/>
      <c r="O160" s="1167"/>
      <c r="P160" s="1167"/>
      <c r="Q160" s="1167"/>
      <c r="R160" s="1167"/>
      <c r="S160" s="1167"/>
      <c r="T160" s="1167"/>
      <c r="U160" s="1167"/>
      <c r="V160" s="1167"/>
      <c r="W160" s="1167"/>
      <c r="X160" s="1167"/>
      <c r="Y160" s="1167"/>
      <c r="Z160" s="1167"/>
      <c r="AA160" s="1167"/>
      <c r="AB160" s="1167"/>
      <c r="AC160" s="1167"/>
      <c r="AD160" s="1167"/>
      <c r="AE160" s="1167"/>
      <c r="AF160" s="1167"/>
      <c r="AG160" s="1167"/>
      <c r="AH160" s="1167"/>
      <c r="AI160" s="1167"/>
      <c r="AJ160" s="1167"/>
      <c r="AK160" s="1167"/>
      <c r="AL160" s="1167"/>
      <c r="AM160" s="1167"/>
      <c r="AN160" s="1167"/>
      <c r="AO160" s="1167"/>
      <c r="AP160" s="1167"/>
      <c r="AQ160" s="1167"/>
      <c r="AR160" s="1167"/>
      <c r="AS160" s="1167"/>
      <c r="AT160" s="1167"/>
      <c r="AU160" s="1167"/>
      <c r="AV160" s="1167"/>
      <c r="AW160" s="1167"/>
      <c r="AX160" s="1167"/>
      <c r="AY160" s="1167"/>
    </row>
    <row r="161" spans="1:195" x14ac:dyDescent="0.25">
      <c r="A161" s="1616"/>
      <c r="B161" s="1167"/>
      <c r="C161" s="1167"/>
      <c r="D161" s="1200"/>
      <c r="E161" s="1167"/>
      <c r="F161" s="1167"/>
      <c r="G161" s="1167"/>
      <c r="H161" s="1167"/>
      <c r="I161" s="1167"/>
      <c r="J161" s="1167"/>
      <c r="K161" s="1167"/>
      <c r="L161" s="1167"/>
      <c r="M161" s="1167"/>
      <c r="N161" s="1167"/>
      <c r="O161" s="1167"/>
      <c r="P161" s="1167"/>
      <c r="Q161" s="1167"/>
      <c r="R161" s="1167"/>
      <c r="S161" s="1167"/>
      <c r="T161" s="1167"/>
      <c r="U161" s="1167"/>
      <c r="V161" s="1167"/>
      <c r="W161" s="1167"/>
      <c r="X161" s="1167"/>
      <c r="Y161" s="1167"/>
      <c r="Z161" s="1167"/>
      <c r="AA161" s="1167"/>
      <c r="AB161" s="1167"/>
      <c r="AC161" s="1167"/>
      <c r="AD161" s="1167"/>
      <c r="AE161" s="1167"/>
      <c r="AF161" s="1167"/>
      <c r="AG161" s="1167"/>
      <c r="AH161" s="1167"/>
      <c r="AI161" s="1167"/>
      <c r="AJ161" s="1167"/>
      <c r="AK161" s="1167"/>
      <c r="AL161" s="1167"/>
      <c r="AM161" s="1167"/>
      <c r="AN161" s="1167"/>
      <c r="AO161" s="1167"/>
      <c r="AP161" s="1167"/>
      <c r="AQ161" s="1167"/>
      <c r="AR161" s="1167"/>
      <c r="AS161" s="1167"/>
      <c r="AT161" s="1167"/>
      <c r="AU161" s="1167"/>
      <c r="AV161" s="1167"/>
      <c r="AW161" s="1167"/>
      <c r="AX161" s="1167"/>
      <c r="AY161" s="1167"/>
    </row>
    <row r="162" spans="1:195" x14ac:dyDescent="0.25">
      <c r="A162" s="1616"/>
      <c r="B162" s="1167"/>
      <c r="C162" s="1167"/>
      <c r="D162" s="1200"/>
      <c r="E162" s="1167"/>
      <c r="F162" s="1167"/>
      <c r="G162" s="1167"/>
      <c r="H162" s="1167"/>
      <c r="I162" s="1167"/>
      <c r="J162" s="1167"/>
      <c r="K162" s="1167"/>
      <c r="L162" s="1167"/>
      <c r="M162" s="1167"/>
      <c r="N162" s="1167"/>
      <c r="O162" s="1167"/>
      <c r="P162" s="1167"/>
      <c r="Q162" s="1167"/>
      <c r="R162" s="1167"/>
      <c r="S162" s="1167"/>
      <c r="T162" s="1167"/>
      <c r="U162" s="1167"/>
      <c r="V162" s="1167"/>
      <c r="W162" s="1167"/>
      <c r="X162" s="1167"/>
      <c r="Y162" s="1167"/>
      <c r="Z162" s="1167"/>
      <c r="AA162" s="1167"/>
      <c r="AB162" s="1167"/>
      <c r="AC162" s="1167"/>
      <c r="AD162" s="1167"/>
      <c r="AE162" s="1167"/>
      <c r="AF162" s="1167"/>
      <c r="AG162" s="1167"/>
      <c r="AH162" s="1167"/>
      <c r="AI162" s="1167"/>
      <c r="AJ162" s="1167"/>
      <c r="AK162" s="1167"/>
      <c r="AL162" s="1167"/>
      <c r="AM162" s="1167"/>
      <c r="AN162" s="1167"/>
      <c r="AO162" s="1167"/>
      <c r="AP162" s="1167"/>
      <c r="AQ162" s="1167"/>
      <c r="AR162" s="1167"/>
      <c r="AS162" s="1167"/>
      <c r="AT162" s="1167"/>
      <c r="AU162" s="1167"/>
      <c r="AV162" s="1167"/>
      <c r="AW162" s="1167"/>
      <c r="AX162" s="1167"/>
      <c r="AY162" s="1167"/>
    </row>
    <row r="163" spans="1:195" x14ac:dyDescent="0.25">
      <c r="A163" s="1616"/>
      <c r="B163" s="1167"/>
      <c r="C163" s="1167"/>
      <c r="D163" s="1200"/>
      <c r="E163" s="1167"/>
      <c r="F163" s="1167"/>
      <c r="G163" s="1167"/>
      <c r="H163" s="1167"/>
      <c r="I163" s="1167"/>
      <c r="J163" s="1167"/>
      <c r="K163" s="1167"/>
      <c r="L163" s="1167"/>
      <c r="M163" s="1167"/>
      <c r="N163" s="1167"/>
      <c r="O163" s="1167"/>
      <c r="P163" s="1167"/>
      <c r="Q163" s="1167"/>
      <c r="R163" s="1167"/>
      <c r="S163" s="1167"/>
      <c r="T163" s="1167"/>
      <c r="U163" s="1167"/>
      <c r="V163" s="1167"/>
      <c r="W163" s="1167"/>
      <c r="X163" s="1167"/>
      <c r="Y163" s="1167"/>
      <c r="Z163" s="1167"/>
      <c r="AA163" s="1167"/>
      <c r="AB163" s="1167"/>
      <c r="AC163" s="1167"/>
      <c r="AD163" s="1167"/>
      <c r="AE163" s="1167"/>
      <c r="AF163" s="1167"/>
      <c r="AG163" s="1167"/>
      <c r="AH163" s="1167"/>
      <c r="AI163" s="1167"/>
      <c r="AJ163" s="1167"/>
      <c r="AK163" s="1167"/>
      <c r="AL163" s="1167"/>
      <c r="AM163" s="1167"/>
      <c r="AN163" s="1167"/>
      <c r="AO163" s="1167"/>
      <c r="AP163" s="1167"/>
      <c r="AQ163" s="1167"/>
      <c r="AR163" s="1167"/>
      <c r="AS163" s="1167"/>
      <c r="AT163" s="1167"/>
      <c r="AU163" s="1167"/>
      <c r="AV163" s="1167"/>
      <c r="AW163" s="1167"/>
      <c r="AX163" s="1167"/>
      <c r="AY163" s="1167"/>
    </row>
    <row r="164" spans="1:195" x14ac:dyDescent="0.25">
      <c r="A164" s="1616"/>
      <c r="B164" s="1167"/>
      <c r="C164" s="1167"/>
      <c r="D164" s="1200"/>
      <c r="E164" s="1167"/>
      <c r="F164" s="1167"/>
      <c r="G164" s="1167"/>
      <c r="H164" s="1167"/>
      <c r="I164" s="1167"/>
      <c r="J164" s="1167"/>
      <c r="K164" s="1167"/>
      <c r="L164" s="1167"/>
      <c r="M164" s="1167"/>
      <c r="N164" s="1167"/>
      <c r="O164" s="1167"/>
      <c r="P164" s="1167"/>
      <c r="Q164" s="1167"/>
      <c r="R164" s="1167"/>
      <c r="S164" s="1167"/>
      <c r="T164" s="1167"/>
      <c r="U164" s="1167"/>
      <c r="V164" s="1167"/>
      <c r="W164" s="1167"/>
      <c r="X164" s="1167"/>
      <c r="Y164" s="1167"/>
      <c r="Z164" s="1167"/>
      <c r="AA164" s="1167"/>
      <c r="AB164" s="1167"/>
      <c r="AC164" s="1167"/>
      <c r="AD164" s="1167"/>
      <c r="AE164" s="1167"/>
      <c r="AF164" s="1167"/>
      <c r="AG164" s="1167"/>
      <c r="AH164" s="1167"/>
      <c r="AI164" s="1167"/>
      <c r="AJ164" s="1167"/>
      <c r="AK164" s="1167"/>
      <c r="AL164" s="1167"/>
      <c r="AM164" s="1167"/>
      <c r="AN164" s="1167"/>
      <c r="AO164" s="1167"/>
      <c r="AP164" s="1167"/>
      <c r="AQ164" s="1167"/>
      <c r="AR164" s="1167"/>
      <c r="AS164" s="1167"/>
      <c r="AT164" s="1167"/>
      <c r="AU164" s="1167"/>
      <c r="AV164" s="1167"/>
      <c r="AW164" s="1167"/>
      <c r="AX164" s="1167"/>
      <c r="AY164" s="1167"/>
    </row>
    <row r="165" spans="1:195" x14ac:dyDescent="0.25">
      <c r="A165" s="1616"/>
      <c r="B165" s="1167"/>
      <c r="C165" s="1167"/>
      <c r="D165" s="1200"/>
      <c r="E165" s="1167"/>
      <c r="F165" s="1167"/>
      <c r="G165" s="1167"/>
      <c r="H165" s="1167"/>
      <c r="I165" s="1167"/>
      <c r="J165" s="1167"/>
      <c r="K165" s="1167"/>
      <c r="L165" s="1167"/>
      <c r="M165" s="1167"/>
      <c r="N165" s="1167"/>
      <c r="O165" s="1167"/>
      <c r="P165" s="1167"/>
      <c r="Q165" s="1167"/>
      <c r="R165" s="1167"/>
      <c r="S165" s="1167"/>
      <c r="T165" s="1167"/>
      <c r="U165" s="1167"/>
      <c r="V165" s="1167"/>
      <c r="W165" s="1167"/>
      <c r="X165" s="1167"/>
      <c r="Y165" s="1167"/>
      <c r="Z165" s="1167"/>
      <c r="AA165" s="1167"/>
      <c r="AB165" s="1167"/>
      <c r="AC165" s="1167"/>
      <c r="AD165" s="1167"/>
      <c r="AE165" s="1167"/>
      <c r="AF165" s="1167"/>
      <c r="AG165" s="1167"/>
      <c r="AH165" s="1167"/>
      <c r="AI165" s="1167"/>
      <c r="AJ165" s="1167"/>
      <c r="AK165" s="1167"/>
      <c r="AL165" s="1167"/>
      <c r="AM165" s="1167"/>
      <c r="AN165" s="1167"/>
      <c r="AO165" s="1167"/>
      <c r="AP165" s="1167"/>
      <c r="AQ165" s="1167"/>
      <c r="AR165" s="1167"/>
      <c r="AS165" s="1167"/>
      <c r="AT165" s="1167"/>
      <c r="AU165" s="1167"/>
      <c r="AV165" s="1167"/>
      <c r="AW165" s="1167"/>
      <c r="AX165" s="1167"/>
      <c r="AY165" s="1167"/>
    </row>
    <row r="166" spans="1:195" x14ac:dyDescent="0.25">
      <c r="A166" s="1616"/>
      <c r="B166" s="1167"/>
      <c r="C166" s="1167"/>
      <c r="D166" s="1200"/>
      <c r="E166" s="1167"/>
      <c r="F166" s="1167"/>
      <c r="G166" s="1167"/>
      <c r="H166" s="1167"/>
      <c r="I166" s="1167"/>
      <c r="J166" s="1167"/>
      <c r="K166" s="1167"/>
      <c r="L166" s="1167"/>
      <c r="M166" s="1167"/>
      <c r="N166" s="1167"/>
      <c r="O166" s="1167"/>
      <c r="P166" s="1167"/>
      <c r="Q166" s="1167"/>
      <c r="R166" s="1167"/>
      <c r="S166" s="1167"/>
      <c r="T166" s="1167"/>
      <c r="U166" s="1167"/>
      <c r="V166" s="1167"/>
      <c r="W166" s="1167"/>
      <c r="X166" s="1167"/>
      <c r="Y166" s="1167"/>
      <c r="Z166" s="1167"/>
      <c r="AA166" s="1167"/>
      <c r="AB166" s="1167"/>
      <c r="AC166" s="1167"/>
      <c r="AD166" s="1167"/>
      <c r="AE166" s="1167"/>
      <c r="AF166" s="1167"/>
      <c r="AG166" s="1167"/>
      <c r="AH166" s="1167"/>
      <c r="AI166" s="1167"/>
      <c r="AJ166" s="1167"/>
      <c r="AK166" s="1167"/>
      <c r="AL166" s="1167"/>
      <c r="AM166" s="1167"/>
      <c r="AN166" s="1167"/>
      <c r="AO166" s="1167"/>
      <c r="AP166" s="1167"/>
      <c r="AQ166" s="1167"/>
      <c r="AR166" s="1167"/>
      <c r="AS166" s="1167"/>
      <c r="AT166" s="1167"/>
      <c r="AU166" s="1167"/>
      <c r="AV166" s="1167"/>
      <c r="AW166" s="1167"/>
      <c r="AX166" s="1167"/>
      <c r="AY166" s="1167"/>
    </row>
    <row r="167" spans="1:195" x14ac:dyDescent="0.25">
      <c r="A167" s="1616"/>
      <c r="B167" s="1167"/>
      <c r="C167" s="1167"/>
      <c r="D167" s="1200"/>
      <c r="E167" s="1167"/>
      <c r="F167" s="1167"/>
      <c r="G167" s="1167"/>
      <c r="H167" s="1167"/>
      <c r="I167" s="1167"/>
      <c r="J167" s="1167"/>
      <c r="K167" s="1167"/>
      <c r="L167" s="1167"/>
      <c r="M167" s="1167"/>
      <c r="N167" s="1167"/>
      <c r="O167" s="1167"/>
      <c r="P167" s="1167"/>
      <c r="Q167" s="1167"/>
      <c r="R167" s="1167"/>
      <c r="S167" s="1167"/>
      <c r="T167" s="1167"/>
      <c r="U167" s="1167"/>
      <c r="V167" s="1167"/>
      <c r="W167" s="1167"/>
      <c r="X167" s="1167"/>
      <c r="Y167" s="1167"/>
      <c r="Z167" s="1167"/>
      <c r="AA167" s="1167"/>
      <c r="AB167" s="1167"/>
      <c r="AC167" s="1167"/>
      <c r="AD167" s="1167"/>
      <c r="AE167" s="1167"/>
      <c r="AF167" s="1167"/>
      <c r="AG167" s="1167"/>
      <c r="AH167" s="1167"/>
      <c r="AI167" s="1167"/>
      <c r="AJ167" s="1167"/>
      <c r="AK167" s="1167"/>
      <c r="AL167" s="1167"/>
      <c r="AM167" s="1167"/>
      <c r="AN167" s="1167"/>
      <c r="AO167" s="1167"/>
      <c r="AP167" s="1167"/>
      <c r="AQ167" s="1167"/>
      <c r="AR167" s="1167"/>
      <c r="AS167" s="1167"/>
      <c r="AT167" s="1167"/>
      <c r="AU167" s="1167"/>
      <c r="AV167" s="1167"/>
      <c r="AW167" s="1167"/>
      <c r="AX167" s="1167"/>
      <c r="AY167" s="1167"/>
    </row>
    <row r="168" spans="1:195" s="1167" customFormat="1" x14ac:dyDescent="0.25">
      <c r="A168" s="1616"/>
      <c r="D168" s="1200"/>
      <c r="GD168" s="1200"/>
      <c r="GF168" s="1200"/>
      <c r="GH168" s="1200"/>
      <c r="GI168" s="1620"/>
      <c r="GJ168" s="1616"/>
      <c r="GK168" s="1616"/>
      <c r="GL168" s="1172"/>
      <c r="GM168" s="1173"/>
    </row>
    <row r="169" spans="1:195" s="1167" customFormat="1" x14ac:dyDescent="0.25">
      <c r="A169" s="1616"/>
      <c r="D169" s="1200"/>
      <c r="GD169" s="1200"/>
      <c r="GF169" s="1200"/>
      <c r="GH169" s="1200"/>
      <c r="GI169" s="1620"/>
      <c r="GJ169" s="1616"/>
      <c r="GK169" s="1616"/>
      <c r="GL169" s="1172"/>
      <c r="GM169" s="1173"/>
    </row>
    <row r="170" spans="1:195" s="1167" customFormat="1" x14ac:dyDescent="0.25">
      <c r="A170" s="1616"/>
      <c r="D170" s="1200"/>
      <c r="GD170" s="1200"/>
      <c r="GF170" s="1200"/>
      <c r="GH170" s="1200"/>
      <c r="GI170" s="1620"/>
      <c r="GJ170" s="1616"/>
      <c r="GK170" s="1616"/>
      <c r="GL170" s="1172"/>
      <c r="GM170" s="1173"/>
    </row>
    <row r="171" spans="1:195" s="1167" customFormat="1" x14ac:dyDescent="0.25">
      <c r="A171" s="1616"/>
      <c r="D171" s="1200"/>
      <c r="GD171" s="1200"/>
      <c r="GF171" s="1200"/>
      <c r="GH171" s="1200"/>
      <c r="GI171" s="1620"/>
      <c r="GJ171" s="1616"/>
      <c r="GK171" s="1616"/>
      <c r="GL171" s="1172"/>
      <c r="GM171" s="1173"/>
    </row>
    <row r="172" spans="1:195" s="1167" customFormat="1" x14ac:dyDescent="0.25">
      <c r="A172" s="1616"/>
      <c r="D172" s="1200"/>
      <c r="GD172" s="1200"/>
      <c r="GF172" s="1200"/>
      <c r="GH172" s="1200"/>
      <c r="GI172" s="1620"/>
      <c r="GJ172" s="1616"/>
      <c r="GK172" s="1616"/>
      <c r="GL172" s="1172"/>
      <c r="GM172" s="1173"/>
    </row>
    <row r="173" spans="1:195" s="1167" customFormat="1" x14ac:dyDescent="0.25">
      <c r="A173" s="1616"/>
      <c r="D173" s="1200"/>
      <c r="GD173" s="1200"/>
      <c r="GF173" s="1200"/>
      <c r="GH173" s="1200"/>
      <c r="GI173" s="1620"/>
      <c r="GJ173" s="1616"/>
      <c r="GK173" s="1616"/>
      <c r="GL173" s="1172"/>
      <c r="GM173" s="1173"/>
    </row>
    <row r="174" spans="1:195" s="1167" customFormat="1" x14ac:dyDescent="0.25">
      <c r="A174" s="1616"/>
      <c r="D174" s="1200"/>
      <c r="GD174" s="1200"/>
      <c r="GF174" s="1200"/>
      <c r="GH174" s="1200"/>
      <c r="GI174" s="1620"/>
      <c r="GJ174" s="1616"/>
      <c r="GK174" s="1616"/>
      <c r="GL174" s="1172"/>
      <c r="GM174" s="1173"/>
    </row>
    <row r="175" spans="1:195" s="1167" customFormat="1" x14ac:dyDescent="0.25">
      <c r="A175" s="1616"/>
      <c r="D175" s="1200"/>
      <c r="GD175" s="1200"/>
      <c r="GF175" s="1200"/>
      <c r="GH175" s="1200"/>
      <c r="GI175" s="1620"/>
      <c r="GJ175" s="1616"/>
      <c r="GK175" s="1616"/>
      <c r="GL175" s="1172"/>
      <c r="GM175" s="1173"/>
    </row>
    <row r="176" spans="1:195" s="1167" customFormat="1" x14ac:dyDescent="0.25">
      <c r="A176" s="1616"/>
      <c r="D176" s="1200"/>
      <c r="GD176" s="1200"/>
      <c r="GF176" s="1200"/>
      <c r="GH176" s="1200"/>
      <c r="GI176" s="1620"/>
      <c r="GJ176" s="1616"/>
      <c r="GK176" s="1616"/>
      <c r="GL176" s="1172"/>
      <c r="GM176" s="1173"/>
    </row>
    <row r="177" spans="1:195" s="1167" customFormat="1" x14ac:dyDescent="0.25">
      <c r="A177" s="1616"/>
      <c r="D177" s="1200"/>
      <c r="GD177" s="1200"/>
      <c r="GF177" s="1200"/>
      <c r="GH177" s="1200"/>
      <c r="GI177" s="1620"/>
      <c r="GJ177" s="1616"/>
      <c r="GK177" s="1616"/>
      <c r="GL177" s="1172"/>
      <c r="GM177" s="1173"/>
    </row>
    <row r="178" spans="1:195" s="1167" customFormat="1" x14ac:dyDescent="0.25">
      <c r="A178" s="1616"/>
      <c r="D178" s="1200"/>
      <c r="GD178" s="1200"/>
      <c r="GF178" s="1200"/>
      <c r="GH178" s="1200"/>
      <c r="GI178" s="1620"/>
      <c r="GJ178" s="1616"/>
      <c r="GK178" s="1616"/>
      <c r="GL178" s="1172"/>
      <c r="GM178" s="1173"/>
    </row>
    <row r="179" spans="1:195" s="1167" customFormat="1" x14ac:dyDescent="0.25">
      <c r="A179" s="1616"/>
      <c r="D179" s="1200"/>
      <c r="GD179" s="1200"/>
      <c r="GF179" s="1200"/>
      <c r="GH179" s="1200"/>
      <c r="GI179" s="1620"/>
      <c r="GJ179" s="1616"/>
      <c r="GK179" s="1616"/>
      <c r="GL179" s="1172"/>
      <c r="GM179" s="1173"/>
    </row>
    <row r="180" spans="1:195" s="1167" customFormat="1" x14ac:dyDescent="0.25">
      <c r="A180" s="1616"/>
      <c r="D180" s="1200"/>
      <c r="GD180" s="1200"/>
      <c r="GF180" s="1200"/>
      <c r="GH180" s="1200"/>
      <c r="GI180" s="1620"/>
      <c r="GJ180" s="1616"/>
      <c r="GK180" s="1616"/>
      <c r="GL180" s="1172"/>
      <c r="GM180" s="1173"/>
    </row>
    <row r="181" spans="1:195" s="1167" customFormat="1" x14ac:dyDescent="0.25">
      <c r="A181" s="1616"/>
      <c r="D181" s="1200"/>
      <c r="GD181" s="1200"/>
      <c r="GF181" s="1200"/>
      <c r="GH181" s="1200"/>
      <c r="GI181" s="1620"/>
      <c r="GJ181" s="1616"/>
      <c r="GK181" s="1616"/>
      <c r="GL181" s="1172"/>
      <c r="GM181" s="1173"/>
    </row>
    <row r="182" spans="1:195" s="1167" customFormat="1" x14ac:dyDescent="0.25">
      <c r="A182" s="1616"/>
      <c r="D182" s="1200"/>
      <c r="GD182" s="1200"/>
      <c r="GF182" s="1200"/>
      <c r="GH182" s="1200"/>
      <c r="GI182" s="1620"/>
      <c r="GJ182" s="1616"/>
      <c r="GK182" s="1616"/>
      <c r="GL182" s="1172"/>
      <c r="GM182" s="1173"/>
    </row>
    <row r="183" spans="1:195" s="1167" customFormat="1" x14ac:dyDescent="0.25">
      <c r="A183" s="1616"/>
      <c r="D183" s="1200"/>
      <c r="GD183" s="1200"/>
      <c r="GF183" s="1200"/>
      <c r="GH183" s="1200"/>
      <c r="GI183" s="1620"/>
      <c r="GJ183" s="1616"/>
      <c r="GK183" s="1616"/>
      <c r="GL183" s="1172"/>
      <c r="GM183" s="1173"/>
    </row>
    <row r="184" spans="1:195" s="1167" customFormat="1" x14ac:dyDescent="0.25">
      <c r="A184" s="1616"/>
      <c r="D184" s="1200"/>
      <c r="GD184" s="1200"/>
      <c r="GF184" s="1200"/>
      <c r="GH184" s="1200"/>
      <c r="GI184" s="1620"/>
      <c r="GJ184" s="1616"/>
      <c r="GK184" s="1616"/>
      <c r="GL184" s="1172"/>
      <c r="GM184" s="1173"/>
    </row>
    <row r="185" spans="1:195" s="1167" customFormat="1" x14ac:dyDescent="0.25">
      <c r="A185" s="1616"/>
      <c r="D185" s="1200"/>
      <c r="GD185" s="1200"/>
      <c r="GF185" s="1200"/>
      <c r="GH185" s="1200"/>
      <c r="GI185" s="1620"/>
      <c r="GJ185" s="1616"/>
      <c r="GK185" s="1616"/>
      <c r="GL185" s="1172"/>
      <c r="GM185" s="1173"/>
    </row>
    <row r="186" spans="1:195" s="1167" customFormat="1" x14ac:dyDescent="0.25">
      <c r="A186" s="1616"/>
      <c r="D186" s="1200"/>
      <c r="GD186" s="1200"/>
      <c r="GF186" s="1200"/>
      <c r="GH186" s="1200"/>
      <c r="GI186" s="1620"/>
      <c r="GJ186" s="1616"/>
      <c r="GK186" s="1616"/>
      <c r="GL186" s="1172"/>
      <c r="GM186" s="1173"/>
    </row>
    <row r="187" spans="1:195" s="1167" customFormat="1" x14ac:dyDescent="0.25">
      <c r="A187" s="1616"/>
      <c r="D187" s="1200"/>
      <c r="GD187" s="1200"/>
      <c r="GF187" s="1200"/>
      <c r="GH187" s="1200"/>
      <c r="GI187" s="1620"/>
      <c r="GJ187" s="1616"/>
      <c r="GK187" s="1616"/>
      <c r="GL187" s="1172"/>
      <c r="GM187" s="1173"/>
    </row>
    <row r="188" spans="1:195" s="1167" customFormat="1" x14ac:dyDescent="0.25">
      <c r="A188" s="1616"/>
      <c r="D188" s="1200"/>
      <c r="GD188" s="1200"/>
      <c r="GF188" s="1200"/>
      <c r="GH188" s="1200"/>
      <c r="GI188" s="1620"/>
      <c r="GJ188" s="1616"/>
      <c r="GK188" s="1616"/>
      <c r="GL188" s="1172"/>
      <c r="GM188" s="1173"/>
    </row>
    <row r="189" spans="1:195" s="1167" customFormat="1" x14ac:dyDescent="0.25">
      <c r="A189" s="1616"/>
      <c r="D189" s="1200"/>
      <c r="GD189" s="1200"/>
      <c r="GF189" s="1200"/>
      <c r="GH189" s="1200"/>
      <c r="GI189" s="1620"/>
      <c r="GJ189" s="1616"/>
      <c r="GK189" s="1616"/>
      <c r="GL189" s="1172"/>
      <c r="GM189" s="1173"/>
    </row>
    <row r="190" spans="1:195" s="1167" customFormat="1" x14ac:dyDescent="0.25">
      <c r="A190" s="1616"/>
      <c r="D190" s="1200"/>
      <c r="GD190" s="1200"/>
      <c r="GF190" s="1200"/>
      <c r="GH190" s="1200"/>
      <c r="GI190" s="1620"/>
      <c r="GJ190" s="1616"/>
      <c r="GK190" s="1616"/>
      <c r="GL190" s="1172"/>
      <c r="GM190" s="1173"/>
    </row>
    <row r="191" spans="1:195" s="1167" customFormat="1" x14ac:dyDescent="0.25">
      <c r="A191" s="1616"/>
      <c r="D191" s="1200"/>
      <c r="GD191" s="1200"/>
      <c r="GF191" s="1200"/>
      <c r="GH191" s="1200"/>
      <c r="GI191" s="1620"/>
      <c r="GJ191" s="1616"/>
      <c r="GK191" s="1616"/>
      <c r="GL191" s="1172"/>
      <c r="GM191" s="1173"/>
    </row>
    <row r="192" spans="1:195" s="1167" customFormat="1" x14ac:dyDescent="0.25">
      <c r="A192" s="1616"/>
      <c r="D192" s="1200"/>
      <c r="GD192" s="1200"/>
      <c r="GF192" s="1200"/>
      <c r="GH192" s="1200"/>
      <c r="GI192" s="1620"/>
      <c r="GJ192" s="1616"/>
      <c r="GK192" s="1616"/>
      <c r="GL192" s="1172"/>
      <c r="GM192" s="1173"/>
    </row>
    <row r="193" spans="1:195" s="1167" customFormat="1" x14ac:dyDescent="0.25">
      <c r="A193" s="1616"/>
      <c r="D193" s="1200"/>
      <c r="GD193" s="1200"/>
      <c r="GF193" s="1200"/>
      <c r="GH193" s="1200"/>
      <c r="GI193" s="1620"/>
      <c r="GJ193" s="1616"/>
      <c r="GK193" s="1616"/>
      <c r="GL193" s="1172"/>
      <c r="GM193" s="1173"/>
    </row>
    <row r="194" spans="1:195" s="1167" customFormat="1" x14ac:dyDescent="0.25">
      <c r="A194" s="1616"/>
      <c r="D194" s="1200"/>
      <c r="GD194" s="1200"/>
      <c r="GF194" s="1200"/>
      <c r="GH194" s="1200"/>
      <c r="GI194" s="1620"/>
      <c r="GJ194" s="1616"/>
      <c r="GK194" s="1616"/>
      <c r="GL194" s="1172"/>
      <c r="GM194" s="1173"/>
    </row>
    <row r="195" spans="1:195" s="1167" customFormat="1" x14ac:dyDescent="0.25">
      <c r="A195" s="1616"/>
      <c r="D195" s="1200"/>
      <c r="GD195" s="1200"/>
      <c r="GF195" s="1200"/>
      <c r="GH195" s="1200"/>
      <c r="GI195" s="1620"/>
      <c r="GJ195" s="1616"/>
      <c r="GK195" s="1616"/>
      <c r="GL195" s="1172"/>
      <c r="GM195" s="1173"/>
    </row>
    <row r="196" spans="1:195" s="1167" customFormat="1" x14ac:dyDescent="0.25">
      <c r="A196" s="1616"/>
      <c r="D196" s="1200"/>
      <c r="GD196" s="1200"/>
      <c r="GF196" s="1200"/>
      <c r="GH196" s="1200"/>
      <c r="GI196" s="1620"/>
      <c r="GJ196" s="1616"/>
      <c r="GK196" s="1616"/>
      <c r="GL196" s="1159"/>
      <c r="GM196" s="1631"/>
    </row>
    <row r="197" spans="1:195" s="1167" customFormat="1" x14ac:dyDescent="0.25">
      <c r="A197" s="1616"/>
      <c r="D197" s="1200"/>
      <c r="GD197" s="1200"/>
      <c r="GF197" s="1200"/>
      <c r="GH197" s="1200"/>
      <c r="GI197" s="1620"/>
      <c r="GJ197" s="1616"/>
      <c r="GK197" s="1616"/>
      <c r="GL197" s="1172"/>
      <c r="GM197" s="1173"/>
    </row>
    <row r="198" spans="1:195" s="1167" customFormat="1" x14ac:dyDescent="0.25">
      <c r="A198" s="1616"/>
      <c r="D198" s="1200"/>
      <c r="GD198" s="1200"/>
      <c r="GF198" s="1200"/>
      <c r="GH198" s="1200"/>
      <c r="GI198" s="1620"/>
      <c r="GJ198" s="1616"/>
      <c r="GK198" s="1616"/>
      <c r="GL198" s="1172"/>
      <c r="GM198" s="1173"/>
    </row>
    <row r="199" spans="1:195" s="1167" customFormat="1" x14ac:dyDescent="0.25">
      <c r="A199" s="1616"/>
      <c r="D199" s="1200"/>
      <c r="GD199" s="1200"/>
      <c r="GF199" s="1200"/>
      <c r="GH199" s="1200"/>
      <c r="GI199" s="1620"/>
      <c r="GJ199" s="1616"/>
      <c r="GK199" s="1616"/>
      <c r="GL199" s="1172"/>
      <c r="GM199" s="1173"/>
    </row>
    <row r="200" spans="1:195" s="1167" customFormat="1" x14ac:dyDescent="0.25">
      <c r="A200" s="1616"/>
      <c r="D200" s="1200"/>
      <c r="GD200" s="1200"/>
      <c r="GF200" s="1200"/>
      <c r="GH200" s="1200"/>
      <c r="GI200" s="1620"/>
      <c r="GJ200" s="1616"/>
      <c r="GK200" s="1616"/>
      <c r="GL200" s="1172"/>
      <c r="GM200" s="1173"/>
    </row>
    <row r="201" spans="1:195" s="1167" customFormat="1" x14ac:dyDescent="0.25">
      <c r="A201" s="1616"/>
      <c r="D201" s="1200"/>
      <c r="GD201" s="1200"/>
      <c r="GF201" s="1200"/>
      <c r="GH201" s="1200"/>
      <c r="GI201" s="1620"/>
      <c r="GJ201" s="1616"/>
      <c r="GK201" s="1616"/>
      <c r="GL201" s="1172"/>
      <c r="GM201" s="1173"/>
    </row>
    <row r="202" spans="1:195" s="1167" customFormat="1" x14ac:dyDescent="0.25">
      <c r="A202" s="1616"/>
      <c r="D202" s="1200"/>
      <c r="GD202" s="1200"/>
      <c r="GF202" s="1200"/>
      <c r="GH202" s="1200"/>
      <c r="GI202" s="1620"/>
      <c r="GJ202" s="1616"/>
      <c r="GK202" s="1616"/>
      <c r="GL202" s="1172"/>
      <c r="GM202" s="1173"/>
    </row>
    <row r="203" spans="1:195" s="1167" customFormat="1" x14ac:dyDescent="0.25">
      <c r="A203" s="1616"/>
      <c r="D203" s="1200"/>
      <c r="GD203" s="1200"/>
      <c r="GF203" s="1200"/>
      <c r="GH203" s="1200"/>
      <c r="GI203" s="1620"/>
      <c r="GJ203" s="1616"/>
      <c r="GK203" s="1616"/>
      <c r="GL203" s="1172"/>
      <c r="GM203" s="1173"/>
    </row>
    <row r="204" spans="1:195" s="1167" customFormat="1" x14ac:dyDescent="0.25">
      <c r="A204" s="1616"/>
      <c r="D204" s="1200"/>
      <c r="GD204" s="1200"/>
      <c r="GF204" s="1200"/>
      <c r="GH204" s="1200"/>
      <c r="GI204" s="1620"/>
      <c r="GJ204" s="1616"/>
      <c r="GK204" s="1616"/>
      <c r="GL204" s="1615"/>
      <c r="GM204" s="1632"/>
    </row>
    <row r="205" spans="1:195" s="1167" customFormat="1" x14ac:dyDescent="0.25">
      <c r="A205" s="1616"/>
      <c r="D205" s="1200"/>
      <c r="GD205" s="1200"/>
      <c r="GF205" s="1200"/>
      <c r="GH205" s="1200"/>
      <c r="GI205" s="1620"/>
      <c r="GJ205" s="1616"/>
      <c r="GK205" s="1616"/>
      <c r="GL205" s="1172"/>
      <c r="GM205" s="1173"/>
    </row>
    <row r="206" spans="1:195" s="1167" customFormat="1" x14ac:dyDescent="0.25">
      <c r="A206" s="1616"/>
      <c r="D206" s="1200"/>
      <c r="GD206" s="1200"/>
      <c r="GF206" s="1200"/>
      <c r="GH206" s="1200"/>
      <c r="GI206" s="1620"/>
      <c r="GJ206" s="1616"/>
      <c r="GK206" s="1616"/>
      <c r="GL206" s="1172"/>
      <c r="GM206" s="1173"/>
    </row>
    <row r="207" spans="1:195" s="1167" customFormat="1" x14ac:dyDescent="0.25">
      <c r="A207" s="1616"/>
      <c r="D207" s="1200"/>
      <c r="GD207" s="1200"/>
      <c r="GF207" s="1200"/>
      <c r="GH207" s="1200"/>
      <c r="GI207" s="1620"/>
      <c r="GJ207" s="1616"/>
      <c r="GK207" s="1616"/>
      <c r="GL207" s="1172"/>
      <c r="GM207" s="1173"/>
    </row>
    <row r="208" spans="1:195" s="1167" customFormat="1" x14ac:dyDescent="0.25">
      <c r="A208" s="1616"/>
      <c r="D208" s="1200"/>
      <c r="GD208" s="1200"/>
      <c r="GF208" s="1200"/>
      <c r="GH208" s="1200"/>
      <c r="GI208" s="1620"/>
      <c r="GJ208" s="1616"/>
      <c r="GK208" s="1616"/>
      <c r="GL208" s="1172"/>
      <c r="GM208" s="1173"/>
    </row>
    <row r="209" spans="1:195" s="1167" customFormat="1" x14ac:dyDescent="0.25">
      <c r="A209" s="1616"/>
      <c r="D209" s="1200"/>
      <c r="GD209" s="1200"/>
      <c r="GF209" s="1200"/>
      <c r="GH209" s="1200"/>
      <c r="GI209" s="1620"/>
      <c r="GJ209" s="1616"/>
      <c r="GK209" s="1616"/>
      <c r="GL209" s="1172"/>
      <c r="GM209" s="1173"/>
    </row>
    <row r="210" spans="1:195" s="1167" customFormat="1" x14ac:dyDescent="0.25">
      <c r="A210" s="1616"/>
      <c r="D210" s="1200"/>
      <c r="GD210" s="1200"/>
      <c r="GF210" s="1200"/>
      <c r="GH210" s="1200"/>
      <c r="GI210" s="1620"/>
      <c r="GJ210" s="1616"/>
      <c r="GK210" s="1616"/>
      <c r="GL210" s="1615"/>
      <c r="GM210" s="1632"/>
    </row>
    <row r="211" spans="1:195" s="1167" customFormat="1" x14ac:dyDescent="0.25">
      <c r="A211" s="1616"/>
      <c r="D211" s="1200"/>
      <c r="GD211" s="1200"/>
      <c r="GF211" s="1200"/>
      <c r="GH211" s="1200"/>
      <c r="GI211" s="1620"/>
      <c r="GJ211" s="1616"/>
      <c r="GK211" s="1616"/>
      <c r="GL211" s="1172"/>
      <c r="GM211" s="1173"/>
    </row>
    <row r="212" spans="1:195" s="1167" customFormat="1" x14ac:dyDescent="0.25">
      <c r="A212" s="1616"/>
      <c r="D212" s="1200"/>
      <c r="GD212" s="1200"/>
      <c r="GF212" s="1200"/>
      <c r="GH212" s="1200"/>
      <c r="GI212" s="1620"/>
      <c r="GJ212" s="1616"/>
      <c r="GK212" s="1616"/>
      <c r="GL212" s="1172"/>
      <c r="GM212" s="1173"/>
    </row>
    <row r="213" spans="1:195" s="1167" customFormat="1" x14ac:dyDescent="0.25">
      <c r="A213" s="1616"/>
      <c r="D213" s="1200"/>
      <c r="GD213" s="1200"/>
      <c r="GF213" s="1200"/>
      <c r="GH213" s="1200"/>
      <c r="GI213" s="1620"/>
      <c r="GJ213" s="1616"/>
      <c r="GK213" s="1616"/>
      <c r="GL213" s="1172"/>
      <c r="GM213" s="1173"/>
    </row>
    <row r="214" spans="1:195" s="1167" customFormat="1" x14ac:dyDescent="0.25">
      <c r="A214" s="1616"/>
      <c r="D214" s="1200"/>
      <c r="GD214" s="1200"/>
      <c r="GF214" s="1200"/>
      <c r="GH214" s="1200"/>
      <c r="GI214" s="1620"/>
      <c r="GJ214" s="1616"/>
      <c r="GK214" s="1616"/>
      <c r="GL214" s="1615"/>
      <c r="GM214" s="1632"/>
    </row>
    <row r="215" spans="1:195" s="1167" customFormat="1" x14ac:dyDescent="0.25">
      <c r="A215" s="1616"/>
      <c r="D215" s="1200"/>
      <c r="GD215" s="1200"/>
      <c r="GF215" s="1200"/>
      <c r="GH215" s="1200"/>
      <c r="GI215" s="1620"/>
      <c r="GJ215" s="1616"/>
      <c r="GK215" s="1616"/>
      <c r="GL215" s="1172"/>
      <c r="GM215" s="1173"/>
    </row>
    <row r="216" spans="1:195" s="1167" customFormat="1" x14ac:dyDescent="0.25">
      <c r="A216" s="1616"/>
      <c r="D216" s="1200"/>
      <c r="GD216" s="1200"/>
      <c r="GF216" s="1200"/>
      <c r="GH216" s="1200"/>
      <c r="GI216" s="1620"/>
      <c r="GJ216" s="1616"/>
      <c r="GK216" s="1616"/>
      <c r="GL216" s="1172"/>
      <c r="GM216" s="1173"/>
    </row>
    <row r="217" spans="1:195" s="1167" customFormat="1" x14ac:dyDescent="0.25">
      <c r="A217" s="1616"/>
      <c r="D217" s="1200"/>
      <c r="GD217" s="1200"/>
      <c r="GF217" s="1200"/>
      <c r="GH217" s="1200"/>
      <c r="GI217" s="1620"/>
      <c r="GJ217" s="1616"/>
      <c r="GK217" s="1616"/>
      <c r="GL217" s="1172"/>
      <c r="GM217" s="1173"/>
    </row>
    <row r="218" spans="1:195" s="1167" customFormat="1" x14ac:dyDescent="0.25">
      <c r="A218" s="1616"/>
      <c r="D218" s="1200"/>
      <c r="GD218" s="1200"/>
      <c r="GF218" s="1200"/>
      <c r="GH218" s="1200"/>
      <c r="GI218" s="1620"/>
      <c r="GJ218" s="1616"/>
      <c r="GK218" s="1616"/>
      <c r="GL218" s="1172"/>
      <c r="GM218" s="1173"/>
    </row>
    <row r="219" spans="1:195" s="1167" customFormat="1" x14ac:dyDescent="0.25">
      <c r="A219" s="1616"/>
      <c r="D219" s="1200"/>
      <c r="GD219" s="1200"/>
      <c r="GF219" s="1200"/>
      <c r="GH219" s="1200"/>
      <c r="GI219" s="1620"/>
      <c r="GJ219" s="1616"/>
      <c r="GK219" s="1616"/>
      <c r="GL219" s="1172"/>
      <c r="GM219" s="1173"/>
    </row>
    <row r="220" spans="1:195" s="1167" customFormat="1" x14ac:dyDescent="0.25">
      <c r="A220" s="1616"/>
      <c r="D220" s="1200"/>
      <c r="GD220" s="1200"/>
      <c r="GF220" s="1200"/>
      <c r="GH220" s="1200"/>
      <c r="GI220" s="1620"/>
      <c r="GJ220" s="1616"/>
      <c r="GK220" s="1616"/>
      <c r="GL220" s="1172"/>
      <c r="GM220" s="1173"/>
    </row>
    <row r="221" spans="1:195" s="1167" customFormat="1" x14ac:dyDescent="0.25">
      <c r="A221" s="1616"/>
      <c r="D221" s="1200"/>
      <c r="GD221" s="1200"/>
      <c r="GF221" s="1200"/>
      <c r="GH221" s="1200"/>
      <c r="GI221" s="1620"/>
      <c r="GJ221" s="1616"/>
      <c r="GK221" s="1616"/>
      <c r="GL221" s="1615"/>
      <c r="GM221" s="1632"/>
    </row>
    <row r="222" spans="1:195" s="1167" customFormat="1" x14ac:dyDescent="0.25">
      <c r="A222" s="1616"/>
      <c r="D222" s="1200"/>
      <c r="GD222" s="1200"/>
      <c r="GF222" s="1200"/>
      <c r="GH222" s="1200"/>
      <c r="GI222" s="1620"/>
      <c r="GJ222" s="1616"/>
      <c r="GK222" s="1616"/>
      <c r="GL222" s="1172"/>
      <c r="GM222" s="1173"/>
    </row>
    <row r="223" spans="1:195" s="1167" customFormat="1" x14ac:dyDescent="0.25">
      <c r="A223" s="1616"/>
      <c r="D223" s="1200"/>
      <c r="GD223" s="1200"/>
      <c r="GF223" s="1200"/>
      <c r="GH223" s="1200"/>
      <c r="GI223" s="1620"/>
      <c r="GJ223" s="1616"/>
      <c r="GK223" s="1616"/>
      <c r="GL223" s="1616"/>
      <c r="GM223" s="1206"/>
    </row>
    <row r="224" spans="1:195" s="1167" customFormat="1" x14ac:dyDescent="0.25">
      <c r="A224" s="1616"/>
      <c r="D224" s="1200"/>
      <c r="GD224" s="1200"/>
      <c r="GF224" s="1200"/>
      <c r="GH224" s="1200"/>
      <c r="GI224" s="1620"/>
      <c r="GJ224" s="1616"/>
      <c r="GK224" s="1616"/>
      <c r="GL224" s="1616"/>
      <c r="GM224" s="1206"/>
    </row>
    <row r="225" spans="1:195" s="1167" customFormat="1" x14ac:dyDescent="0.25">
      <c r="A225" s="1616"/>
      <c r="D225" s="1200"/>
      <c r="GD225" s="1200"/>
      <c r="GF225" s="1200"/>
      <c r="GH225" s="1200"/>
      <c r="GI225" s="1620"/>
      <c r="GJ225" s="1616"/>
      <c r="GK225" s="1616"/>
      <c r="GL225" s="1616"/>
      <c r="GM225" s="1206"/>
    </row>
    <row r="226" spans="1:195" s="1167" customFormat="1" x14ac:dyDescent="0.25">
      <c r="A226" s="1616"/>
      <c r="D226" s="1200"/>
      <c r="GD226" s="1200"/>
      <c r="GF226" s="1200"/>
      <c r="GH226" s="1200"/>
      <c r="GI226" s="1620"/>
      <c r="GJ226" s="1616"/>
      <c r="GK226" s="1616"/>
      <c r="GL226" s="1616"/>
      <c r="GM226" s="1206"/>
    </row>
    <row r="227" spans="1:195" s="1167" customFormat="1" x14ac:dyDescent="0.25">
      <c r="A227" s="1616"/>
      <c r="D227" s="1200"/>
      <c r="GD227" s="1200"/>
      <c r="GF227" s="1200"/>
      <c r="GH227" s="1200"/>
      <c r="GI227" s="1620"/>
      <c r="GJ227" s="1616"/>
      <c r="GK227" s="1616"/>
      <c r="GL227" s="1616"/>
      <c r="GM227" s="1206"/>
    </row>
    <row r="228" spans="1:195" s="1167" customFormat="1" x14ac:dyDescent="0.25">
      <c r="A228" s="1616"/>
      <c r="D228" s="1200"/>
      <c r="GD228" s="1200"/>
      <c r="GF228" s="1200"/>
      <c r="GH228" s="1200"/>
      <c r="GI228" s="1620"/>
      <c r="GJ228" s="1616"/>
      <c r="GK228" s="1616"/>
      <c r="GL228" s="1616"/>
      <c r="GM228" s="1206"/>
    </row>
    <row r="229" spans="1:195" s="1167" customFormat="1" x14ac:dyDescent="0.25">
      <c r="A229" s="1616"/>
      <c r="D229" s="1200"/>
      <c r="GD229" s="1200"/>
      <c r="GF229" s="1200"/>
      <c r="GH229" s="1200"/>
      <c r="GI229" s="1620"/>
      <c r="GJ229" s="1616"/>
      <c r="GK229" s="1616"/>
      <c r="GL229" s="1616"/>
      <c r="GM229" s="1206"/>
    </row>
    <row r="230" spans="1:195" s="1167" customFormat="1" x14ac:dyDescent="0.25">
      <c r="A230" s="1616"/>
      <c r="D230" s="1200"/>
      <c r="GD230" s="1200"/>
      <c r="GF230" s="1200"/>
      <c r="GH230" s="1200"/>
      <c r="GI230" s="1620"/>
      <c r="GJ230" s="1616"/>
      <c r="GK230" s="1616"/>
      <c r="GL230" s="1616"/>
      <c r="GM230" s="1206"/>
    </row>
    <row r="231" spans="1:195" s="1167" customFormat="1" x14ac:dyDescent="0.25">
      <c r="A231" s="1616"/>
      <c r="D231" s="1200"/>
      <c r="GD231" s="1200"/>
      <c r="GF231" s="1200"/>
      <c r="GH231" s="1200"/>
      <c r="GI231" s="1620"/>
      <c r="GJ231" s="1616"/>
      <c r="GK231" s="1616"/>
      <c r="GL231" s="1172"/>
      <c r="GM231" s="1173"/>
    </row>
    <row r="232" spans="1:195" s="1167" customFormat="1" x14ac:dyDescent="0.25">
      <c r="A232" s="1616"/>
      <c r="D232" s="1200"/>
      <c r="GD232" s="1200"/>
      <c r="GF232" s="1200"/>
      <c r="GH232" s="1200"/>
      <c r="GI232" s="1620"/>
      <c r="GJ232" s="1616"/>
      <c r="GK232" s="1616"/>
      <c r="GL232" s="1172"/>
      <c r="GM232" s="1173"/>
    </row>
    <row r="233" spans="1:195" s="1167" customFormat="1" x14ac:dyDescent="0.25">
      <c r="A233" s="1616"/>
      <c r="D233" s="1200"/>
      <c r="GD233" s="1200"/>
      <c r="GF233" s="1200"/>
      <c r="GH233" s="1200"/>
      <c r="GI233" s="1620"/>
      <c r="GJ233" s="1616"/>
      <c r="GK233" s="1616"/>
      <c r="GL233" s="1172"/>
      <c r="GM233" s="1173"/>
    </row>
    <row r="234" spans="1:195" s="1167" customFormat="1" x14ac:dyDescent="0.25">
      <c r="A234" s="1616"/>
      <c r="D234" s="1200"/>
      <c r="GD234" s="1200"/>
      <c r="GF234" s="1200"/>
      <c r="GH234" s="1200"/>
      <c r="GI234" s="1620"/>
      <c r="GJ234" s="1616"/>
      <c r="GK234" s="1616"/>
      <c r="GL234" s="1172"/>
      <c r="GM234" s="1173"/>
    </row>
    <row r="235" spans="1:195" s="1167" customFormat="1" x14ac:dyDescent="0.25">
      <c r="A235" s="1616"/>
      <c r="D235" s="1200"/>
      <c r="GD235" s="1200"/>
      <c r="GF235" s="1200"/>
      <c r="GH235" s="1200"/>
      <c r="GI235" s="1620"/>
      <c r="GJ235" s="1616"/>
      <c r="GK235" s="1616"/>
      <c r="GL235" s="1172"/>
      <c r="GM235" s="1173"/>
    </row>
    <row r="236" spans="1:195" s="1167" customFormat="1" x14ac:dyDescent="0.25">
      <c r="A236" s="1616"/>
      <c r="D236" s="1200"/>
      <c r="GD236" s="1200"/>
      <c r="GF236" s="1200"/>
      <c r="GH236" s="1200"/>
      <c r="GI236" s="1620"/>
      <c r="GJ236" s="1616"/>
      <c r="GK236" s="1616"/>
      <c r="GL236" s="1172"/>
      <c r="GM236" s="1173"/>
    </row>
    <row r="237" spans="1:195" s="1167" customFormat="1" x14ac:dyDescent="0.25">
      <c r="A237" s="1616"/>
      <c r="D237" s="1200"/>
      <c r="GD237" s="1200"/>
      <c r="GF237" s="1200"/>
      <c r="GH237" s="1200"/>
      <c r="GI237" s="1620"/>
      <c r="GJ237" s="1616"/>
      <c r="GK237" s="1616"/>
      <c r="GL237" s="1172"/>
      <c r="GM237" s="1173"/>
    </row>
    <row r="238" spans="1:195" s="1167" customFormat="1" x14ac:dyDescent="0.25">
      <c r="A238" s="1616"/>
      <c r="D238" s="1200"/>
      <c r="GD238" s="1200"/>
      <c r="GF238" s="1200"/>
      <c r="GH238" s="1200"/>
      <c r="GI238" s="1620"/>
      <c r="GJ238" s="1616"/>
      <c r="GK238" s="1616"/>
      <c r="GL238" s="1172"/>
      <c r="GM238" s="1173"/>
    </row>
    <row r="239" spans="1:195" s="1167" customFormat="1" x14ac:dyDescent="0.25">
      <c r="A239" s="1616"/>
      <c r="D239" s="1200"/>
      <c r="GD239" s="1200"/>
      <c r="GF239" s="1200"/>
      <c r="GH239" s="1200"/>
      <c r="GI239" s="1620"/>
      <c r="GJ239" s="1616"/>
      <c r="GK239" s="1616"/>
      <c r="GL239" s="1172"/>
      <c r="GM239" s="1173"/>
    </row>
    <row r="240" spans="1:195" s="1167" customFormat="1" x14ac:dyDescent="0.25">
      <c r="A240" s="1616"/>
      <c r="D240" s="1200"/>
      <c r="GD240" s="1200"/>
      <c r="GF240" s="1200"/>
      <c r="GH240" s="1200"/>
      <c r="GI240" s="1620"/>
      <c r="GJ240" s="1616"/>
      <c r="GK240" s="1616"/>
      <c r="GL240" s="1172"/>
      <c r="GM240" s="1173"/>
    </row>
    <row r="241" spans="1:195" s="1167" customFormat="1" x14ac:dyDescent="0.25">
      <c r="A241" s="1616"/>
      <c r="D241" s="1200"/>
      <c r="GD241" s="1200"/>
      <c r="GF241" s="1200"/>
      <c r="GH241" s="1200"/>
      <c r="GI241" s="1620"/>
      <c r="GJ241" s="1616"/>
      <c r="GK241" s="1616"/>
      <c r="GL241" s="1172"/>
      <c r="GM241" s="1173"/>
    </row>
    <row r="242" spans="1:195" s="1167" customFormat="1" x14ac:dyDescent="0.25">
      <c r="A242" s="1616"/>
      <c r="D242" s="1200"/>
      <c r="GD242" s="1200"/>
      <c r="GF242" s="1200"/>
      <c r="GH242" s="1200"/>
      <c r="GI242" s="1620"/>
      <c r="GJ242" s="1616"/>
      <c r="GK242" s="1616"/>
      <c r="GL242" s="1172"/>
      <c r="GM242" s="1173"/>
    </row>
    <row r="243" spans="1:195" s="1167" customFormat="1" x14ac:dyDescent="0.25">
      <c r="A243" s="1616"/>
      <c r="D243" s="1200"/>
      <c r="GD243" s="1200"/>
      <c r="GF243" s="1200"/>
      <c r="GH243" s="1200"/>
      <c r="GI243" s="1620"/>
      <c r="GJ243" s="1616"/>
      <c r="GK243" s="1616"/>
      <c r="GL243" s="1172"/>
      <c r="GM243" s="1173"/>
    </row>
    <row r="244" spans="1:195" s="1167" customFormat="1" x14ac:dyDescent="0.25">
      <c r="A244" s="1616"/>
      <c r="D244" s="1200"/>
      <c r="GD244" s="1200"/>
      <c r="GF244" s="1200"/>
      <c r="GH244" s="1200"/>
      <c r="GI244" s="1620"/>
      <c r="GJ244" s="1616"/>
      <c r="GK244" s="1616"/>
      <c r="GL244" s="1172"/>
      <c r="GM244" s="1173"/>
    </row>
    <row r="245" spans="1:195" s="1167" customFormat="1" x14ac:dyDescent="0.25">
      <c r="A245" s="1616"/>
      <c r="D245" s="1200"/>
      <c r="GD245" s="1200"/>
      <c r="GF245" s="1200"/>
      <c r="GH245" s="1200"/>
      <c r="GI245" s="1620"/>
      <c r="GJ245" s="1616"/>
      <c r="GK245" s="1616"/>
      <c r="GL245" s="1172"/>
      <c r="GM245" s="1173"/>
    </row>
    <row r="246" spans="1:195" s="1167" customFormat="1" x14ac:dyDescent="0.25">
      <c r="A246" s="1616"/>
      <c r="D246" s="1200"/>
      <c r="GD246" s="1200"/>
      <c r="GF246" s="1200"/>
      <c r="GH246" s="1200"/>
      <c r="GI246" s="1620"/>
      <c r="GJ246" s="1616"/>
      <c r="GK246" s="1616"/>
      <c r="GL246" s="1172"/>
      <c r="GM246" s="1173"/>
    </row>
    <row r="247" spans="1:195" s="1167" customFormat="1" x14ac:dyDescent="0.25">
      <c r="A247" s="1616"/>
      <c r="D247" s="1200"/>
      <c r="GD247" s="1200"/>
      <c r="GF247" s="1200"/>
      <c r="GH247" s="1200"/>
      <c r="GI247" s="1620"/>
      <c r="GJ247" s="1616"/>
      <c r="GK247" s="1616"/>
      <c r="GL247" s="1172"/>
      <c r="GM247" s="1173"/>
    </row>
    <row r="248" spans="1:195" s="1167" customFormat="1" x14ac:dyDescent="0.25">
      <c r="A248" s="1616"/>
      <c r="D248" s="1200"/>
      <c r="GD248" s="1200"/>
      <c r="GF248" s="1200"/>
      <c r="GH248" s="1200"/>
      <c r="GI248" s="1620"/>
      <c r="GJ248" s="1616"/>
      <c r="GK248" s="1616"/>
      <c r="GL248" s="1172"/>
      <c r="GM248" s="1173"/>
    </row>
    <row r="249" spans="1:195" s="1167" customFormat="1" x14ac:dyDescent="0.25">
      <c r="A249" s="1616"/>
      <c r="D249" s="1200"/>
      <c r="GD249" s="1200"/>
      <c r="GF249" s="1200"/>
      <c r="GH249" s="1200"/>
      <c r="GI249" s="1620"/>
      <c r="GJ249" s="1616"/>
      <c r="GK249" s="1616"/>
      <c r="GL249" s="1172"/>
      <c r="GM249" s="1173"/>
    </row>
    <row r="250" spans="1:195" s="1167" customFormat="1" x14ac:dyDescent="0.25">
      <c r="A250" s="1616"/>
      <c r="D250" s="1200"/>
      <c r="GD250" s="1200"/>
      <c r="GF250" s="1200"/>
      <c r="GH250" s="1200"/>
      <c r="GI250" s="1620"/>
      <c r="GJ250" s="1616"/>
      <c r="GK250" s="1616"/>
      <c r="GL250" s="1172"/>
      <c r="GM250" s="1173"/>
    </row>
    <row r="251" spans="1:195" s="1167" customFormat="1" x14ac:dyDescent="0.25">
      <c r="A251" s="1616"/>
      <c r="D251" s="1200"/>
      <c r="GD251" s="1200"/>
      <c r="GF251" s="1200"/>
      <c r="GH251" s="1200"/>
      <c r="GI251" s="1620"/>
      <c r="GJ251" s="1616"/>
      <c r="GK251" s="1616"/>
      <c r="GL251" s="1172"/>
      <c r="GM251" s="1173"/>
    </row>
    <row r="252" spans="1:195" s="1167" customFormat="1" x14ac:dyDescent="0.25">
      <c r="A252" s="1616"/>
      <c r="D252" s="1200"/>
      <c r="GD252" s="1200"/>
      <c r="GF252" s="1200"/>
      <c r="GH252" s="1200"/>
      <c r="GI252" s="1620"/>
      <c r="GJ252" s="1616"/>
      <c r="GK252" s="1616"/>
      <c r="GL252" s="1172"/>
      <c r="GM252" s="1173"/>
    </row>
    <row r="253" spans="1:195" s="1167" customFormat="1" x14ac:dyDescent="0.25">
      <c r="A253" s="1616"/>
      <c r="D253" s="1200"/>
      <c r="GD253" s="1200"/>
      <c r="GF253" s="1200"/>
      <c r="GH253" s="1200"/>
      <c r="GI253" s="1620"/>
      <c r="GJ253" s="1616"/>
      <c r="GK253" s="1616"/>
      <c r="GL253" s="1172"/>
      <c r="GM253" s="1173"/>
    </row>
    <row r="254" spans="1:195" s="1167" customFormat="1" x14ac:dyDescent="0.25">
      <c r="A254" s="1616"/>
      <c r="D254" s="1200"/>
      <c r="GD254" s="1200"/>
      <c r="GF254" s="1200"/>
      <c r="GH254" s="1200"/>
      <c r="GI254" s="1620"/>
      <c r="GJ254" s="1616"/>
      <c r="GK254" s="1616"/>
      <c r="GL254" s="1172"/>
      <c r="GM254" s="1173"/>
    </row>
    <row r="255" spans="1:195" s="1167" customFormat="1" x14ac:dyDescent="0.25">
      <c r="A255" s="1616"/>
      <c r="D255" s="1200"/>
      <c r="GD255" s="1200"/>
      <c r="GF255" s="1200"/>
      <c r="GH255" s="1200"/>
      <c r="GI255" s="1620"/>
      <c r="GJ255" s="1616"/>
      <c r="GK255" s="1616"/>
      <c r="GL255" s="1172"/>
      <c r="GM255" s="1173"/>
    </row>
    <row r="256" spans="1:195" s="1167" customFormat="1" x14ac:dyDescent="0.25">
      <c r="A256" s="1616"/>
      <c r="D256" s="1200"/>
      <c r="GD256" s="1200"/>
      <c r="GF256" s="1200"/>
      <c r="GH256" s="1200"/>
      <c r="GI256" s="1620"/>
      <c r="GJ256" s="1616"/>
      <c r="GK256" s="1616"/>
      <c r="GL256" s="1172"/>
      <c r="GM256" s="1173"/>
    </row>
    <row r="257" spans="1:195" s="1167" customFormat="1" x14ac:dyDescent="0.25">
      <c r="A257" s="1616"/>
      <c r="D257" s="1200"/>
      <c r="GD257" s="1200"/>
      <c r="GF257" s="1200"/>
      <c r="GH257" s="1200"/>
      <c r="GI257" s="1620"/>
      <c r="GJ257" s="1616"/>
      <c r="GK257" s="1616"/>
      <c r="GL257" s="1172"/>
      <c r="GM257" s="1173"/>
    </row>
    <row r="258" spans="1:195" s="1167" customFormat="1" x14ac:dyDescent="0.25">
      <c r="A258" s="1616"/>
      <c r="D258" s="1200"/>
      <c r="GD258" s="1200"/>
      <c r="GF258" s="1200"/>
      <c r="GH258" s="1200"/>
      <c r="GI258" s="1620"/>
      <c r="GJ258" s="1616"/>
      <c r="GK258" s="1616"/>
      <c r="GL258" s="1172"/>
      <c r="GM258" s="1173"/>
    </row>
    <row r="259" spans="1:195" s="1167" customFormat="1" x14ac:dyDescent="0.25">
      <c r="A259" s="1616"/>
      <c r="D259" s="1200"/>
      <c r="GD259" s="1200"/>
      <c r="GF259" s="1200"/>
      <c r="GH259" s="1200"/>
      <c r="GI259" s="1620"/>
      <c r="GJ259" s="1616"/>
      <c r="GK259" s="1616"/>
      <c r="GL259" s="1172"/>
      <c r="GM259" s="1173"/>
    </row>
    <row r="260" spans="1:195" s="1167" customFormat="1" x14ac:dyDescent="0.25">
      <c r="A260" s="1616"/>
      <c r="D260" s="1200"/>
      <c r="GD260" s="1200"/>
      <c r="GF260" s="1200"/>
      <c r="GH260" s="1200"/>
      <c r="GI260" s="1620"/>
      <c r="GJ260" s="1616"/>
      <c r="GK260" s="1616"/>
      <c r="GL260" s="1172"/>
      <c r="GM260" s="1173"/>
    </row>
    <row r="261" spans="1:195" s="1167" customFormat="1" x14ac:dyDescent="0.25">
      <c r="A261" s="1616"/>
      <c r="D261" s="1200"/>
      <c r="GD261" s="1200"/>
      <c r="GF261" s="1200"/>
      <c r="GH261" s="1200"/>
      <c r="GI261" s="1620"/>
      <c r="GJ261" s="1616"/>
      <c r="GK261" s="1616"/>
      <c r="GL261" s="1172"/>
      <c r="GM261" s="1173"/>
    </row>
    <row r="262" spans="1:195" s="1167" customFormat="1" x14ac:dyDescent="0.25">
      <c r="A262" s="1616"/>
      <c r="D262" s="1200"/>
      <c r="GD262" s="1200"/>
      <c r="GF262" s="1200"/>
      <c r="GH262" s="1200"/>
      <c r="GI262" s="1620"/>
      <c r="GJ262" s="1616"/>
      <c r="GK262" s="1616"/>
      <c r="GL262" s="1172"/>
      <c r="GM262" s="1173"/>
    </row>
    <row r="263" spans="1:195" s="1167" customFormat="1" x14ac:dyDescent="0.25">
      <c r="A263" s="1616"/>
      <c r="D263" s="1200"/>
      <c r="GD263" s="1200"/>
      <c r="GF263" s="1200"/>
      <c r="GH263" s="1200"/>
      <c r="GI263" s="1620"/>
      <c r="GJ263" s="1616"/>
      <c r="GK263" s="1616"/>
      <c r="GL263" s="1172"/>
      <c r="GM263" s="1173"/>
    </row>
    <row r="264" spans="1:195" s="1167" customFormat="1" x14ac:dyDescent="0.25">
      <c r="A264" s="1616"/>
      <c r="D264" s="1200"/>
      <c r="GD264" s="1200"/>
      <c r="GF264" s="1200"/>
      <c r="GH264" s="1200"/>
      <c r="GI264" s="1620"/>
      <c r="GJ264" s="1616"/>
      <c r="GK264" s="1616"/>
      <c r="GL264" s="1172"/>
      <c r="GM264" s="1173"/>
    </row>
    <row r="265" spans="1:195" s="1167" customFormat="1" x14ac:dyDescent="0.25">
      <c r="A265" s="1616"/>
      <c r="D265" s="1200"/>
      <c r="GD265" s="1200"/>
      <c r="GF265" s="1200"/>
      <c r="GH265" s="1200"/>
      <c r="GI265" s="1620"/>
      <c r="GJ265" s="1616"/>
      <c r="GK265" s="1616"/>
      <c r="GL265" s="1172"/>
      <c r="GM265" s="1173"/>
    </row>
    <row r="266" spans="1:195" s="1167" customFormat="1" x14ac:dyDescent="0.25">
      <c r="A266" s="1616"/>
      <c r="D266" s="1200"/>
      <c r="GD266" s="1200"/>
      <c r="GF266" s="1200"/>
      <c r="GH266" s="1200"/>
      <c r="GI266" s="1620"/>
      <c r="GJ266" s="1616"/>
      <c r="GK266" s="1616"/>
      <c r="GL266" s="1172"/>
      <c r="GM266" s="1173"/>
    </row>
    <row r="267" spans="1:195" s="1167" customFormat="1" x14ac:dyDescent="0.25">
      <c r="A267" s="1616"/>
      <c r="D267" s="1200"/>
      <c r="GD267" s="1200"/>
      <c r="GF267" s="1200"/>
      <c r="GH267" s="1200"/>
      <c r="GI267" s="1620"/>
      <c r="GJ267" s="1616"/>
      <c r="GK267" s="1616"/>
      <c r="GL267" s="1172"/>
      <c r="GM267" s="1173"/>
    </row>
    <row r="268" spans="1:195" s="1167" customFormat="1" x14ac:dyDescent="0.25">
      <c r="A268" s="1616"/>
      <c r="D268" s="1200"/>
      <c r="GD268" s="1200"/>
      <c r="GF268" s="1200"/>
      <c r="GH268" s="1200"/>
      <c r="GI268" s="1620"/>
      <c r="GJ268" s="1616"/>
      <c r="GK268" s="1616"/>
      <c r="GL268" s="1172"/>
      <c r="GM268" s="1173"/>
    </row>
    <row r="269" spans="1:195" s="1167" customFormat="1" x14ac:dyDescent="0.25">
      <c r="A269" s="1616"/>
      <c r="D269" s="1200"/>
      <c r="GD269" s="1200"/>
      <c r="GF269" s="1200"/>
      <c r="GH269" s="1200"/>
      <c r="GI269" s="1620"/>
      <c r="GJ269" s="1616"/>
      <c r="GK269" s="1616"/>
      <c r="GL269" s="1172"/>
      <c r="GM269" s="1173"/>
    </row>
    <row r="270" spans="1:195" s="1167" customFormat="1" x14ac:dyDescent="0.25">
      <c r="A270" s="1616"/>
      <c r="D270" s="1200"/>
      <c r="GD270" s="1200"/>
      <c r="GF270" s="1200"/>
      <c r="GH270" s="1200"/>
      <c r="GI270" s="1620"/>
      <c r="GJ270" s="1616"/>
      <c r="GK270" s="1616"/>
      <c r="GL270" s="1172"/>
      <c r="GM270" s="1173"/>
    </row>
    <row r="271" spans="1:195" s="1167" customFormat="1" x14ac:dyDescent="0.25">
      <c r="A271" s="1616"/>
      <c r="D271" s="1200"/>
      <c r="GD271" s="1200"/>
      <c r="GF271" s="1200"/>
      <c r="GH271" s="1200"/>
      <c r="GI271" s="1620"/>
      <c r="GJ271" s="1616"/>
      <c r="GK271" s="1616"/>
      <c r="GL271" s="1172"/>
      <c r="GM271" s="1173"/>
    </row>
    <row r="272" spans="1:195" s="1167" customFormat="1" x14ac:dyDescent="0.25">
      <c r="A272" s="1616"/>
      <c r="D272" s="1200"/>
      <c r="GD272" s="1200"/>
      <c r="GF272" s="1200"/>
      <c r="GH272" s="1200"/>
      <c r="GI272" s="1620"/>
      <c r="GJ272" s="1616"/>
      <c r="GK272" s="1616"/>
      <c r="GL272" s="1172"/>
      <c r="GM272" s="1173"/>
    </row>
    <row r="273" spans="1:195" s="1167" customFormat="1" x14ac:dyDescent="0.25">
      <c r="A273" s="1616"/>
      <c r="D273" s="1200"/>
      <c r="GD273" s="1200"/>
      <c r="GF273" s="1200"/>
      <c r="GH273" s="1200"/>
      <c r="GI273" s="1620"/>
      <c r="GJ273" s="1616"/>
      <c r="GK273" s="1616"/>
      <c r="GL273" s="1172"/>
      <c r="GM273" s="1173"/>
    </row>
    <row r="274" spans="1:195" s="1167" customFormat="1" x14ac:dyDescent="0.25">
      <c r="A274" s="1616"/>
      <c r="D274" s="1200"/>
      <c r="GD274" s="1200"/>
      <c r="GF274" s="1200"/>
      <c r="GH274" s="1200"/>
      <c r="GI274" s="1620"/>
      <c r="GJ274" s="1616"/>
      <c r="GK274" s="1616"/>
      <c r="GL274" s="1616"/>
      <c r="GM274" s="1206"/>
    </row>
    <row r="275" spans="1:195" s="1167" customFormat="1" x14ac:dyDescent="0.25">
      <c r="A275" s="1616"/>
      <c r="D275" s="1200"/>
      <c r="GD275" s="1200"/>
      <c r="GF275" s="1200"/>
      <c r="GH275" s="1200"/>
      <c r="GI275" s="1620"/>
      <c r="GJ275" s="1616"/>
      <c r="GK275" s="1616"/>
      <c r="GL275" s="1616"/>
      <c r="GM275" s="1206"/>
    </row>
    <row r="276" spans="1:195" s="1167" customFormat="1" x14ac:dyDescent="0.25">
      <c r="A276" s="1616"/>
      <c r="D276" s="1200"/>
      <c r="GD276" s="1200"/>
      <c r="GF276" s="1200"/>
      <c r="GH276" s="1200"/>
      <c r="GI276" s="1620"/>
      <c r="GJ276" s="1616"/>
      <c r="GK276" s="1616"/>
      <c r="GL276" s="1616"/>
      <c r="GM276" s="1206"/>
    </row>
    <row r="277" spans="1:195" s="1167" customFormat="1" x14ac:dyDescent="0.25">
      <c r="A277" s="1616"/>
      <c r="D277" s="1200"/>
      <c r="GD277" s="1200"/>
      <c r="GF277" s="1200"/>
      <c r="GH277" s="1200"/>
      <c r="GI277" s="1620"/>
      <c r="GJ277" s="1616"/>
      <c r="GK277" s="1616"/>
      <c r="GL277" s="1616"/>
      <c r="GM277" s="1206"/>
    </row>
    <row r="278" spans="1:195" s="1167" customFormat="1" x14ac:dyDescent="0.25">
      <c r="A278" s="1616"/>
      <c r="D278" s="1200"/>
      <c r="GD278" s="1200"/>
      <c r="GF278" s="1200"/>
      <c r="GH278" s="1200"/>
      <c r="GI278" s="1620"/>
      <c r="GJ278" s="1616"/>
      <c r="GK278" s="1616"/>
      <c r="GL278" s="1616"/>
      <c r="GM278" s="1206"/>
    </row>
    <row r="279" spans="1:195" s="1167" customFormat="1" x14ac:dyDescent="0.25">
      <c r="A279" s="1616"/>
      <c r="D279" s="1200"/>
      <c r="GD279" s="1200"/>
      <c r="GF279" s="1200"/>
      <c r="GH279" s="1200"/>
      <c r="GI279" s="1620"/>
      <c r="GJ279" s="1616"/>
      <c r="GK279" s="1616"/>
      <c r="GL279" s="1616"/>
      <c r="GM279" s="1206"/>
    </row>
    <row r="280" spans="1:195" s="1167" customFormat="1" x14ac:dyDescent="0.25">
      <c r="A280" s="1616"/>
      <c r="D280" s="1200"/>
      <c r="GD280" s="1200"/>
      <c r="GF280" s="1200"/>
      <c r="GH280" s="1200"/>
      <c r="GI280" s="1620"/>
      <c r="GJ280" s="1616"/>
      <c r="GK280" s="1616"/>
      <c r="GL280" s="1616"/>
      <c r="GM280" s="1206"/>
    </row>
    <row r="281" spans="1:195" s="1167" customFormat="1" x14ac:dyDescent="0.25">
      <c r="A281" s="1616"/>
      <c r="D281" s="1200"/>
      <c r="GD281" s="1200"/>
      <c r="GF281" s="1200"/>
      <c r="GH281" s="1200"/>
      <c r="GI281" s="1620"/>
      <c r="GJ281" s="1616"/>
      <c r="GK281" s="1616"/>
      <c r="GL281" s="1616"/>
      <c r="GM281" s="1206"/>
    </row>
    <row r="282" spans="1:195" s="1167" customFormat="1" x14ac:dyDescent="0.25">
      <c r="A282" s="1616"/>
      <c r="D282" s="1200"/>
      <c r="GD282" s="1200"/>
      <c r="GF282" s="1200"/>
      <c r="GH282" s="1200"/>
      <c r="GI282" s="1620"/>
      <c r="GJ282" s="1616"/>
      <c r="GK282" s="1616"/>
      <c r="GL282" s="1616"/>
      <c r="GM282" s="1206"/>
    </row>
    <row r="283" spans="1:195" s="1167" customFormat="1" x14ac:dyDescent="0.25">
      <c r="A283" s="1616"/>
      <c r="D283" s="1200"/>
      <c r="GD283" s="1200"/>
      <c r="GF283" s="1200"/>
      <c r="GH283" s="1200"/>
      <c r="GI283" s="1620"/>
      <c r="GJ283" s="1616"/>
      <c r="GK283" s="1616"/>
      <c r="GL283" s="1616"/>
      <c r="GM283" s="1206"/>
    </row>
    <row r="284" spans="1:195" s="1167" customFormat="1" x14ac:dyDescent="0.25">
      <c r="A284" s="1616"/>
      <c r="D284" s="1200"/>
      <c r="GD284" s="1200"/>
      <c r="GF284" s="1200"/>
      <c r="GH284" s="1200"/>
      <c r="GI284" s="1620"/>
      <c r="GJ284" s="1616"/>
      <c r="GK284" s="1616"/>
      <c r="GL284" s="1616"/>
      <c r="GM284" s="1206"/>
    </row>
    <row r="285" spans="1:195" s="1167" customFormat="1" x14ac:dyDescent="0.25">
      <c r="A285" s="1616"/>
      <c r="D285" s="1200"/>
      <c r="GD285" s="1200"/>
      <c r="GF285" s="1200"/>
      <c r="GH285" s="1200"/>
      <c r="GI285" s="1620"/>
      <c r="GJ285" s="1616"/>
      <c r="GK285" s="1616"/>
      <c r="GL285" s="1616"/>
      <c r="GM285" s="1206"/>
    </row>
    <row r="286" spans="1:195" s="1167" customFormat="1" x14ac:dyDescent="0.25">
      <c r="A286" s="1616"/>
      <c r="D286" s="1200"/>
      <c r="GD286" s="1200"/>
      <c r="GF286" s="1200"/>
      <c r="GH286" s="1200"/>
      <c r="GI286" s="1620"/>
      <c r="GJ286" s="1616"/>
      <c r="GK286" s="1616"/>
      <c r="GL286" s="1616"/>
      <c r="GM286" s="1206"/>
    </row>
    <row r="287" spans="1:195" s="1167" customFormat="1" x14ac:dyDescent="0.25">
      <c r="A287" s="1616"/>
      <c r="D287" s="1200"/>
      <c r="GD287" s="1200"/>
      <c r="GF287" s="1200"/>
      <c r="GH287" s="1200"/>
      <c r="GI287" s="1620"/>
      <c r="GJ287" s="1616"/>
      <c r="GK287" s="1616"/>
      <c r="GL287" s="1616"/>
      <c r="GM287" s="1206"/>
    </row>
    <row r="288" spans="1:195" s="1167" customFormat="1" x14ac:dyDescent="0.25">
      <c r="A288" s="1616"/>
      <c r="D288" s="1200"/>
      <c r="GD288" s="1200"/>
      <c r="GF288" s="1200"/>
      <c r="GH288" s="1200"/>
      <c r="GI288" s="1620"/>
      <c r="GJ288" s="1616"/>
      <c r="GK288" s="1616"/>
      <c r="GL288" s="1616"/>
      <c r="GM288" s="1206"/>
    </row>
    <row r="289" spans="1:195" s="1167" customFormat="1" x14ac:dyDescent="0.25">
      <c r="A289" s="1616"/>
      <c r="D289" s="1200"/>
      <c r="GD289" s="1200"/>
      <c r="GF289" s="1200"/>
      <c r="GH289" s="1200"/>
      <c r="GI289" s="1620"/>
      <c r="GJ289" s="1616"/>
      <c r="GK289" s="1616"/>
      <c r="GL289" s="1616"/>
      <c r="GM289" s="1206"/>
    </row>
    <row r="290" spans="1:195" s="1167" customFormat="1" x14ac:dyDescent="0.25">
      <c r="A290" s="1616"/>
      <c r="D290" s="1200"/>
      <c r="GD290" s="1200"/>
      <c r="GF290" s="1200"/>
      <c r="GH290" s="1200"/>
      <c r="GI290" s="1620"/>
      <c r="GJ290" s="1616"/>
      <c r="GK290" s="1616"/>
      <c r="GL290" s="1616"/>
      <c r="GM290" s="1206"/>
    </row>
    <row r="291" spans="1:195" s="1167" customFormat="1" x14ac:dyDescent="0.25">
      <c r="A291" s="1616"/>
      <c r="D291" s="1200"/>
      <c r="GD291" s="1200"/>
      <c r="GF291" s="1200"/>
      <c r="GH291" s="1200"/>
      <c r="GI291" s="1620"/>
      <c r="GJ291" s="1616"/>
      <c r="GK291" s="1616"/>
      <c r="GL291" s="1616"/>
      <c r="GM291" s="1206"/>
    </row>
    <row r="292" spans="1:195" s="1167" customFormat="1" x14ac:dyDescent="0.25">
      <c r="A292" s="1616"/>
      <c r="D292" s="1200"/>
      <c r="GD292" s="1200"/>
      <c r="GF292" s="1200"/>
      <c r="GH292" s="1200"/>
      <c r="GI292" s="1620"/>
      <c r="GJ292" s="1616"/>
      <c r="GK292" s="1616"/>
      <c r="GL292" s="1616"/>
      <c r="GM292" s="1206"/>
    </row>
    <row r="293" spans="1:195" s="1167" customFormat="1" x14ac:dyDescent="0.25">
      <c r="A293" s="1616"/>
      <c r="D293" s="1200"/>
      <c r="GD293" s="1200"/>
      <c r="GF293" s="1200"/>
      <c r="GH293" s="1200"/>
      <c r="GI293" s="1620"/>
      <c r="GJ293" s="1616"/>
      <c r="GK293" s="1616"/>
      <c r="GL293" s="1616"/>
      <c r="GM293" s="1206"/>
    </row>
    <row r="294" spans="1:195" s="1167" customFormat="1" x14ac:dyDescent="0.25">
      <c r="A294" s="1616"/>
      <c r="D294" s="1200"/>
      <c r="GD294" s="1200"/>
      <c r="GF294" s="1200"/>
      <c r="GH294" s="1200"/>
      <c r="GI294" s="1620"/>
      <c r="GJ294" s="1616"/>
      <c r="GK294" s="1616"/>
      <c r="GL294" s="1616"/>
      <c r="GM294" s="1206"/>
    </row>
    <row r="295" spans="1:195" s="1167" customFormat="1" x14ac:dyDescent="0.25">
      <c r="A295" s="1616"/>
      <c r="D295" s="1200"/>
      <c r="GD295" s="1200"/>
      <c r="GF295" s="1200"/>
      <c r="GH295" s="1200"/>
      <c r="GI295" s="1620"/>
      <c r="GJ295" s="1616"/>
      <c r="GK295" s="1616"/>
      <c r="GL295" s="1616"/>
      <c r="GM295" s="1206"/>
    </row>
    <row r="296" spans="1:195" s="1167" customFormat="1" x14ac:dyDescent="0.25">
      <c r="A296" s="1616"/>
      <c r="D296" s="1200"/>
      <c r="GD296" s="1200"/>
      <c r="GF296" s="1200"/>
      <c r="GH296" s="1200"/>
      <c r="GI296" s="1620"/>
      <c r="GJ296" s="1616"/>
      <c r="GK296" s="1616"/>
      <c r="GL296" s="1616"/>
      <c r="GM296" s="1206"/>
    </row>
    <row r="297" spans="1:195" s="1167" customFormat="1" x14ac:dyDescent="0.25">
      <c r="A297" s="1616"/>
      <c r="D297" s="1200"/>
      <c r="GD297" s="1200"/>
      <c r="GF297" s="1200"/>
      <c r="GH297" s="1200"/>
      <c r="GI297" s="1620"/>
      <c r="GJ297" s="1616"/>
      <c r="GK297" s="1616"/>
      <c r="GL297" s="1616"/>
      <c r="GM297" s="1206"/>
    </row>
    <row r="298" spans="1:195" s="1167" customFormat="1" x14ac:dyDescent="0.25">
      <c r="A298" s="1616"/>
      <c r="D298" s="1200"/>
      <c r="GD298" s="1200"/>
      <c r="GF298" s="1200"/>
      <c r="GH298" s="1200"/>
      <c r="GI298" s="1620"/>
      <c r="GJ298" s="1616"/>
      <c r="GK298" s="1616"/>
      <c r="GL298" s="1616"/>
      <c r="GM298" s="1206"/>
    </row>
    <row r="299" spans="1:195" s="1167" customFormat="1" x14ac:dyDescent="0.25">
      <c r="A299" s="1616"/>
      <c r="D299" s="1200"/>
      <c r="GD299" s="1200"/>
      <c r="GF299" s="1200"/>
      <c r="GH299" s="1200"/>
      <c r="GI299" s="1620"/>
      <c r="GJ299" s="1616"/>
      <c r="GK299" s="1616"/>
      <c r="GL299" s="1616"/>
      <c r="GM299" s="1206"/>
    </row>
    <row r="300" spans="1:195" s="1167" customFormat="1" x14ac:dyDescent="0.25">
      <c r="A300" s="1616"/>
      <c r="D300" s="1200"/>
      <c r="GD300" s="1200"/>
      <c r="GF300" s="1200"/>
      <c r="GH300" s="1200"/>
      <c r="GI300" s="1620"/>
      <c r="GJ300" s="1616"/>
      <c r="GK300" s="1616"/>
      <c r="GL300" s="1616"/>
      <c r="GM300" s="1206"/>
    </row>
    <row r="301" spans="1:195" s="1167" customFormat="1" x14ac:dyDescent="0.25">
      <c r="A301" s="1616"/>
      <c r="D301" s="1200"/>
      <c r="GD301" s="1200"/>
      <c r="GF301" s="1200"/>
      <c r="GH301" s="1200"/>
      <c r="GI301" s="1620"/>
      <c r="GJ301" s="1616"/>
      <c r="GK301" s="1616"/>
      <c r="GL301" s="1616"/>
      <c r="GM301" s="1206"/>
    </row>
    <row r="302" spans="1:195" s="1167" customFormat="1" x14ac:dyDescent="0.25">
      <c r="A302" s="1616"/>
      <c r="D302" s="1200"/>
      <c r="GD302" s="1200"/>
      <c r="GF302" s="1200"/>
      <c r="GH302" s="1200"/>
      <c r="GI302" s="1620"/>
      <c r="GJ302" s="1616"/>
      <c r="GK302" s="1616"/>
      <c r="GL302" s="1616"/>
      <c r="GM302" s="1206"/>
    </row>
    <row r="303" spans="1:195" s="1167" customFormat="1" x14ac:dyDescent="0.25">
      <c r="A303" s="1616"/>
      <c r="D303" s="1200"/>
      <c r="GD303" s="1200"/>
      <c r="GF303" s="1200"/>
      <c r="GH303" s="1200"/>
      <c r="GI303" s="1620"/>
      <c r="GJ303" s="1616"/>
      <c r="GK303" s="1616"/>
      <c r="GL303" s="1616"/>
      <c r="GM303" s="1206"/>
    </row>
    <row r="304" spans="1:195" s="1167" customFormat="1" x14ac:dyDescent="0.25">
      <c r="A304" s="1616"/>
      <c r="D304" s="1200"/>
      <c r="GD304" s="1200"/>
      <c r="GF304" s="1200"/>
      <c r="GH304" s="1200"/>
      <c r="GI304" s="1620"/>
      <c r="GJ304" s="1616"/>
      <c r="GK304" s="1616"/>
      <c r="GL304" s="1616"/>
      <c r="GM304" s="1206"/>
    </row>
    <row r="305" spans="1:195" s="1167" customFormat="1" x14ac:dyDescent="0.25">
      <c r="A305" s="1616"/>
      <c r="D305" s="1200"/>
      <c r="GD305" s="1200"/>
      <c r="GF305" s="1200"/>
      <c r="GH305" s="1200"/>
      <c r="GI305" s="1620"/>
      <c r="GJ305" s="1616"/>
      <c r="GK305" s="1616"/>
      <c r="GL305" s="1616"/>
      <c r="GM305" s="1206"/>
    </row>
    <row r="306" spans="1:195" s="1167" customFormat="1" x14ac:dyDescent="0.25">
      <c r="A306" s="1616"/>
      <c r="D306" s="1200"/>
      <c r="GD306" s="1200"/>
      <c r="GF306" s="1200"/>
      <c r="GH306" s="1200"/>
      <c r="GI306" s="1620"/>
      <c r="GJ306" s="1616"/>
      <c r="GK306" s="1616"/>
      <c r="GL306" s="1616"/>
      <c r="GM306" s="1206"/>
    </row>
    <row r="307" spans="1:195" s="1167" customFormat="1" x14ac:dyDescent="0.25">
      <c r="A307" s="1616"/>
      <c r="D307" s="1200"/>
      <c r="GD307" s="1200"/>
      <c r="GF307" s="1200"/>
      <c r="GH307" s="1200"/>
      <c r="GI307" s="1620"/>
      <c r="GJ307" s="1616"/>
      <c r="GK307" s="1616"/>
      <c r="GL307" s="1616"/>
      <c r="GM307" s="1206"/>
    </row>
    <row r="308" spans="1:195" s="1167" customFormat="1" x14ac:dyDescent="0.25">
      <c r="A308" s="1616"/>
      <c r="D308" s="1200"/>
      <c r="GD308" s="1200"/>
      <c r="GF308" s="1200"/>
      <c r="GH308" s="1200"/>
      <c r="GI308" s="1620"/>
      <c r="GJ308" s="1616"/>
      <c r="GK308" s="1616"/>
      <c r="GL308" s="1616"/>
      <c r="GM308" s="1206"/>
    </row>
    <row r="309" spans="1:195" s="1167" customFormat="1" x14ac:dyDescent="0.25">
      <c r="A309" s="1616"/>
      <c r="D309" s="1200"/>
      <c r="GD309" s="1200"/>
      <c r="GF309" s="1200"/>
      <c r="GH309" s="1200"/>
      <c r="GI309" s="1620"/>
      <c r="GJ309" s="1616"/>
      <c r="GK309" s="1616"/>
      <c r="GL309" s="1616"/>
      <c r="GM309" s="1206"/>
    </row>
    <row r="310" spans="1:195" s="1167" customFormat="1" x14ac:dyDescent="0.25">
      <c r="A310" s="1616"/>
      <c r="D310" s="1200"/>
      <c r="GD310" s="1200"/>
      <c r="GF310" s="1200"/>
      <c r="GH310" s="1200"/>
      <c r="GI310" s="1620"/>
      <c r="GJ310" s="1616"/>
      <c r="GK310" s="1616"/>
      <c r="GL310" s="1616"/>
      <c r="GM310" s="1206"/>
    </row>
    <row r="311" spans="1:195" s="1167" customFormat="1" x14ac:dyDescent="0.25">
      <c r="A311" s="1616"/>
      <c r="D311" s="1200"/>
      <c r="GD311" s="1200"/>
      <c r="GF311" s="1200"/>
      <c r="GH311" s="1200"/>
      <c r="GI311" s="1620"/>
      <c r="GJ311" s="1616"/>
      <c r="GK311" s="1616"/>
      <c r="GL311" s="1616"/>
      <c r="GM311" s="1206"/>
    </row>
    <row r="312" spans="1:195" s="1167" customFormat="1" x14ac:dyDescent="0.25">
      <c r="A312" s="1616"/>
      <c r="D312" s="1200"/>
      <c r="GD312" s="1200"/>
      <c r="GF312" s="1200"/>
      <c r="GH312" s="1200"/>
      <c r="GI312" s="1620"/>
      <c r="GJ312" s="1616"/>
      <c r="GK312" s="1616"/>
      <c r="GL312" s="1616"/>
      <c r="GM312" s="1206"/>
    </row>
    <row r="313" spans="1:195" s="1167" customFormat="1" x14ac:dyDescent="0.25">
      <c r="A313" s="1616"/>
      <c r="D313" s="1200"/>
      <c r="GD313" s="1200"/>
      <c r="GF313" s="1200"/>
      <c r="GH313" s="1200"/>
      <c r="GI313" s="1620"/>
      <c r="GJ313" s="1616"/>
      <c r="GK313" s="1616"/>
      <c r="GL313" s="1616"/>
      <c r="GM313" s="1206"/>
    </row>
    <row r="314" spans="1:195" s="1167" customFormat="1" x14ac:dyDescent="0.25">
      <c r="A314" s="1616"/>
      <c r="D314" s="1200"/>
      <c r="GD314" s="1200"/>
      <c r="GF314" s="1200"/>
      <c r="GH314" s="1200"/>
      <c r="GI314" s="1620"/>
      <c r="GJ314" s="1616"/>
      <c r="GK314" s="1616"/>
      <c r="GL314" s="1616"/>
      <c r="GM314" s="1206"/>
    </row>
    <row r="315" spans="1:195" s="1167" customFormat="1" x14ac:dyDescent="0.25">
      <c r="A315" s="1616"/>
      <c r="D315" s="1200"/>
      <c r="GD315" s="1200"/>
      <c r="GF315" s="1200"/>
      <c r="GH315" s="1200"/>
      <c r="GI315" s="1620"/>
      <c r="GJ315" s="1616"/>
      <c r="GK315" s="1616"/>
      <c r="GL315" s="1616"/>
      <c r="GM315" s="1206"/>
    </row>
    <row r="316" spans="1:195" s="1167" customFormat="1" x14ac:dyDescent="0.25">
      <c r="A316" s="1616"/>
      <c r="D316" s="1200"/>
      <c r="GD316" s="1200"/>
      <c r="GF316" s="1200"/>
      <c r="GH316" s="1200"/>
      <c r="GI316" s="1620"/>
      <c r="GJ316" s="1616"/>
      <c r="GK316" s="1616"/>
      <c r="GL316" s="1616"/>
      <c r="GM316" s="1206"/>
    </row>
    <row r="317" spans="1:195" s="1167" customFormat="1" x14ac:dyDescent="0.25">
      <c r="A317" s="1616"/>
      <c r="D317" s="1200"/>
      <c r="GD317" s="1200"/>
      <c r="GF317" s="1200"/>
      <c r="GH317" s="1200"/>
      <c r="GI317" s="1620"/>
      <c r="GJ317" s="1616"/>
      <c r="GK317" s="1616"/>
      <c r="GL317" s="1616"/>
      <c r="GM317" s="1206"/>
    </row>
    <row r="318" spans="1:195" s="1167" customFormat="1" x14ac:dyDescent="0.25">
      <c r="A318" s="1616"/>
      <c r="D318" s="1200"/>
      <c r="GD318" s="1200"/>
      <c r="GF318" s="1200"/>
      <c r="GH318" s="1200"/>
      <c r="GI318" s="1620"/>
      <c r="GJ318" s="1616"/>
      <c r="GK318" s="1616"/>
      <c r="GL318" s="1616"/>
      <c r="GM318" s="1206"/>
    </row>
    <row r="319" spans="1:195" s="1167" customFormat="1" x14ac:dyDescent="0.25">
      <c r="A319" s="1616"/>
      <c r="D319" s="1200"/>
      <c r="GD319" s="1200"/>
      <c r="GF319" s="1200"/>
      <c r="GH319" s="1200"/>
      <c r="GI319" s="1620"/>
      <c r="GJ319" s="1616"/>
      <c r="GK319" s="1616"/>
      <c r="GL319" s="1616"/>
      <c r="GM319" s="1206"/>
    </row>
    <row r="320" spans="1:195" s="1167" customFormat="1" x14ac:dyDescent="0.25">
      <c r="A320" s="1616"/>
      <c r="D320" s="1200"/>
      <c r="GD320" s="1200"/>
      <c r="GF320" s="1200"/>
      <c r="GH320" s="1200"/>
      <c r="GI320" s="1620"/>
      <c r="GJ320" s="1616"/>
      <c r="GK320" s="1616"/>
      <c r="GL320" s="1616"/>
      <c r="GM320" s="1206"/>
    </row>
    <row r="321" spans="1:195" s="1167" customFormat="1" x14ac:dyDescent="0.25">
      <c r="A321" s="1616"/>
      <c r="D321" s="1200"/>
      <c r="GD321" s="1200"/>
      <c r="GF321" s="1200"/>
      <c r="GH321" s="1200"/>
      <c r="GI321" s="1620"/>
      <c r="GJ321" s="1616"/>
      <c r="GK321" s="1616"/>
      <c r="GL321" s="1616"/>
      <c r="GM321" s="1206"/>
    </row>
    <row r="322" spans="1:195" s="1167" customFormat="1" x14ac:dyDescent="0.25">
      <c r="A322" s="1616"/>
      <c r="D322" s="1200"/>
      <c r="GD322" s="1200"/>
      <c r="GF322" s="1200"/>
      <c r="GH322" s="1200"/>
      <c r="GI322" s="1620"/>
      <c r="GJ322" s="1616"/>
      <c r="GK322" s="1616"/>
      <c r="GL322" s="1616"/>
      <c r="GM322" s="1206"/>
    </row>
    <row r="323" spans="1:195" s="1167" customFormat="1" x14ac:dyDescent="0.25">
      <c r="A323" s="1616"/>
      <c r="D323" s="1200"/>
      <c r="GD323" s="1200"/>
      <c r="GF323" s="1200"/>
      <c r="GH323" s="1200"/>
      <c r="GI323" s="1620"/>
      <c r="GJ323" s="1616"/>
      <c r="GK323" s="1616"/>
      <c r="GL323" s="1616"/>
      <c r="GM323" s="1206"/>
    </row>
    <row r="324" spans="1:195" s="1167" customFormat="1" x14ac:dyDescent="0.25">
      <c r="A324" s="1616"/>
      <c r="D324" s="1200"/>
      <c r="GD324" s="1200"/>
      <c r="GF324" s="1200"/>
      <c r="GH324" s="1200"/>
      <c r="GI324" s="1620"/>
      <c r="GJ324" s="1616"/>
      <c r="GK324" s="1616"/>
      <c r="GL324" s="1616"/>
      <c r="GM324" s="1206"/>
    </row>
    <row r="325" spans="1:195" s="1167" customFormat="1" x14ac:dyDescent="0.25">
      <c r="A325" s="1616"/>
      <c r="D325" s="1200"/>
      <c r="GD325" s="1200"/>
      <c r="GF325" s="1200"/>
      <c r="GH325" s="1200"/>
      <c r="GI325" s="1620"/>
      <c r="GJ325" s="1616"/>
      <c r="GK325" s="1616"/>
      <c r="GL325" s="1616"/>
      <c r="GM325" s="1206"/>
    </row>
    <row r="326" spans="1:195" s="1167" customFormat="1" x14ac:dyDescent="0.25">
      <c r="A326" s="1616"/>
      <c r="D326" s="1200"/>
      <c r="GD326" s="1200"/>
      <c r="GF326" s="1200"/>
      <c r="GH326" s="1200"/>
      <c r="GI326" s="1620"/>
      <c r="GJ326" s="1616"/>
      <c r="GK326" s="1616"/>
      <c r="GL326" s="1616"/>
      <c r="GM326" s="1206"/>
    </row>
    <row r="327" spans="1:195" s="1167" customFormat="1" x14ac:dyDescent="0.25">
      <c r="A327" s="1616"/>
      <c r="D327" s="1200"/>
      <c r="GD327" s="1200"/>
      <c r="GF327" s="1200"/>
      <c r="GH327" s="1200"/>
      <c r="GI327" s="1620"/>
      <c r="GJ327" s="1616"/>
      <c r="GK327" s="1616"/>
      <c r="GL327" s="1616"/>
      <c r="GM327" s="1206"/>
    </row>
    <row r="328" spans="1:195" s="1167" customFormat="1" x14ac:dyDescent="0.25">
      <c r="A328" s="1616"/>
      <c r="D328" s="1200"/>
      <c r="GD328" s="1200"/>
      <c r="GF328" s="1200"/>
      <c r="GH328" s="1200"/>
      <c r="GI328" s="1620"/>
      <c r="GJ328" s="1616"/>
      <c r="GK328" s="1616"/>
      <c r="GL328" s="1616"/>
      <c r="GM328" s="1206"/>
    </row>
    <row r="329" spans="1:195" s="1167" customFormat="1" x14ac:dyDescent="0.25">
      <c r="A329" s="1616"/>
      <c r="D329" s="1200"/>
      <c r="GD329" s="1200"/>
      <c r="GF329" s="1200"/>
      <c r="GH329" s="1200"/>
      <c r="GI329" s="1620"/>
      <c r="GJ329" s="1616"/>
      <c r="GK329" s="1616"/>
      <c r="GL329" s="1616"/>
      <c r="GM329" s="1206"/>
    </row>
    <row r="330" spans="1:195" s="1167" customFormat="1" x14ac:dyDescent="0.25">
      <c r="A330" s="1616"/>
      <c r="D330" s="1200"/>
      <c r="GD330" s="1200"/>
      <c r="GF330" s="1200"/>
      <c r="GH330" s="1200"/>
      <c r="GI330" s="1620"/>
      <c r="GJ330" s="1616"/>
      <c r="GK330" s="1616"/>
      <c r="GL330" s="1616"/>
      <c r="GM330" s="1206"/>
    </row>
    <row r="331" spans="1:195" s="1167" customFormat="1" x14ac:dyDescent="0.25">
      <c r="A331" s="1616"/>
      <c r="D331" s="1200"/>
      <c r="GD331" s="1200"/>
      <c r="GF331" s="1200"/>
      <c r="GH331" s="1200"/>
      <c r="GI331" s="1620"/>
      <c r="GJ331" s="1616"/>
      <c r="GK331" s="1616"/>
      <c r="GL331" s="1616"/>
      <c r="GM331" s="1206"/>
    </row>
    <row r="332" spans="1:195" s="1167" customFormat="1" x14ac:dyDescent="0.25">
      <c r="A332" s="1616"/>
      <c r="D332" s="1200"/>
      <c r="GD332" s="1200"/>
      <c r="GF332" s="1200"/>
      <c r="GH332" s="1200"/>
      <c r="GI332" s="1620"/>
      <c r="GJ332" s="1616"/>
      <c r="GK332" s="1616"/>
      <c r="GL332" s="1616"/>
      <c r="GM332" s="1206"/>
    </row>
    <row r="333" spans="1:195" s="1167" customFormat="1" x14ac:dyDescent="0.25">
      <c r="A333" s="1616"/>
      <c r="D333" s="1200"/>
      <c r="GD333" s="1200"/>
      <c r="GF333" s="1200"/>
      <c r="GH333" s="1200"/>
      <c r="GI333" s="1620"/>
      <c r="GJ333" s="1616"/>
      <c r="GK333" s="1616"/>
      <c r="GL333" s="1616"/>
      <c r="GM333" s="1206"/>
    </row>
    <row r="334" spans="1:195" s="1167" customFormat="1" x14ac:dyDescent="0.25">
      <c r="A334" s="1616"/>
      <c r="D334" s="1200"/>
      <c r="GD334" s="1200"/>
      <c r="GF334" s="1200"/>
      <c r="GH334" s="1200"/>
      <c r="GI334" s="1620"/>
      <c r="GJ334" s="1616"/>
      <c r="GK334" s="1616"/>
      <c r="GL334" s="1616"/>
      <c r="GM334" s="1206"/>
    </row>
    <row r="335" spans="1:195" s="1167" customFormat="1" x14ac:dyDescent="0.25">
      <c r="A335" s="1616"/>
      <c r="D335" s="1200"/>
      <c r="GD335" s="1200"/>
      <c r="GF335" s="1200"/>
      <c r="GH335" s="1200"/>
      <c r="GI335" s="1620"/>
      <c r="GJ335" s="1616"/>
      <c r="GK335" s="1616"/>
      <c r="GL335" s="1616"/>
      <c r="GM335" s="1206"/>
    </row>
    <row r="336" spans="1:195" s="1167" customFormat="1" x14ac:dyDescent="0.25">
      <c r="A336" s="1616"/>
      <c r="D336" s="1200"/>
      <c r="GD336" s="1200"/>
      <c r="GF336" s="1200"/>
      <c r="GH336" s="1200"/>
      <c r="GI336" s="1620"/>
      <c r="GJ336" s="1616"/>
      <c r="GK336" s="1616"/>
      <c r="GL336" s="1616"/>
      <c r="GM336" s="1206"/>
    </row>
    <row r="337" spans="1:195" s="1167" customFormat="1" x14ac:dyDescent="0.25">
      <c r="A337" s="1616"/>
      <c r="D337" s="1200"/>
      <c r="GD337" s="1200"/>
      <c r="GF337" s="1200"/>
      <c r="GH337" s="1200"/>
      <c r="GI337" s="1620"/>
      <c r="GJ337" s="1616"/>
      <c r="GK337" s="1616"/>
      <c r="GL337" s="1616"/>
      <c r="GM337" s="1206"/>
    </row>
    <row r="338" spans="1:195" s="1167" customFormat="1" x14ac:dyDescent="0.25">
      <c r="A338" s="1616"/>
      <c r="D338" s="1200"/>
      <c r="GD338" s="1200"/>
      <c r="GF338" s="1200"/>
      <c r="GH338" s="1200"/>
      <c r="GI338" s="1620"/>
      <c r="GJ338" s="1616"/>
      <c r="GK338" s="1616"/>
      <c r="GL338" s="1616"/>
      <c r="GM338" s="1206"/>
    </row>
    <row r="339" spans="1:195" s="1167" customFormat="1" x14ac:dyDescent="0.25">
      <c r="A339" s="1616"/>
      <c r="D339" s="1200"/>
      <c r="GD339" s="1200"/>
      <c r="GF339" s="1200"/>
      <c r="GH339" s="1200"/>
      <c r="GI339" s="1620"/>
      <c r="GJ339" s="1616"/>
      <c r="GK339" s="1616"/>
      <c r="GL339" s="1616"/>
      <c r="GM339" s="1206"/>
    </row>
    <row r="340" spans="1:195" s="1167" customFormat="1" x14ac:dyDescent="0.25">
      <c r="A340" s="1616"/>
      <c r="D340" s="1200"/>
      <c r="GD340" s="1200"/>
      <c r="GF340" s="1200"/>
      <c r="GH340" s="1200"/>
      <c r="GI340" s="1620"/>
      <c r="GJ340" s="1616"/>
      <c r="GK340" s="1616"/>
      <c r="GL340" s="1616"/>
      <c r="GM340" s="1206"/>
    </row>
    <row r="341" spans="1:195" s="1167" customFormat="1" x14ac:dyDescent="0.25">
      <c r="A341" s="1616"/>
      <c r="D341" s="1200"/>
      <c r="GD341" s="1200"/>
      <c r="GF341" s="1200"/>
      <c r="GH341" s="1200"/>
      <c r="GI341" s="1620"/>
      <c r="GJ341" s="1616"/>
      <c r="GK341" s="1616"/>
      <c r="GL341" s="1616"/>
      <c r="GM341" s="1206"/>
    </row>
    <row r="342" spans="1:195" s="1167" customFormat="1" x14ac:dyDescent="0.25">
      <c r="A342" s="1616"/>
      <c r="D342" s="1200"/>
      <c r="GD342" s="1200"/>
      <c r="GF342" s="1200"/>
      <c r="GH342" s="1200"/>
      <c r="GI342" s="1620"/>
      <c r="GJ342" s="1616"/>
      <c r="GK342" s="1616"/>
      <c r="GL342" s="1616"/>
      <c r="GM342" s="1206"/>
    </row>
    <row r="343" spans="1:195" s="1167" customFormat="1" x14ac:dyDescent="0.25">
      <c r="A343" s="1616"/>
      <c r="D343" s="1200"/>
      <c r="GD343" s="1200"/>
      <c r="GF343" s="1200"/>
      <c r="GH343" s="1200"/>
      <c r="GI343" s="1620"/>
      <c r="GJ343" s="1616"/>
      <c r="GK343" s="1616"/>
      <c r="GL343" s="1616"/>
      <c r="GM343" s="1206"/>
    </row>
    <row r="344" spans="1:195" s="1167" customFormat="1" x14ac:dyDescent="0.25">
      <c r="A344" s="1616"/>
      <c r="D344" s="1200"/>
      <c r="GD344" s="1200"/>
      <c r="GF344" s="1200"/>
      <c r="GH344" s="1200"/>
      <c r="GI344" s="1620"/>
      <c r="GJ344" s="1616"/>
      <c r="GK344" s="1616"/>
      <c r="GL344" s="1616"/>
      <c r="GM344" s="1206"/>
    </row>
    <row r="345" spans="1:195" s="1167" customFormat="1" x14ac:dyDescent="0.25">
      <c r="A345" s="1616"/>
      <c r="D345" s="1200"/>
      <c r="GD345" s="1200"/>
      <c r="GF345" s="1200"/>
      <c r="GH345" s="1200"/>
      <c r="GI345" s="1620"/>
      <c r="GJ345" s="1616"/>
      <c r="GK345" s="1616"/>
      <c r="GL345" s="1616"/>
      <c r="GM345" s="1206"/>
    </row>
    <row r="346" spans="1:195" s="1167" customFormat="1" x14ac:dyDescent="0.25">
      <c r="A346" s="1616"/>
      <c r="D346" s="1200"/>
      <c r="GD346" s="1200"/>
      <c r="GF346" s="1200"/>
      <c r="GH346" s="1200"/>
      <c r="GI346" s="1620"/>
      <c r="GJ346" s="1616"/>
      <c r="GK346" s="1616"/>
      <c r="GL346" s="1616"/>
      <c r="GM346" s="1206"/>
    </row>
    <row r="347" spans="1:195" s="1167" customFormat="1" x14ac:dyDescent="0.25">
      <c r="A347" s="1616"/>
      <c r="D347" s="1200"/>
      <c r="GD347" s="1200"/>
      <c r="GF347" s="1200"/>
      <c r="GH347" s="1200"/>
      <c r="GI347" s="1620"/>
      <c r="GJ347" s="1616"/>
      <c r="GK347" s="1616"/>
      <c r="GL347" s="1616"/>
      <c r="GM347" s="1206"/>
    </row>
    <row r="348" spans="1:195" s="1167" customFormat="1" x14ac:dyDescent="0.25">
      <c r="A348" s="1616"/>
      <c r="D348" s="1200"/>
      <c r="GD348" s="1200"/>
      <c r="GF348" s="1200"/>
      <c r="GH348" s="1200"/>
      <c r="GI348" s="1620"/>
      <c r="GJ348" s="1616"/>
      <c r="GK348" s="1616"/>
      <c r="GL348" s="1616"/>
      <c r="GM348" s="1206"/>
    </row>
    <row r="349" spans="1:195" s="1167" customFormat="1" x14ac:dyDescent="0.25">
      <c r="A349" s="1616"/>
      <c r="D349" s="1200"/>
      <c r="GD349" s="1200"/>
      <c r="GF349" s="1200"/>
      <c r="GH349" s="1200"/>
      <c r="GI349" s="1620"/>
      <c r="GJ349" s="1616"/>
      <c r="GK349" s="1616"/>
      <c r="GL349" s="1616"/>
      <c r="GM349" s="1206"/>
    </row>
    <row r="350" spans="1:195" s="1167" customFormat="1" x14ac:dyDescent="0.25">
      <c r="A350" s="1616"/>
      <c r="D350" s="1200"/>
      <c r="GD350" s="1200"/>
      <c r="GF350" s="1200"/>
      <c r="GH350" s="1200"/>
      <c r="GI350" s="1620"/>
      <c r="GJ350" s="1616"/>
      <c r="GK350" s="1616"/>
      <c r="GL350" s="1616"/>
      <c r="GM350" s="1206"/>
    </row>
    <row r="351" spans="1:195" s="1167" customFormat="1" x14ac:dyDescent="0.25">
      <c r="A351" s="1616"/>
      <c r="D351" s="1200"/>
      <c r="GD351" s="1200"/>
      <c r="GF351" s="1200"/>
      <c r="GH351" s="1200"/>
      <c r="GI351" s="1620"/>
      <c r="GJ351" s="1616"/>
      <c r="GK351" s="1616"/>
      <c r="GL351" s="1616"/>
      <c r="GM351" s="1206"/>
    </row>
    <row r="352" spans="1:195" s="1167" customFormat="1" x14ac:dyDescent="0.25">
      <c r="A352" s="1616"/>
      <c r="D352" s="1200"/>
      <c r="GD352" s="1200"/>
      <c r="GF352" s="1200"/>
      <c r="GH352" s="1200"/>
      <c r="GI352" s="1620"/>
      <c r="GJ352" s="1616"/>
      <c r="GK352" s="1616"/>
      <c r="GL352" s="1616"/>
      <c r="GM352" s="1206"/>
    </row>
    <row r="353" spans="1:195" s="1167" customFormat="1" x14ac:dyDescent="0.25">
      <c r="A353" s="1616"/>
      <c r="D353" s="1200"/>
      <c r="GD353" s="1200"/>
      <c r="GF353" s="1200"/>
      <c r="GH353" s="1200"/>
      <c r="GI353" s="1620"/>
      <c r="GJ353" s="1616"/>
      <c r="GK353" s="1616"/>
      <c r="GL353" s="1616"/>
      <c r="GM353" s="1206"/>
    </row>
    <row r="354" spans="1:195" s="1167" customFormat="1" x14ac:dyDescent="0.25">
      <c r="A354" s="1616"/>
      <c r="D354" s="1200"/>
      <c r="GD354" s="1200"/>
      <c r="GF354" s="1200"/>
      <c r="GH354" s="1200"/>
      <c r="GI354" s="1620"/>
      <c r="GJ354" s="1616"/>
      <c r="GK354" s="1616"/>
      <c r="GL354" s="1616"/>
      <c r="GM354" s="1206"/>
    </row>
    <row r="355" spans="1:195" s="1167" customFormat="1" x14ac:dyDescent="0.25">
      <c r="A355" s="1616"/>
      <c r="D355" s="1200"/>
      <c r="GD355" s="1200"/>
      <c r="GF355" s="1200"/>
      <c r="GH355" s="1200"/>
      <c r="GI355" s="1620"/>
      <c r="GJ355" s="1616"/>
      <c r="GK355" s="1616"/>
      <c r="GL355" s="1616"/>
      <c r="GM355" s="1206"/>
    </row>
    <row r="356" spans="1:195" s="1167" customFormat="1" x14ac:dyDescent="0.25">
      <c r="A356" s="1616"/>
      <c r="D356" s="1200"/>
      <c r="GD356" s="1200"/>
      <c r="GF356" s="1200"/>
      <c r="GH356" s="1200"/>
      <c r="GI356" s="1620"/>
      <c r="GJ356" s="1616"/>
      <c r="GK356" s="1616"/>
      <c r="GL356" s="1616"/>
      <c r="GM356" s="1206"/>
    </row>
    <row r="357" spans="1:195" s="1167" customFormat="1" x14ac:dyDescent="0.25">
      <c r="A357" s="1616"/>
      <c r="D357" s="1200"/>
      <c r="GD357" s="1200"/>
      <c r="GF357" s="1200"/>
      <c r="GH357" s="1200"/>
      <c r="GI357" s="1620"/>
      <c r="GJ357" s="1616"/>
      <c r="GK357" s="1616"/>
      <c r="GL357" s="1616"/>
      <c r="GM357" s="1206"/>
    </row>
    <row r="358" spans="1:195" s="1167" customFormat="1" x14ac:dyDescent="0.25">
      <c r="A358" s="1616"/>
      <c r="D358" s="1200"/>
      <c r="GD358" s="1200"/>
      <c r="GF358" s="1200"/>
      <c r="GH358" s="1200"/>
      <c r="GI358" s="1620"/>
      <c r="GJ358" s="1616"/>
      <c r="GK358" s="1616"/>
      <c r="GL358" s="1616"/>
      <c r="GM358" s="1206"/>
    </row>
    <row r="359" spans="1:195" s="1167" customFormat="1" x14ac:dyDescent="0.25">
      <c r="A359" s="1616"/>
      <c r="D359" s="1200"/>
      <c r="GD359" s="1200"/>
      <c r="GF359" s="1200"/>
      <c r="GH359" s="1200"/>
      <c r="GI359" s="1620"/>
      <c r="GJ359" s="1616"/>
      <c r="GK359" s="1616"/>
      <c r="GL359" s="1616"/>
      <c r="GM359" s="1206"/>
    </row>
    <row r="360" spans="1:195" s="1167" customFormat="1" x14ac:dyDescent="0.25">
      <c r="A360" s="1616"/>
      <c r="D360" s="1200"/>
      <c r="GD360" s="1200"/>
      <c r="GF360" s="1200"/>
      <c r="GH360" s="1200"/>
      <c r="GI360" s="1620"/>
      <c r="GJ360" s="1616"/>
      <c r="GK360" s="1616"/>
      <c r="GL360" s="1616"/>
      <c r="GM360" s="1206"/>
    </row>
    <row r="361" spans="1:195" s="1167" customFormat="1" x14ac:dyDescent="0.25">
      <c r="A361" s="1616"/>
      <c r="D361" s="1200"/>
      <c r="GD361" s="1200"/>
      <c r="GF361" s="1200"/>
      <c r="GH361" s="1200"/>
      <c r="GI361" s="1620"/>
      <c r="GJ361" s="1616"/>
      <c r="GK361" s="1616"/>
      <c r="GL361" s="1616"/>
      <c r="GM361" s="1206"/>
    </row>
    <row r="362" spans="1:195" s="1167" customFormat="1" x14ac:dyDescent="0.25">
      <c r="A362" s="1616"/>
      <c r="D362" s="1200"/>
      <c r="GD362" s="1200"/>
      <c r="GF362" s="1200"/>
      <c r="GH362" s="1200"/>
      <c r="GI362" s="1620"/>
      <c r="GJ362" s="1616"/>
      <c r="GK362" s="1616"/>
      <c r="GL362" s="1616"/>
      <c r="GM362" s="1206"/>
    </row>
    <row r="363" spans="1:195" s="1167" customFormat="1" x14ac:dyDescent="0.25">
      <c r="A363" s="1616"/>
      <c r="D363" s="1200"/>
      <c r="GD363" s="1200"/>
      <c r="GF363" s="1200"/>
      <c r="GH363" s="1200"/>
      <c r="GI363" s="1620"/>
      <c r="GJ363" s="1616"/>
      <c r="GK363" s="1616"/>
      <c r="GL363" s="1616"/>
      <c r="GM363" s="1206"/>
    </row>
    <row r="364" spans="1:195" s="1167" customFormat="1" x14ac:dyDescent="0.25">
      <c r="A364" s="1616"/>
      <c r="D364" s="1200"/>
      <c r="GD364" s="1200"/>
      <c r="GF364" s="1200"/>
      <c r="GH364" s="1200"/>
      <c r="GI364" s="1620"/>
      <c r="GJ364" s="1616"/>
      <c r="GK364" s="1616"/>
      <c r="GL364" s="1616"/>
      <c r="GM364" s="1206"/>
    </row>
    <row r="365" spans="1:195" s="1167" customFormat="1" x14ac:dyDescent="0.25">
      <c r="A365" s="1616"/>
      <c r="D365" s="1200"/>
      <c r="GD365" s="1200"/>
      <c r="GF365" s="1200"/>
      <c r="GH365" s="1200"/>
      <c r="GI365" s="1620"/>
      <c r="GJ365" s="1616"/>
      <c r="GK365" s="1616"/>
      <c r="GL365" s="1616"/>
      <c r="GM365" s="1206"/>
    </row>
    <row r="366" spans="1:195" s="1167" customFormat="1" x14ac:dyDescent="0.25">
      <c r="A366" s="1616"/>
      <c r="D366" s="1200"/>
      <c r="GD366" s="1200"/>
      <c r="GF366" s="1200"/>
      <c r="GH366" s="1200"/>
      <c r="GI366" s="1620"/>
      <c r="GJ366" s="1616"/>
      <c r="GK366" s="1616"/>
      <c r="GL366" s="1616"/>
      <c r="GM366" s="1206"/>
    </row>
    <row r="367" spans="1:195" s="1167" customFormat="1" x14ac:dyDescent="0.25">
      <c r="A367" s="1616"/>
      <c r="D367" s="1200"/>
      <c r="GD367" s="1200"/>
      <c r="GF367" s="1200"/>
      <c r="GH367" s="1200"/>
      <c r="GI367" s="1620"/>
      <c r="GJ367" s="1616"/>
      <c r="GK367" s="1616"/>
      <c r="GL367" s="1616"/>
      <c r="GM367" s="1206"/>
    </row>
    <row r="368" spans="1:195" s="1167" customFormat="1" x14ac:dyDescent="0.25">
      <c r="A368" s="1616"/>
      <c r="D368" s="1200"/>
      <c r="GD368" s="1200"/>
      <c r="GF368" s="1200"/>
      <c r="GH368" s="1200"/>
      <c r="GI368" s="1620"/>
      <c r="GJ368" s="1616"/>
      <c r="GK368" s="1616"/>
      <c r="GL368" s="1616"/>
      <c r="GM368" s="1206"/>
    </row>
    <row r="369" spans="1:195" s="1167" customFormat="1" x14ac:dyDescent="0.25">
      <c r="A369" s="1616"/>
      <c r="D369" s="1200"/>
      <c r="GD369" s="1200"/>
      <c r="GF369" s="1200"/>
      <c r="GH369" s="1200"/>
      <c r="GI369" s="1620"/>
      <c r="GJ369" s="1616"/>
      <c r="GK369" s="1616"/>
      <c r="GL369" s="1616"/>
      <c r="GM369" s="1206"/>
    </row>
    <row r="370" spans="1:195" s="1167" customFormat="1" x14ac:dyDescent="0.25">
      <c r="A370" s="1616"/>
      <c r="D370" s="1200"/>
      <c r="GD370" s="1200"/>
      <c r="GF370" s="1200"/>
      <c r="GH370" s="1200"/>
      <c r="GI370" s="1620"/>
      <c r="GJ370" s="1616"/>
      <c r="GK370" s="1616"/>
      <c r="GL370" s="1616"/>
      <c r="GM370" s="1206"/>
    </row>
    <row r="371" spans="1:195" s="1167" customFormat="1" x14ac:dyDescent="0.25">
      <c r="A371" s="1616"/>
      <c r="D371" s="1200"/>
      <c r="GD371" s="1200"/>
      <c r="GF371" s="1200"/>
      <c r="GH371" s="1200"/>
      <c r="GI371" s="1620"/>
      <c r="GJ371" s="1616"/>
      <c r="GK371" s="1616"/>
      <c r="GL371" s="1616"/>
      <c r="GM371" s="1206"/>
    </row>
    <row r="372" spans="1:195" s="1167" customFormat="1" x14ac:dyDescent="0.25">
      <c r="A372" s="1616"/>
      <c r="D372" s="1200"/>
      <c r="GD372" s="1200"/>
      <c r="GF372" s="1200"/>
      <c r="GH372" s="1200"/>
      <c r="GI372" s="1620"/>
      <c r="GJ372" s="1616"/>
      <c r="GK372" s="1616"/>
      <c r="GL372" s="1616"/>
      <c r="GM372" s="1206"/>
    </row>
    <row r="373" spans="1:195" s="1167" customFormat="1" x14ac:dyDescent="0.25">
      <c r="A373" s="1616"/>
      <c r="D373" s="1200"/>
      <c r="GD373" s="1200"/>
      <c r="GF373" s="1200"/>
      <c r="GH373" s="1200"/>
      <c r="GI373" s="1620"/>
      <c r="GJ373" s="1616"/>
      <c r="GK373" s="1616"/>
      <c r="GL373" s="1616"/>
      <c r="GM373" s="1206"/>
    </row>
    <row r="374" spans="1:195" s="1167" customFormat="1" x14ac:dyDescent="0.25">
      <c r="A374" s="1616"/>
      <c r="D374" s="1200"/>
      <c r="GD374" s="1200"/>
      <c r="GF374" s="1200"/>
      <c r="GH374" s="1200"/>
      <c r="GI374" s="1620"/>
      <c r="GJ374" s="1616"/>
      <c r="GK374" s="1616"/>
      <c r="GL374" s="1616"/>
      <c r="GM374" s="1206"/>
    </row>
    <row r="375" spans="1:195" s="1167" customFormat="1" x14ac:dyDescent="0.25">
      <c r="A375" s="1616"/>
      <c r="D375" s="1200"/>
      <c r="GD375" s="1200"/>
      <c r="GF375" s="1200"/>
      <c r="GH375" s="1200"/>
      <c r="GI375" s="1620"/>
      <c r="GJ375" s="1616"/>
      <c r="GK375" s="1616"/>
      <c r="GL375" s="1616"/>
      <c r="GM375" s="1206"/>
    </row>
    <row r="376" spans="1:195" s="1167" customFormat="1" x14ac:dyDescent="0.25">
      <c r="A376" s="1616"/>
      <c r="D376" s="1200"/>
      <c r="GD376" s="1200"/>
      <c r="GF376" s="1200"/>
      <c r="GH376" s="1200"/>
      <c r="GI376" s="1620"/>
      <c r="GJ376" s="1616"/>
      <c r="GK376" s="1616"/>
      <c r="GL376" s="1616"/>
      <c r="GM376" s="1206"/>
    </row>
    <row r="377" spans="1:195" s="1167" customFormat="1" x14ac:dyDescent="0.25">
      <c r="A377" s="1616"/>
      <c r="D377" s="1200"/>
      <c r="GD377" s="1200"/>
      <c r="GF377" s="1200"/>
      <c r="GH377" s="1200"/>
      <c r="GI377" s="1620"/>
      <c r="GJ377" s="1616"/>
      <c r="GK377" s="1616"/>
      <c r="GL377" s="1616"/>
      <c r="GM377" s="1206"/>
    </row>
    <row r="378" spans="1:195" s="1167" customFormat="1" x14ac:dyDescent="0.25">
      <c r="A378" s="1616"/>
      <c r="D378" s="1200"/>
      <c r="GD378" s="1200"/>
      <c r="GF378" s="1200"/>
      <c r="GH378" s="1200"/>
      <c r="GI378" s="1620"/>
      <c r="GJ378" s="1616"/>
      <c r="GK378" s="1616"/>
      <c r="GL378" s="1616"/>
      <c r="GM378" s="1206"/>
    </row>
    <row r="379" spans="1:195" s="1167" customFormat="1" x14ac:dyDescent="0.25">
      <c r="A379" s="1616"/>
      <c r="D379" s="1200"/>
      <c r="GD379" s="1200"/>
      <c r="GF379" s="1200"/>
      <c r="GH379" s="1200"/>
      <c r="GI379" s="1620"/>
      <c r="GJ379" s="1616"/>
      <c r="GK379" s="1616"/>
      <c r="GL379" s="1616"/>
      <c r="GM379" s="1206"/>
    </row>
    <row r="380" spans="1:195" s="1167" customFormat="1" x14ac:dyDescent="0.25">
      <c r="A380" s="1616"/>
      <c r="D380" s="1200"/>
      <c r="GD380" s="1200"/>
      <c r="GF380" s="1200"/>
      <c r="GH380" s="1200"/>
      <c r="GI380" s="1620"/>
      <c r="GJ380" s="1616"/>
      <c r="GK380" s="1616"/>
      <c r="GL380" s="1616"/>
      <c r="GM380" s="1206"/>
    </row>
    <row r="381" spans="1:195" s="1167" customFormat="1" x14ac:dyDescent="0.25">
      <c r="A381" s="1616"/>
      <c r="D381" s="1200"/>
      <c r="GD381" s="1200"/>
      <c r="GF381" s="1200"/>
      <c r="GH381" s="1200"/>
      <c r="GI381" s="1620"/>
      <c r="GJ381" s="1616"/>
      <c r="GK381" s="1616"/>
      <c r="GL381" s="1616"/>
      <c r="GM381" s="1206"/>
    </row>
    <row r="382" spans="1:195" s="1167" customFormat="1" x14ac:dyDescent="0.25">
      <c r="A382" s="1616"/>
      <c r="D382" s="1200"/>
      <c r="GD382" s="1200"/>
      <c r="GF382" s="1200"/>
      <c r="GH382" s="1200"/>
      <c r="GI382" s="1620"/>
      <c r="GJ382" s="1616"/>
      <c r="GK382" s="1616"/>
      <c r="GL382" s="1616"/>
      <c r="GM382" s="1206"/>
    </row>
    <row r="383" spans="1:195" s="1167" customFormat="1" x14ac:dyDescent="0.25">
      <c r="A383" s="1616"/>
      <c r="D383" s="1200"/>
      <c r="GD383" s="1200"/>
      <c r="GF383" s="1200"/>
      <c r="GH383" s="1200"/>
      <c r="GI383" s="1620"/>
      <c r="GJ383" s="1616"/>
      <c r="GK383" s="1616"/>
      <c r="GL383" s="1616"/>
      <c r="GM383" s="1206"/>
    </row>
    <row r="384" spans="1:195" s="1167" customFormat="1" x14ac:dyDescent="0.25">
      <c r="A384" s="1616"/>
      <c r="D384" s="1200"/>
      <c r="GD384" s="1200"/>
      <c r="GF384" s="1200"/>
      <c r="GH384" s="1200"/>
      <c r="GI384" s="1620"/>
      <c r="GJ384" s="1616"/>
      <c r="GK384" s="1616"/>
      <c r="GL384" s="1616"/>
      <c r="GM384" s="1206"/>
    </row>
    <row r="385" spans="1:195" s="1167" customFormat="1" x14ac:dyDescent="0.25">
      <c r="A385" s="1616"/>
      <c r="D385" s="1200"/>
      <c r="GD385" s="1200"/>
      <c r="GF385" s="1200"/>
      <c r="GH385" s="1200"/>
      <c r="GI385" s="1620"/>
      <c r="GJ385" s="1616"/>
      <c r="GK385" s="1616"/>
      <c r="GL385" s="1616"/>
      <c r="GM385" s="1206"/>
    </row>
    <row r="386" spans="1:195" s="1167" customFormat="1" x14ac:dyDescent="0.25">
      <c r="A386" s="1616"/>
      <c r="D386" s="1200"/>
      <c r="GD386" s="1200"/>
      <c r="GF386" s="1200"/>
      <c r="GH386" s="1200"/>
      <c r="GI386" s="1620"/>
      <c r="GJ386" s="1616"/>
      <c r="GK386" s="1616"/>
      <c r="GL386" s="1616"/>
      <c r="GM386" s="1206"/>
    </row>
    <row r="387" spans="1:195" s="1167" customFormat="1" x14ac:dyDescent="0.25">
      <c r="A387" s="1616"/>
      <c r="D387" s="1200"/>
      <c r="GD387" s="1200"/>
      <c r="GF387" s="1200"/>
      <c r="GH387" s="1200"/>
      <c r="GI387" s="1620"/>
      <c r="GJ387" s="1616"/>
      <c r="GK387" s="1616"/>
      <c r="GL387" s="1616"/>
      <c r="GM387" s="1206"/>
    </row>
    <row r="388" spans="1:195" s="1167" customFormat="1" x14ac:dyDescent="0.25">
      <c r="A388" s="1616"/>
      <c r="D388" s="1200"/>
      <c r="GD388" s="1200"/>
      <c r="GF388" s="1200"/>
      <c r="GH388" s="1200"/>
      <c r="GI388" s="1620"/>
      <c r="GJ388" s="1616"/>
      <c r="GK388" s="1616"/>
      <c r="GL388" s="1616"/>
      <c r="GM388" s="1206"/>
    </row>
    <row r="389" spans="1:195" s="1167" customFormat="1" x14ac:dyDescent="0.25">
      <c r="A389" s="1616"/>
      <c r="D389" s="1200"/>
      <c r="GD389" s="1200"/>
      <c r="GF389" s="1200"/>
      <c r="GH389" s="1200"/>
      <c r="GI389" s="1620"/>
      <c r="GJ389" s="1616"/>
      <c r="GK389" s="1616"/>
      <c r="GL389" s="1616"/>
      <c r="GM389" s="1206"/>
    </row>
    <row r="390" spans="1:195" s="1167" customFormat="1" x14ac:dyDescent="0.25">
      <c r="A390" s="1616"/>
      <c r="D390" s="1200"/>
      <c r="GD390" s="1200"/>
      <c r="GF390" s="1200"/>
      <c r="GH390" s="1200"/>
      <c r="GI390" s="1620"/>
      <c r="GJ390" s="1616"/>
      <c r="GK390" s="1616"/>
      <c r="GL390" s="1616"/>
      <c r="GM390" s="1206"/>
    </row>
    <row r="391" spans="1:195" s="1167" customFormat="1" x14ac:dyDescent="0.25">
      <c r="A391" s="1616"/>
      <c r="D391" s="1200"/>
      <c r="GD391" s="1200"/>
      <c r="GF391" s="1200"/>
      <c r="GH391" s="1200"/>
      <c r="GI391" s="1620"/>
      <c r="GJ391" s="1616"/>
      <c r="GK391" s="1616"/>
      <c r="GL391" s="1616"/>
      <c r="GM391" s="1206"/>
    </row>
    <row r="392" spans="1:195" s="1167" customFormat="1" x14ac:dyDescent="0.25">
      <c r="A392" s="1616"/>
      <c r="D392" s="1200"/>
      <c r="GD392" s="1200"/>
      <c r="GF392" s="1200"/>
      <c r="GH392" s="1200"/>
      <c r="GI392" s="1620"/>
      <c r="GJ392" s="1616"/>
      <c r="GK392" s="1616"/>
      <c r="GL392" s="1616"/>
      <c r="GM392" s="1206"/>
    </row>
    <row r="393" spans="1:195" s="1167" customFormat="1" x14ac:dyDescent="0.25">
      <c r="A393" s="1616"/>
      <c r="D393" s="1200"/>
      <c r="GD393" s="1200"/>
      <c r="GF393" s="1200"/>
      <c r="GH393" s="1200"/>
      <c r="GI393" s="1620"/>
      <c r="GJ393" s="1616"/>
      <c r="GK393" s="1616"/>
      <c r="GL393" s="1616"/>
      <c r="GM393" s="1206"/>
    </row>
    <row r="394" spans="1:195" s="1167" customFormat="1" x14ac:dyDescent="0.25">
      <c r="A394" s="1616"/>
      <c r="D394" s="1200"/>
      <c r="GD394" s="1200"/>
      <c r="GF394" s="1200"/>
      <c r="GH394" s="1200"/>
      <c r="GI394" s="1620"/>
      <c r="GJ394" s="1616"/>
      <c r="GK394" s="1616"/>
      <c r="GL394" s="1616"/>
      <c r="GM394" s="1206"/>
    </row>
    <row r="395" spans="1:195" s="1167" customFormat="1" x14ac:dyDescent="0.25">
      <c r="A395" s="1616"/>
      <c r="D395" s="1200"/>
      <c r="GD395" s="1200"/>
      <c r="GF395" s="1200"/>
      <c r="GH395" s="1200"/>
      <c r="GI395" s="1620"/>
      <c r="GJ395" s="1616"/>
      <c r="GK395" s="1616"/>
      <c r="GL395" s="1616"/>
      <c r="GM395" s="1206"/>
    </row>
    <row r="396" spans="1:195" s="1167" customFormat="1" x14ac:dyDescent="0.25">
      <c r="A396" s="1616"/>
      <c r="D396" s="1200"/>
      <c r="GD396" s="1200"/>
      <c r="GF396" s="1200"/>
      <c r="GH396" s="1200"/>
      <c r="GI396" s="1620"/>
      <c r="GJ396" s="1616"/>
      <c r="GK396" s="1616"/>
      <c r="GL396" s="1616"/>
      <c r="GM396" s="1206"/>
    </row>
    <row r="397" spans="1:195" s="1167" customFormat="1" x14ac:dyDescent="0.25">
      <c r="A397" s="1616"/>
      <c r="D397" s="1200"/>
      <c r="GD397" s="1200"/>
      <c r="GF397" s="1200"/>
      <c r="GH397" s="1200"/>
      <c r="GI397" s="1620"/>
      <c r="GJ397" s="1616"/>
      <c r="GK397" s="1616"/>
      <c r="GL397" s="1616"/>
      <c r="GM397" s="1206"/>
    </row>
    <row r="398" spans="1:195" s="1167" customFormat="1" x14ac:dyDescent="0.25">
      <c r="A398" s="1616"/>
      <c r="D398" s="1200"/>
      <c r="GD398" s="1200"/>
      <c r="GF398" s="1200"/>
      <c r="GH398" s="1200"/>
      <c r="GI398" s="1620"/>
      <c r="GJ398" s="1616"/>
      <c r="GK398" s="1616"/>
      <c r="GL398" s="1616"/>
      <c r="GM398" s="1206"/>
    </row>
    <row r="399" spans="1:195" s="1167" customFormat="1" x14ac:dyDescent="0.25">
      <c r="A399" s="1616"/>
      <c r="D399" s="1200"/>
      <c r="GD399" s="1200"/>
      <c r="GF399" s="1200"/>
      <c r="GH399" s="1200"/>
      <c r="GI399" s="1620"/>
      <c r="GJ399" s="1616"/>
      <c r="GK399" s="1616"/>
      <c r="GL399" s="1616"/>
      <c r="GM399" s="1206"/>
    </row>
    <row r="400" spans="1:195" s="1167" customFormat="1" x14ac:dyDescent="0.25">
      <c r="A400" s="1616"/>
      <c r="D400" s="1200"/>
      <c r="GD400" s="1200"/>
      <c r="GF400" s="1200"/>
      <c r="GH400" s="1200"/>
      <c r="GI400" s="1620"/>
      <c r="GJ400" s="1616"/>
      <c r="GK400" s="1616"/>
      <c r="GL400" s="1616"/>
      <c r="GM400" s="1206"/>
    </row>
    <row r="401" spans="1:195" s="1167" customFormat="1" x14ac:dyDescent="0.25">
      <c r="A401" s="1616"/>
      <c r="D401" s="1200"/>
      <c r="GD401" s="1200"/>
      <c r="GF401" s="1200"/>
      <c r="GH401" s="1200"/>
      <c r="GI401" s="1620"/>
      <c r="GJ401" s="1616"/>
      <c r="GK401" s="1616"/>
      <c r="GL401" s="1616"/>
      <c r="GM401" s="1206"/>
    </row>
    <row r="402" spans="1:195" s="1167" customFormat="1" x14ac:dyDescent="0.25">
      <c r="A402" s="1616"/>
      <c r="D402" s="1200"/>
      <c r="GD402" s="1200"/>
      <c r="GF402" s="1200"/>
      <c r="GH402" s="1200"/>
      <c r="GI402" s="1620"/>
      <c r="GJ402" s="1616"/>
      <c r="GK402" s="1616"/>
      <c r="GL402" s="1616"/>
      <c r="GM402" s="1206"/>
    </row>
    <row r="403" spans="1:195" s="1167" customFormat="1" x14ac:dyDescent="0.25">
      <c r="A403" s="1616"/>
      <c r="D403" s="1200"/>
      <c r="GD403" s="1200"/>
      <c r="GF403" s="1200"/>
      <c r="GH403" s="1200"/>
      <c r="GI403" s="1620"/>
      <c r="GJ403" s="1616"/>
      <c r="GK403" s="1616"/>
      <c r="GL403" s="1616"/>
      <c r="GM403" s="1206"/>
    </row>
    <row r="404" spans="1:195" s="1167" customFormat="1" x14ac:dyDescent="0.25">
      <c r="A404" s="1616"/>
      <c r="D404" s="1200"/>
      <c r="GD404" s="1200"/>
      <c r="GF404" s="1200"/>
      <c r="GH404" s="1200"/>
      <c r="GI404" s="1620"/>
      <c r="GJ404" s="1616"/>
      <c r="GK404" s="1616"/>
      <c r="GL404" s="1616"/>
      <c r="GM404" s="1206"/>
    </row>
    <row r="405" spans="1:195" s="1167" customFormat="1" x14ac:dyDescent="0.25">
      <c r="A405" s="1616"/>
      <c r="D405" s="1200"/>
      <c r="GD405" s="1200"/>
      <c r="GF405" s="1200"/>
      <c r="GH405" s="1200"/>
      <c r="GI405" s="1620"/>
      <c r="GJ405" s="1616"/>
      <c r="GK405" s="1616"/>
      <c r="GL405" s="1616"/>
      <c r="GM405" s="1206"/>
    </row>
    <row r="406" spans="1:195" s="1167" customFormat="1" x14ac:dyDescent="0.25">
      <c r="A406" s="1616"/>
      <c r="D406" s="1200"/>
      <c r="GD406" s="1200"/>
      <c r="GF406" s="1200"/>
      <c r="GH406" s="1200"/>
      <c r="GI406" s="1620"/>
      <c r="GJ406" s="1616"/>
      <c r="GK406" s="1616"/>
      <c r="GL406" s="1616"/>
      <c r="GM406" s="1206"/>
    </row>
    <row r="407" spans="1:195" s="1167" customFormat="1" x14ac:dyDescent="0.25">
      <c r="A407" s="1616"/>
      <c r="D407" s="1200"/>
      <c r="GD407" s="1200"/>
      <c r="GF407" s="1200"/>
      <c r="GH407" s="1200"/>
      <c r="GI407" s="1620"/>
      <c r="GJ407" s="1616"/>
      <c r="GK407" s="1616"/>
      <c r="GL407" s="1616"/>
      <c r="GM407" s="1206"/>
    </row>
    <row r="408" spans="1:195" s="1167" customFormat="1" x14ac:dyDescent="0.25">
      <c r="A408" s="1616"/>
      <c r="D408" s="1200"/>
      <c r="GD408" s="1200"/>
      <c r="GF408" s="1200"/>
      <c r="GH408" s="1200"/>
      <c r="GI408" s="1620"/>
      <c r="GJ408" s="1616"/>
      <c r="GK408" s="1616"/>
      <c r="GL408" s="1616"/>
      <c r="GM408" s="1206"/>
    </row>
    <row r="409" spans="1:195" s="1167" customFormat="1" x14ac:dyDescent="0.25">
      <c r="A409" s="1616"/>
      <c r="D409" s="1200"/>
      <c r="GD409" s="1200"/>
      <c r="GF409" s="1200"/>
      <c r="GH409" s="1200"/>
      <c r="GI409" s="1620"/>
      <c r="GJ409" s="1616"/>
      <c r="GK409" s="1616"/>
      <c r="GL409" s="1616"/>
      <c r="GM409" s="1206"/>
    </row>
    <row r="410" spans="1:195" s="1167" customFormat="1" x14ac:dyDescent="0.25">
      <c r="A410" s="1616"/>
      <c r="D410" s="1200"/>
      <c r="GD410" s="1200"/>
      <c r="GF410" s="1200"/>
      <c r="GH410" s="1200"/>
      <c r="GI410" s="1620"/>
      <c r="GJ410" s="1616"/>
      <c r="GK410" s="1616"/>
      <c r="GL410" s="1616"/>
      <c r="GM410" s="1206"/>
    </row>
    <row r="411" spans="1:195" s="1167" customFormat="1" x14ac:dyDescent="0.25">
      <c r="A411" s="1616"/>
      <c r="D411" s="1200"/>
      <c r="GD411" s="1200"/>
      <c r="GF411" s="1200"/>
      <c r="GH411" s="1200"/>
      <c r="GI411" s="1620"/>
      <c r="GJ411" s="1616"/>
      <c r="GK411" s="1616"/>
      <c r="GL411" s="1616"/>
      <c r="GM411" s="1206"/>
    </row>
    <row r="412" spans="1:195" s="1167" customFormat="1" x14ac:dyDescent="0.25">
      <c r="A412" s="1616"/>
      <c r="D412" s="1200"/>
      <c r="GD412" s="1200"/>
      <c r="GF412" s="1200"/>
      <c r="GH412" s="1200"/>
      <c r="GI412" s="1620"/>
      <c r="GJ412" s="1616"/>
      <c r="GK412" s="1616"/>
      <c r="GL412" s="1616"/>
      <c r="GM412" s="1206"/>
    </row>
    <row r="413" spans="1:195" s="1167" customFormat="1" x14ac:dyDescent="0.25">
      <c r="A413" s="1616"/>
      <c r="D413" s="1200"/>
      <c r="GD413" s="1200"/>
      <c r="GF413" s="1200"/>
      <c r="GH413" s="1200"/>
      <c r="GI413" s="1620"/>
      <c r="GJ413" s="1616"/>
      <c r="GK413" s="1616"/>
      <c r="GL413" s="1616"/>
      <c r="GM413" s="1206"/>
    </row>
    <row r="414" spans="1:195" s="1167" customFormat="1" x14ac:dyDescent="0.25">
      <c r="A414" s="1616"/>
      <c r="D414" s="1200"/>
      <c r="GD414" s="1200"/>
      <c r="GF414" s="1200"/>
      <c r="GH414" s="1200"/>
      <c r="GI414" s="1620"/>
      <c r="GJ414" s="1616"/>
      <c r="GK414" s="1616"/>
      <c r="GL414" s="1616"/>
      <c r="GM414" s="1206"/>
    </row>
    <row r="415" spans="1:195" s="1167" customFormat="1" x14ac:dyDescent="0.25">
      <c r="A415" s="1616"/>
      <c r="D415" s="1200"/>
      <c r="GD415" s="1200"/>
      <c r="GF415" s="1200"/>
      <c r="GH415" s="1200"/>
      <c r="GI415" s="1620"/>
      <c r="GJ415" s="1616"/>
      <c r="GK415" s="1616"/>
      <c r="GL415" s="1616"/>
      <c r="GM415" s="1206"/>
    </row>
    <row r="416" spans="1:195" s="1167" customFormat="1" x14ac:dyDescent="0.25">
      <c r="A416" s="1616"/>
      <c r="D416" s="1200"/>
      <c r="GD416" s="1200"/>
      <c r="GF416" s="1200"/>
      <c r="GH416" s="1200"/>
      <c r="GI416" s="1620"/>
      <c r="GJ416" s="1616"/>
      <c r="GK416" s="1616"/>
      <c r="GL416" s="1616"/>
      <c r="GM416" s="1206"/>
    </row>
    <row r="417" spans="1:195" s="1167" customFormat="1" x14ac:dyDescent="0.25">
      <c r="A417" s="1616"/>
      <c r="D417" s="1200"/>
      <c r="GD417" s="1200"/>
      <c r="GF417" s="1200"/>
      <c r="GH417" s="1200"/>
      <c r="GI417" s="1620"/>
      <c r="GJ417" s="1616"/>
      <c r="GK417" s="1616"/>
      <c r="GL417" s="1616"/>
      <c r="GM417" s="1206"/>
    </row>
    <row r="418" spans="1:195" s="1167" customFormat="1" x14ac:dyDescent="0.25">
      <c r="A418" s="1616"/>
      <c r="D418" s="1200"/>
      <c r="GD418" s="1200"/>
      <c r="GF418" s="1200"/>
      <c r="GH418" s="1200"/>
      <c r="GI418" s="1620"/>
      <c r="GJ418" s="1616"/>
      <c r="GK418" s="1616"/>
      <c r="GL418" s="1616"/>
      <c r="GM418" s="1206"/>
    </row>
    <row r="419" spans="1:195" s="1167" customFormat="1" x14ac:dyDescent="0.25">
      <c r="A419" s="1616"/>
      <c r="D419" s="1200"/>
      <c r="GD419" s="1200"/>
      <c r="GF419" s="1200"/>
      <c r="GH419" s="1200"/>
      <c r="GI419" s="1620"/>
      <c r="GJ419" s="1616"/>
      <c r="GK419" s="1616"/>
      <c r="GL419" s="1616"/>
      <c r="GM419" s="1206"/>
    </row>
    <row r="420" spans="1:195" s="1167" customFormat="1" x14ac:dyDescent="0.25">
      <c r="A420" s="1616"/>
      <c r="D420" s="1200"/>
      <c r="GD420" s="1200"/>
      <c r="GF420" s="1200"/>
      <c r="GH420" s="1200"/>
      <c r="GI420" s="1620"/>
      <c r="GJ420" s="1616"/>
      <c r="GK420" s="1616"/>
      <c r="GL420" s="1616"/>
      <c r="GM420" s="1206"/>
    </row>
    <row r="421" spans="1:195" s="1167" customFormat="1" x14ac:dyDescent="0.25">
      <c r="A421" s="1616"/>
      <c r="D421" s="1200"/>
      <c r="GD421" s="1200"/>
      <c r="GF421" s="1200"/>
      <c r="GH421" s="1200"/>
      <c r="GI421" s="1620"/>
      <c r="GJ421" s="1616"/>
      <c r="GK421" s="1616"/>
      <c r="GL421" s="1616"/>
      <c r="GM421" s="1206"/>
    </row>
    <row r="422" spans="1:195" s="1167" customFormat="1" x14ac:dyDescent="0.25">
      <c r="A422" s="1616"/>
      <c r="D422" s="1200"/>
      <c r="GD422" s="1200"/>
      <c r="GF422" s="1200"/>
      <c r="GH422" s="1200"/>
      <c r="GI422" s="1620"/>
      <c r="GJ422" s="1616"/>
      <c r="GK422" s="1616"/>
      <c r="GL422" s="1616"/>
      <c r="GM422" s="1206"/>
    </row>
    <row r="423" spans="1:195" s="1167" customFormat="1" x14ac:dyDescent="0.25">
      <c r="A423" s="1616"/>
      <c r="D423" s="1200"/>
      <c r="GD423" s="1200"/>
      <c r="GF423" s="1200"/>
      <c r="GH423" s="1200"/>
      <c r="GI423" s="1620"/>
      <c r="GJ423" s="1616"/>
      <c r="GK423" s="1616"/>
      <c r="GL423" s="1616"/>
      <c r="GM423" s="1206"/>
    </row>
    <row r="424" spans="1:195" s="1167" customFormat="1" x14ac:dyDescent="0.25">
      <c r="A424" s="1616"/>
      <c r="D424" s="1200"/>
      <c r="GD424" s="1200"/>
      <c r="GF424" s="1200"/>
      <c r="GH424" s="1200"/>
      <c r="GI424" s="1620"/>
      <c r="GJ424" s="1616"/>
      <c r="GK424" s="1616"/>
      <c r="GL424" s="1616"/>
      <c r="GM424" s="1206"/>
    </row>
    <row r="425" spans="1:195" s="1167" customFormat="1" x14ac:dyDescent="0.25">
      <c r="A425" s="1616"/>
      <c r="D425" s="1200"/>
      <c r="GD425" s="1200"/>
      <c r="GF425" s="1200"/>
      <c r="GH425" s="1200"/>
      <c r="GI425" s="1620"/>
      <c r="GJ425" s="1616"/>
      <c r="GK425" s="1616"/>
      <c r="GL425" s="1616"/>
      <c r="GM425" s="1206"/>
    </row>
    <row r="426" spans="1:195" s="1167" customFormat="1" x14ac:dyDescent="0.25">
      <c r="A426" s="1616"/>
      <c r="D426" s="1200"/>
      <c r="GD426" s="1200"/>
      <c r="GF426" s="1200"/>
      <c r="GH426" s="1200"/>
      <c r="GI426" s="1620"/>
      <c r="GJ426" s="1616"/>
      <c r="GK426" s="1616"/>
      <c r="GL426" s="1616"/>
      <c r="GM426" s="1206"/>
    </row>
    <row r="427" spans="1:195" s="1167" customFormat="1" x14ac:dyDescent="0.25">
      <c r="A427" s="1616"/>
      <c r="D427" s="1200"/>
      <c r="GD427" s="1200"/>
      <c r="GF427" s="1200"/>
      <c r="GH427" s="1200"/>
      <c r="GI427" s="1620"/>
      <c r="GJ427" s="1616"/>
      <c r="GK427" s="1616"/>
      <c r="GL427" s="1616"/>
      <c r="GM427" s="1206"/>
    </row>
    <row r="428" spans="1:195" s="1167" customFormat="1" x14ac:dyDescent="0.25">
      <c r="A428" s="1616"/>
      <c r="D428" s="1200"/>
      <c r="GD428" s="1200"/>
      <c r="GF428" s="1200"/>
      <c r="GH428" s="1200"/>
      <c r="GI428" s="1620"/>
      <c r="GJ428" s="1616"/>
      <c r="GK428" s="1616"/>
      <c r="GL428" s="1616"/>
      <c r="GM428" s="1206"/>
    </row>
    <row r="429" spans="1:195" s="1167" customFormat="1" x14ac:dyDescent="0.25">
      <c r="A429" s="1616"/>
      <c r="D429" s="1200"/>
      <c r="GD429" s="1200"/>
      <c r="GF429" s="1200"/>
      <c r="GH429" s="1200"/>
      <c r="GI429" s="1620"/>
      <c r="GJ429" s="1616"/>
      <c r="GK429" s="1616"/>
      <c r="GL429" s="1616"/>
      <c r="GM429" s="1206"/>
    </row>
    <row r="430" spans="1:195" s="1167" customFormat="1" x14ac:dyDescent="0.25">
      <c r="A430" s="1616"/>
      <c r="D430" s="1200"/>
      <c r="GD430" s="1200"/>
      <c r="GF430" s="1200"/>
      <c r="GH430" s="1200"/>
      <c r="GI430" s="1620"/>
      <c r="GJ430" s="1616"/>
      <c r="GK430" s="1616"/>
      <c r="GL430" s="1616"/>
      <c r="GM430" s="1206"/>
    </row>
    <row r="431" spans="1:195" s="1167" customFormat="1" x14ac:dyDescent="0.25">
      <c r="A431" s="1616"/>
      <c r="D431" s="1200"/>
      <c r="GD431" s="1200"/>
      <c r="GF431" s="1200"/>
      <c r="GH431" s="1200"/>
      <c r="GI431" s="1620"/>
      <c r="GJ431" s="1616"/>
      <c r="GK431" s="1616"/>
      <c r="GL431" s="1616"/>
      <c r="GM431" s="1206"/>
    </row>
    <row r="432" spans="1:195" s="1167" customFormat="1" x14ac:dyDescent="0.25">
      <c r="A432" s="1616"/>
      <c r="D432" s="1200"/>
      <c r="GD432" s="1200"/>
      <c r="GF432" s="1200"/>
      <c r="GH432" s="1200"/>
      <c r="GI432" s="1620"/>
      <c r="GJ432" s="1616"/>
      <c r="GK432" s="1616"/>
      <c r="GL432" s="1616"/>
      <c r="GM432" s="1206"/>
    </row>
    <row r="433" spans="1:195" s="1167" customFormat="1" x14ac:dyDescent="0.25">
      <c r="A433" s="1616"/>
      <c r="D433" s="1200"/>
      <c r="GD433" s="1200"/>
      <c r="GF433" s="1200"/>
      <c r="GH433" s="1200"/>
      <c r="GI433" s="1620"/>
      <c r="GJ433" s="1616"/>
      <c r="GK433" s="1616"/>
      <c r="GL433" s="1616"/>
      <c r="GM433" s="1206"/>
    </row>
    <row r="434" spans="1:195" s="1167" customFormat="1" x14ac:dyDescent="0.25">
      <c r="A434" s="1616"/>
      <c r="D434" s="1200"/>
      <c r="GD434" s="1200"/>
      <c r="GF434" s="1200"/>
      <c r="GH434" s="1200"/>
      <c r="GI434" s="1620"/>
      <c r="GJ434" s="1616"/>
      <c r="GK434" s="1616"/>
      <c r="GL434" s="1616"/>
      <c r="GM434" s="1206"/>
    </row>
    <row r="435" spans="1:195" s="1167" customFormat="1" x14ac:dyDescent="0.25">
      <c r="A435" s="1616"/>
      <c r="D435" s="1200"/>
      <c r="GD435" s="1200"/>
      <c r="GF435" s="1200"/>
      <c r="GH435" s="1200"/>
      <c r="GI435" s="1620"/>
      <c r="GJ435" s="1616"/>
      <c r="GK435" s="1616"/>
      <c r="GL435" s="1616"/>
      <c r="GM435" s="1206"/>
    </row>
    <row r="436" spans="1:195" s="1167" customFormat="1" x14ac:dyDescent="0.25">
      <c r="A436" s="1616"/>
      <c r="D436" s="1200"/>
      <c r="GD436" s="1200"/>
      <c r="GF436" s="1200"/>
      <c r="GH436" s="1200"/>
      <c r="GI436" s="1620"/>
      <c r="GJ436" s="1616"/>
      <c r="GK436" s="1616"/>
      <c r="GL436" s="1616"/>
      <c r="GM436" s="1206"/>
    </row>
    <row r="437" spans="1:195" s="1167" customFormat="1" x14ac:dyDescent="0.25">
      <c r="A437" s="1616"/>
      <c r="D437" s="1200"/>
      <c r="GD437" s="1200"/>
      <c r="GF437" s="1200"/>
      <c r="GH437" s="1200"/>
      <c r="GI437" s="1620"/>
      <c r="GJ437" s="1616"/>
      <c r="GK437" s="1616"/>
      <c r="GL437" s="1616"/>
      <c r="GM437" s="1206"/>
    </row>
    <row r="438" spans="1:195" s="1167" customFormat="1" x14ac:dyDescent="0.25">
      <c r="A438" s="1616"/>
      <c r="D438" s="1200"/>
      <c r="GD438" s="1200"/>
      <c r="GF438" s="1200"/>
      <c r="GH438" s="1200"/>
      <c r="GI438" s="1620"/>
      <c r="GJ438" s="1616"/>
      <c r="GK438" s="1616"/>
      <c r="GL438" s="1616"/>
      <c r="GM438" s="1206"/>
    </row>
    <row r="439" spans="1:195" s="1167" customFormat="1" x14ac:dyDescent="0.25">
      <c r="A439" s="1616"/>
      <c r="D439" s="1200"/>
      <c r="GD439" s="1200"/>
      <c r="GF439" s="1200"/>
      <c r="GH439" s="1200"/>
      <c r="GI439" s="1620"/>
      <c r="GJ439" s="1616"/>
      <c r="GK439" s="1616"/>
      <c r="GL439" s="1616"/>
      <c r="GM439" s="1206"/>
    </row>
    <row r="440" spans="1:195" s="1167" customFormat="1" x14ac:dyDescent="0.25">
      <c r="A440" s="1616"/>
      <c r="D440" s="1200"/>
      <c r="GD440" s="1200"/>
      <c r="GF440" s="1200"/>
      <c r="GH440" s="1200"/>
      <c r="GI440" s="1620"/>
      <c r="GJ440" s="1616"/>
      <c r="GK440" s="1616"/>
      <c r="GL440" s="1616"/>
      <c r="GM440" s="1206"/>
    </row>
    <row r="441" spans="1:195" s="1167" customFormat="1" x14ac:dyDescent="0.25">
      <c r="A441" s="1616"/>
      <c r="D441" s="1200"/>
      <c r="GD441" s="1200"/>
      <c r="GF441" s="1200"/>
      <c r="GH441" s="1200"/>
      <c r="GI441" s="1620"/>
      <c r="GJ441" s="1616"/>
      <c r="GK441" s="1616"/>
      <c r="GL441" s="1616"/>
      <c r="GM441" s="1206"/>
    </row>
    <row r="442" spans="1:195" s="1167" customFormat="1" x14ac:dyDescent="0.25">
      <c r="A442" s="1616"/>
      <c r="D442" s="1200"/>
      <c r="GD442" s="1200"/>
      <c r="GF442" s="1200"/>
      <c r="GH442" s="1200"/>
      <c r="GI442" s="1620"/>
      <c r="GJ442" s="1616"/>
      <c r="GK442" s="1616"/>
      <c r="GL442" s="1616"/>
      <c r="GM442" s="1206"/>
    </row>
    <row r="443" spans="1:195" s="1167" customFormat="1" x14ac:dyDescent="0.25">
      <c r="A443" s="1616"/>
      <c r="D443" s="1200"/>
      <c r="GD443" s="1200"/>
      <c r="GF443" s="1200"/>
      <c r="GH443" s="1200"/>
      <c r="GI443" s="1620"/>
      <c r="GJ443" s="1616"/>
      <c r="GK443" s="1616"/>
      <c r="GL443" s="1616"/>
      <c r="GM443" s="1206"/>
    </row>
    <row r="444" spans="1:195" s="1167" customFormat="1" x14ac:dyDescent="0.25">
      <c r="A444" s="1616"/>
      <c r="D444" s="1200"/>
      <c r="GD444" s="1200"/>
      <c r="GF444" s="1200"/>
      <c r="GH444" s="1200"/>
      <c r="GI444" s="1620"/>
      <c r="GJ444" s="1616"/>
      <c r="GK444" s="1616"/>
      <c r="GL444" s="1616"/>
      <c r="GM444" s="1206"/>
    </row>
    <row r="445" spans="1:195" s="1167" customFormat="1" x14ac:dyDescent="0.25">
      <c r="A445" s="1616"/>
      <c r="D445" s="1200"/>
      <c r="GD445" s="1200"/>
      <c r="GF445" s="1200"/>
      <c r="GH445" s="1200"/>
      <c r="GI445" s="1620"/>
      <c r="GJ445" s="1616"/>
      <c r="GK445" s="1616"/>
      <c r="GL445" s="1616"/>
      <c r="GM445" s="1206"/>
    </row>
    <row r="446" spans="1:195" s="1167" customFormat="1" x14ac:dyDescent="0.25">
      <c r="A446" s="1616"/>
      <c r="D446" s="1200"/>
      <c r="GD446" s="1200"/>
      <c r="GF446" s="1200"/>
      <c r="GH446" s="1200"/>
      <c r="GI446" s="1620"/>
      <c r="GJ446" s="1616"/>
      <c r="GK446" s="1616"/>
      <c r="GL446" s="1616"/>
      <c r="GM446" s="1206"/>
    </row>
    <row r="447" spans="1:195" s="1167" customFormat="1" x14ac:dyDescent="0.25">
      <c r="A447" s="1616"/>
      <c r="D447" s="1200"/>
      <c r="GD447" s="1200"/>
      <c r="GF447" s="1200"/>
      <c r="GH447" s="1200"/>
      <c r="GI447" s="1620"/>
      <c r="GJ447" s="1616"/>
      <c r="GK447" s="1616"/>
      <c r="GL447" s="1616"/>
      <c r="GM447" s="1206"/>
    </row>
    <row r="448" spans="1:195" s="1167" customFormat="1" x14ac:dyDescent="0.25">
      <c r="A448" s="1616"/>
      <c r="D448" s="1200"/>
      <c r="GD448" s="1200"/>
      <c r="GF448" s="1200"/>
      <c r="GH448" s="1200"/>
      <c r="GI448" s="1620"/>
      <c r="GJ448" s="1616"/>
      <c r="GK448" s="1616"/>
      <c r="GL448" s="1616"/>
      <c r="GM448" s="1206"/>
    </row>
    <row r="449" spans="1:195" s="1167" customFormat="1" x14ac:dyDescent="0.25">
      <c r="A449" s="1616"/>
      <c r="D449" s="1200"/>
      <c r="GD449" s="1200"/>
      <c r="GF449" s="1200"/>
      <c r="GH449" s="1200"/>
      <c r="GI449" s="1620"/>
      <c r="GJ449" s="1616"/>
      <c r="GK449" s="1616"/>
      <c r="GL449" s="1616"/>
      <c r="GM449" s="1206"/>
    </row>
    <row r="450" spans="1:195" s="1167" customFormat="1" x14ac:dyDescent="0.25">
      <c r="A450" s="1616"/>
      <c r="D450" s="1200"/>
      <c r="GD450" s="1200"/>
      <c r="GF450" s="1200"/>
      <c r="GH450" s="1200"/>
      <c r="GI450" s="1620"/>
      <c r="GJ450" s="1616"/>
      <c r="GK450" s="1616"/>
      <c r="GL450" s="1616"/>
      <c r="GM450" s="1206"/>
    </row>
    <row r="451" spans="1:195" s="1167" customFormat="1" x14ac:dyDescent="0.25">
      <c r="A451" s="1616"/>
      <c r="D451" s="1200"/>
      <c r="GD451" s="1200"/>
      <c r="GF451" s="1200"/>
      <c r="GH451" s="1200"/>
      <c r="GI451" s="1620"/>
      <c r="GJ451" s="1616"/>
      <c r="GK451" s="1616"/>
      <c r="GL451" s="1616"/>
      <c r="GM451" s="1206"/>
    </row>
    <row r="452" spans="1:195" s="1167" customFormat="1" x14ac:dyDescent="0.25">
      <c r="A452" s="1616"/>
      <c r="D452" s="1200"/>
      <c r="GD452" s="1200"/>
      <c r="GF452" s="1200"/>
      <c r="GH452" s="1200"/>
      <c r="GI452" s="1620"/>
      <c r="GJ452" s="1616"/>
      <c r="GK452" s="1616"/>
      <c r="GL452" s="1616"/>
      <c r="GM452" s="1206"/>
    </row>
    <row r="453" spans="1:195" s="1167" customFormat="1" x14ac:dyDescent="0.25">
      <c r="A453" s="1616"/>
      <c r="D453" s="1200"/>
      <c r="GD453" s="1200"/>
      <c r="GF453" s="1200"/>
      <c r="GH453" s="1200"/>
      <c r="GI453" s="1620"/>
      <c r="GJ453" s="1616"/>
      <c r="GK453" s="1616"/>
      <c r="GL453" s="1616"/>
      <c r="GM453" s="1206"/>
    </row>
    <row r="454" spans="1:195" s="1167" customFormat="1" x14ac:dyDescent="0.25">
      <c r="A454" s="1616"/>
      <c r="D454" s="1200"/>
      <c r="GD454" s="1200"/>
      <c r="GF454" s="1200"/>
      <c r="GH454" s="1200"/>
      <c r="GI454" s="1620"/>
      <c r="GJ454" s="1616"/>
      <c r="GK454" s="1616"/>
      <c r="GL454" s="1616"/>
      <c r="GM454" s="1206"/>
    </row>
    <row r="455" spans="1:195" s="1167" customFormat="1" x14ac:dyDescent="0.25">
      <c r="A455" s="1616"/>
      <c r="D455" s="1200"/>
      <c r="GD455" s="1200"/>
      <c r="GF455" s="1200"/>
      <c r="GH455" s="1200"/>
      <c r="GI455" s="1620"/>
      <c r="GJ455" s="1616"/>
      <c r="GK455" s="1616"/>
      <c r="GL455" s="1616"/>
      <c r="GM455" s="1206"/>
    </row>
    <row r="456" spans="1:195" s="1167" customFormat="1" x14ac:dyDescent="0.25">
      <c r="A456" s="1616"/>
      <c r="D456" s="1200"/>
      <c r="GD456" s="1200"/>
      <c r="GF456" s="1200"/>
      <c r="GH456" s="1200"/>
      <c r="GI456" s="1620"/>
      <c r="GJ456" s="1616"/>
      <c r="GK456" s="1616"/>
      <c r="GL456" s="1616"/>
      <c r="GM456" s="1206"/>
    </row>
    <row r="457" spans="1:195" s="1167" customFormat="1" x14ac:dyDescent="0.25">
      <c r="A457" s="1616"/>
      <c r="D457" s="1200"/>
      <c r="GD457" s="1200"/>
      <c r="GF457" s="1200"/>
      <c r="GH457" s="1200"/>
      <c r="GI457" s="1620"/>
      <c r="GJ457" s="1616"/>
      <c r="GK457" s="1616"/>
      <c r="GL457" s="1616"/>
      <c r="GM457" s="1206"/>
    </row>
    <row r="458" spans="1:195" s="1167" customFormat="1" x14ac:dyDescent="0.25">
      <c r="A458" s="1616"/>
      <c r="D458" s="1200"/>
      <c r="GD458" s="1200"/>
      <c r="GF458" s="1200"/>
      <c r="GH458" s="1200"/>
      <c r="GI458" s="1620"/>
      <c r="GJ458" s="1616"/>
      <c r="GK458" s="1616"/>
      <c r="GL458" s="1616"/>
      <c r="GM458" s="1206"/>
    </row>
    <row r="459" spans="1:195" s="1167" customFormat="1" x14ac:dyDescent="0.25">
      <c r="A459" s="1616"/>
      <c r="D459" s="1200"/>
      <c r="GD459" s="1200"/>
      <c r="GF459" s="1200"/>
      <c r="GH459" s="1200"/>
      <c r="GI459" s="1620"/>
      <c r="GJ459" s="1616"/>
      <c r="GK459" s="1616"/>
      <c r="GL459" s="1616"/>
      <c r="GM459" s="1206"/>
    </row>
    <row r="460" spans="1:195" s="1167" customFormat="1" x14ac:dyDescent="0.25">
      <c r="A460" s="1616"/>
      <c r="D460" s="1200"/>
      <c r="GD460" s="1200"/>
      <c r="GF460" s="1200"/>
      <c r="GH460" s="1200"/>
      <c r="GI460" s="1620"/>
      <c r="GJ460" s="1616"/>
      <c r="GK460" s="1616"/>
      <c r="GL460" s="1616"/>
      <c r="GM460" s="1206"/>
    </row>
    <row r="461" spans="1:195" s="1167" customFormat="1" x14ac:dyDescent="0.25">
      <c r="A461" s="1616"/>
      <c r="D461" s="1200"/>
      <c r="GD461" s="1200"/>
      <c r="GF461" s="1200"/>
      <c r="GH461" s="1200"/>
      <c r="GI461" s="1620"/>
      <c r="GJ461" s="1616"/>
      <c r="GK461" s="1616"/>
      <c r="GL461" s="1616"/>
      <c r="GM461" s="1206"/>
    </row>
    <row r="462" spans="1:195" s="1167" customFormat="1" x14ac:dyDescent="0.25">
      <c r="A462" s="1616"/>
      <c r="D462" s="1200"/>
      <c r="GD462" s="1200"/>
      <c r="GF462" s="1200"/>
      <c r="GH462" s="1200"/>
      <c r="GI462" s="1620"/>
      <c r="GJ462" s="1616"/>
      <c r="GK462" s="1616"/>
      <c r="GL462" s="1616"/>
      <c r="GM462" s="1206"/>
    </row>
    <row r="463" spans="1:195" s="1167" customFormat="1" x14ac:dyDescent="0.25">
      <c r="A463" s="1616"/>
      <c r="D463" s="1200"/>
      <c r="GD463" s="1200"/>
      <c r="GF463" s="1200"/>
      <c r="GH463" s="1200"/>
      <c r="GI463" s="1620"/>
      <c r="GJ463" s="1616"/>
      <c r="GK463" s="1616"/>
      <c r="GL463" s="1616"/>
      <c r="GM463" s="1206"/>
    </row>
    <row r="464" spans="1:195" s="1167" customFormat="1" x14ac:dyDescent="0.25">
      <c r="A464" s="1616"/>
      <c r="D464" s="1200"/>
      <c r="GD464" s="1200"/>
      <c r="GF464" s="1200"/>
      <c r="GH464" s="1200"/>
      <c r="GI464" s="1620"/>
      <c r="GJ464" s="1616"/>
      <c r="GK464" s="1616"/>
      <c r="GL464" s="1616"/>
      <c r="GM464" s="1206"/>
    </row>
    <row r="465" spans="1:195" s="1167" customFormat="1" x14ac:dyDescent="0.25">
      <c r="A465" s="1616"/>
      <c r="D465" s="1200"/>
      <c r="GD465" s="1200"/>
      <c r="GF465" s="1200"/>
      <c r="GH465" s="1200"/>
      <c r="GI465" s="1620"/>
      <c r="GJ465" s="1616"/>
      <c r="GK465" s="1616"/>
      <c r="GL465" s="1616"/>
      <c r="GM465" s="1206"/>
    </row>
    <row r="466" spans="1:195" s="1167" customFormat="1" x14ac:dyDescent="0.25">
      <c r="A466" s="1616"/>
      <c r="D466" s="1200"/>
      <c r="GD466" s="1200"/>
      <c r="GF466" s="1200"/>
      <c r="GH466" s="1200"/>
      <c r="GI466" s="1620"/>
      <c r="GJ466" s="1616"/>
      <c r="GK466" s="1616"/>
      <c r="GL466" s="1616"/>
      <c r="GM466" s="1206"/>
    </row>
    <row r="467" spans="1:195" s="1167" customFormat="1" x14ac:dyDescent="0.25">
      <c r="A467" s="1616"/>
      <c r="D467" s="1200"/>
      <c r="GD467" s="1200"/>
      <c r="GF467" s="1200"/>
      <c r="GH467" s="1200"/>
      <c r="GI467" s="1620"/>
      <c r="GJ467" s="1616"/>
      <c r="GK467" s="1616"/>
      <c r="GL467" s="1616"/>
      <c r="GM467" s="1206"/>
    </row>
    <row r="468" spans="1:195" s="1167" customFormat="1" x14ac:dyDescent="0.25">
      <c r="A468" s="1616"/>
      <c r="D468" s="1200"/>
      <c r="GD468" s="1200"/>
      <c r="GF468" s="1200"/>
      <c r="GH468" s="1200"/>
      <c r="GI468" s="1620"/>
      <c r="GJ468" s="1616"/>
      <c r="GK468" s="1616"/>
      <c r="GL468" s="1616"/>
      <c r="GM468" s="1206"/>
    </row>
    <row r="469" spans="1:195" s="1167" customFormat="1" x14ac:dyDescent="0.25">
      <c r="A469" s="1616"/>
      <c r="D469" s="1200"/>
      <c r="GD469" s="1200"/>
      <c r="GF469" s="1200"/>
      <c r="GH469" s="1200"/>
      <c r="GI469" s="1620"/>
      <c r="GJ469" s="1616"/>
      <c r="GK469" s="1616"/>
      <c r="GL469" s="1616"/>
      <c r="GM469" s="1206"/>
    </row>
    <row r="470" spans="1:195" s="1167" customFormat="1" x14ac:dyDescent="0.25">
      <c r="A470" s="1616"/>
      <c r="D470" s="1200"/>
      <c r="GD470" s="1200"/>
      <c r="GF470" s="1200"/>
      <c r="GH470" s="1200"/>
      <c r="GI470" s="1620"/>
      <c r="GJ470" s="1616"/>
      <c r="GK470" s="1616"/>
      <c r="GL470" s="1616"/>
      <c r="GM470" s="1206"/>
    </row>
    <row r="471" spans="1:195" s="1167" customFormat="1" x14ac:dyDescent="0.25">
      <c r="A471" s="1616"/>
      <c r="D471" s="1200"/>
      <c r="GD471" s="1200"/>
      <c r="GF471" s="1200"/>
      <c r="GH471" s="1200"/>
      <c r="GI471" s="1620"/>
      <c r="GJ471" s="1616"/>
      <c r="GK471" s="1616"/>
      <c r="GL471" s="1616"/>
      <c r="GM471" s="1206"/>
    </row>
    <row r="472" spans="1:195" s="1167" customFormat="1" x14ac:dyDescent="0.25">
      <c r="A472" s="1616"/>
      <c r="D472" s="1200"/>
      <c r="GD472" s="1200"/>
      <c r="GF472" s="1200"/>
      <c r="GH472" s="1200"/>
      <c r="GI472" s="1620"/>
      <c r="GJ472" s="1616"/>
      <c r="GK472" s="1616"/>
      <c r="GL472" s="1616"/>
      <c r="GM472" s="1206"/>
    </row>
    <row r="473" spans="1:195" s="1167" customFormat="1" x14ac:dyDescent="0.25">
      <c r="A473" s="1616"/>
      <c r="D473" s="1200"/>
      <c r="GD473" s="1200"/>
      <c r="GF473" s="1200"/>
      <c r="GH473" s="1200"/>
      <c r="GI473" s="1620"/>
      <c r="GJ473" s="1616"/>
      <c r="GK473" s="1616"/>
      <c r="GL473" s="1616"/>
      <c r="GM473" s="1206"/>
    </row>
    <row r="474" spans="1:195" s="1167" customFormat="1" x14ac:dyDescent="0.25">
      <c r="A474" s="1616"/>
      <c r="D474" s="1200"/>
      <c r="GD474" s="1200"/>
      <c r="GF474" s="1200"/>
      <c r="GH474" s="1200"/>
      <c r="GI474" s="1620"/>
      <c r="GJ474" s="1616"/>
      <c r="GK474" s="1616"/>
      <c r="GL474" s="1616"/>
      <c r="GM474" s="1206"/>
    </row>
    <row r="475" spans="1:195" s="1167" customFormat="1" x14ac:dyDescent="0.25">
      <c r="A475" s="1616"/>
      <c r="D475" s="1200"/>
      <c r="GD475" s="1200"/>
      <c r="GF475" s="1200"/>
      <c r="GH475" s="1200"/>
      <c r="GI475" s="1620"/>
      <c r="GJ475" s="1616"/>
      <c r="GK475" s="1616"/>
      <c r="GL475" s="1616"/>
      <c r="GM475" s="1206"/>
    </row>
    <row r="476" spans="1:195" s="1167" customFormat="1" x14ac:dyDescent="0.25">
      <c r="A476" s="1616"/>
      <c r="D476" s="1200"/>
      <c r="GD476" s="1200"/>
      <c r="GF476" s="1200"/>
      <c r="GH476" s="1200"/>
      <c r="GI476" s="1620"/>
      <c r="GJ476" s="1616"/>
      <c r="GK476" s="1616"/>
      <c r="GL476" s="1616"/>
      <c r="GM476" s="1206"/>
    </row>
    <row r="477" spans="1:195" s="1167" customFormat="1" x14ac:dyDescent="0.25">
      <c r="A477" s="1616"/>
      <c r="D477" s="1200"/>
      <c r="GD477" s="1200"/>
      <c r="GF477" s="1200"/>
      <c r="GH477" s="1200"/>
      <c r="GI477" s="1620"/>
      <c r="GJ477" s="1616"/>
      <c r="GK477" s="1616"/>
      <c r="GL477" s="1616"/>
      <c r="GM477" s="1206"/>
    </row>
    <row r="478" spans="1:195" s="1167" customFormat="1" x14ac:dyDescent="0.25">
      <c r="A478" s="1616"/>
      <c r="D478" s="1200"/>
      <c r="GD478" s="1200"/>
      <c r="GF478" s="1200"/>
      <c r="GH478" s="1200"/>
      <c r="GI478" s="1620"/>
      <c r="GJ478" s="1616"/>
      <c r="GK478" s="1616"/>
      <c r="GL478" s="1616"/>
      <c r="GM478" s="1206"/>
    </row>
    <row r="479" spans="1:195" s="1167" customFormat="1" x14ac:dyDescent="0.25">
      <c r="A479" s="1616"/>
      <c r="D479" s="1200"/>
      <c r="GD479" s="1200"/>
      <c r="GF479" s="1200"/>
      <c r="GH479" s="1200"/>
      <c r="GI479" s="1620"/>
      <c r="GJ479" s="1616"/>
      <c r="GK479" s="1616"/>
      <c r="GL479" s="1616"/>
      <c r="GM479" s="1206"/>
    </row>
    <row r="480" spans="1:195" s="1167" customFormat="1" x14ac:dyDescent="0.25">
      <c r="A480" s="1616"/>
      <c r="D480" s="1200"/>
      <c r="GD480" s="1200"/>
      <c r="GF480" s="1200"/>
      <c r="GH480" s="1200"/>
      <c r="GI480" s="1620"/>
      <c r="GJ480" s="1616"/>
      <c r="GK480" s="1616"/>
      <c r="GL480" s="1616"/>
      <c r="GM480" s="1206"/>
    </row>
    <row r="481" spans="1:195" s="1167" customFormat="1" x14ac:dyDescent="0.25">
      <c r="A481" s="1616"/>
      <c r="D481" s="1200"/>
      <c r="GD481" s="1200"/>
      <c r="GF481" s="1200"/>
      <c r="GH481" s="1200"/>
      <c r="GI481" s="1620"/>
      <c r="GJ481" s="1616"/>
      <c r="GK481" s="1616"/>
      <c r="GL481" s="1616"/>
      <c r="GM481" s="1206"/>
    </row>
    <row r="482" spans="1:195" s="1167" customFormat="1" x14ac:dyDescent="0.25">
      <c r="A482" s="1616"/>
      <c r="D482" s="1200"/>
      <c r="GD482" s="1200"/>
      <c r="GF482" s="1200"/>
      <c r="GH482" s="1200"/>
      <c r="GI482" s="1620"/>
      <c r="GJ482" s="1616"/>
      <c r="GK482" s="1616"/>
      <c r="GL482" s="1616"/>
      <c r="GM482" s="1206"/>
    </row>
    <row r="483" spans="1:195" s="1167" customFormat="1" x14ac:dyDescent="0.25">
      <c r="A483" s="1616"/>
      <c r="D483" s="1200"/>
      <c r="GD483" s="1200"/>
      <c r="GF483" s="1200"/>
      <c r="GH483" s="1200"/>
      <c r="GI483" s="1620"/>
      <c r="GJ483" s="1616"/>
      <c r="GK483" s="1616"/>
      <c r="GL483" s="1616"/>
      <c r="GM483" s="1206"/>
    </row>
    <row r="484" spans="1:195" s="1167" customFormat="1" x14ac:dyDescent="0.25">
      <c r="A484" s="1616"/>
      <c r="D484" s="1200"/>
      <c r="GD484" s="1200"/>
      <c r="GF484" s="1200"/>
      <c r="GH484" s="1200"/>
      <c r="GI484" s="1620"/>
      <c r="GJ484" s="1616"/>
      <c r="GK484" s="1616"/>
      <c r="GL484" s="1616"/>
      <c r="GM484" s="1206"/>
    </row>
    <row r="485" spans="1:195" s="1167" customFormat="1" x14ac:dyDescent="0.25">
      <c r="A485" s="1616"/>
      <c r="D485" s="1200"/>
      <c r="GD485" s="1200"/>
      <c r="GF485" s="1200"/>
      <c r="GH485" s="1200"/>
      <c r="GI485" s="1620"/>
      <c r="GJ485" s="1616"/>
      <c r="GK485" s="1616"/>
      <c r="GL485" s="1616"/>
      <c r="GM485" s="1206"/>
    </row>
    <row r="486" spans="1:195" s="1167" customFormat="1" x14ac:dyDescent="0.25">
      <c r="A486" s="1616"/>
      <c r="D486" s="1200"/>
      <c r="GD486" s="1200"/>
      <c r="GF486" s="1200"/>
      <c r="GH486" s="1200"/>
      <c r="GI486" s="1620"/>
      <c r="GJ486" s="1616"/>
      <c r="GK486" s="1616"/>
      <c r="GL486" s="1616"/>
      <c r="GM486" s="1206"/>
    </row>
    <row r="487" spans="1:195" s="1167" customFormat="1" x14ac:dyDescent="0.25">
      <c r="A487" s="1616"/>
      <c r="D487" s="1200"/>
      <c r="GD487" s="1200"/>
      <c r="GF487" s="1200"/>
      <c r="GH487" s="1200"/>
      <c r="GI487" s="1620"/>
      <c r="GJ487" s="1616"/>
      <c r="GK487" s="1616"/>
      <c r="GL487" s="1616"/>
      <c r="GM487" s="1206"/>
    </row>
    <row r="488" spans="1:195" s="1167" customFormat="1" x14ac:dyDescent="0.25">
      <c r="A488" s="1616"/>
      <c r="D488" s="1200"/>
      <c r="GD488" s="1200"/>
      <c r="GF488" s="1200"/>
      <c r="GH488" s="1200"/>
      <c r="GI488" s="1620"/>
      <c r="GJ488" s="1616"/>
      <c r="GK488" s="1616"/>
      <c r="GL488" s="1616"/>
      <c r="GM488" s="1206"/>
    </row>
    <row r="489" spans="1:195" s="1167" customFormat="1" x14ac:dyDescent="0.25">
      <c r="A489" s="1616"/>
      <c r="D489" s="1200"/>
      <c r="GD489" s="1200"/>
      <c r="GF489" s="1200"/>
      <c r="GH489" s="1200"/>
      <c r="GI489" s="1620"/>
      <c r="GJ489" s="1616"/>
      <c r="GK489" s="1616"/>
      <c r="GL489" s="1616"/>
      <c r="GM489" s="1206"/>
    </row>
    <row r="490" spans="1:195" s="1167" customFormat="1" x14ac:dyDescent="0.25">
      <c r="A490" s="1616"/>
      <c r="D490" s="1200"/>
      <c r="GD490" s="1200"/>
      <c r="GF490" s="1200"/>
      <c r="GH490" s="1200"/>
      <c r="GI490" s="1620"/>
      <c r="GJ490" s="1616"/>
      <c r="GK490" s="1616"/>
      <c r="GL490" s="1616"/>
      <c r="GM490" s="1206"/>
    </row>
    <row r="491" spans="1:195" s="1167" customFormat="1" x14ac:dyDescent="0.25">
      <c r="A491" s="1616"/>
      <c r="D491" s="1200"/>
      <c r="GD491" s="1200"/>
      <c r="GF491" s="1200"/>
      <c r="GH491" s="1200"/>
      <c r="GI491" s="1620"/>
      <c r="GJ491" s="1616"/>
      <c r="GK491" s="1616"/>
      <c r="GL491" s="1616"/>
      <c r="GM491" s="1206"/>
    </row>
    <row r="492" spans="1:195" s="1167" customFormat="1" x14ac:dyDescent="0.25">
      <c r="A492" s="1616"/>
      <c r="D492" s="1200"/>
      <c r="GD492" s="1200"/>
      <c r="GF492" s="1200"/>
      <c r="GH492" s="1200"/>
      <c r="GI492" s="1620"/>
      <c r="GJ492" s="1616"/>
      <c r="GK492" s="1616"/>
      <c r="GL492" s="1616"/>
      <c r="GM492" s="1206"/>
    </row>
    <row r="493" spans="1:195" s="1167" customFormat="1" x14ac:dyDescent="0.25">
      <c r="A493" s="1616"/>
      <c r="D493" s="1200"/>
      <c r="GD493" s="1200"/>
      <c r="GF493" s="1200"/>
      <c r="GH493" s="1200"/>
      <c r="GI493" s="1620"/>
      <c r="GJ493" s="1616"/>
      <c r="GK493" s="1616"/>
      <c r="GL493" s="1616"/>
      <c r="GM493" s="1206"/>
    </row>
    <row r="494" spans="1:195" s="1167" customFormat="1" x14ac:dyDescent="0.25">
      <c r="A494" s="1616"/>
      <c r="D494" s="1200"/>
      <c r="GD494" s="1200"/>
      <c r="GF494" s="1200"/>
      <c r="GH494" s="1200"/>
      <c r="GI494" s="1620"/>
      <c r="GJ494" s="1616"/>
      <c r="GK494" s="1616"/>
      <c r="GL494" s="1616"/>
      <c r="GM494" s="1206"/>
    </row>
    <row r="495" spans="1:195" s="1167" customFormat="1" x14ac:dyDescent="0.25">
      <c r="A495" s="1616"/>
      <c r="D495" s="1200"/>
      <c r="GD495" s="1200"/>
      <c r="GF495" s="1200"/>
      <c r="GH495" s="1200"/>
      <c r="GI495" s="1620"/>
      <c r="GJ495" s="1616"/>
      <c r="GK495" s="1616"/>
      <c r="GL495" s="1616"/>
      <c r="GM495" s="1206"/>
    </row>
    <row r="496" spans="1:195" s="1167" customFormat="1" x14ac:dyDescent="0.25">
      <c r="A496" s="1616"/>
      <c r="D496" s="1200"/>
      <c r="GD496" s="1200"/>
      <c r="GF496" s="1200"/>
      <c r="GH496" s="1200"/>
      <c r="GI496" s="1620"/>
      <c r="GJ496" s="1616"/>
      <c r="GK496" s="1616"/>
      <c r="GL496" s="1616"/>
      <c r="GM496" s="1206"/>
    </row>
    <row r="497" spans="1:195" s="1167" customFormat="1" x14ac:dyDescent="0.25">
      <c r="A497" s="1616"/>
      <c r="D497" s="1200"/>
      <c r="GD497" s="1200"/>
      <c r="GF497" s="1200"/>
      <c r="GH497" s="1200"/>
      <c r="GI497" s="1620"/>
      <c r="GJ497" s="1616"/>
      <c r="GK497" s="1616"/>
      <c r="GL497" s="1616"/>
      <c r="GM497" s="1206"/>
    </row>
    <row r="498" spans="1:195" s="1167" customFormat="1" x14ac:dyDescent="0.25">
      <c r="A498" s="1616"/>
      <c r="D498" s="1200"/>
      <c r="GD498" s="1200"/>
      <c r="GF498" s="1200"/>
      <c r="GH498" s="1200"/>
      <c r="GI498" s="1620"/>
      <c r="GJ498" s="1616"/>
      <c r="GK498" s="1616"/>
      <c r="GL498" s="1616"/>
      <c r="GM498" s="1206"/>
    </row>
    <row r="499" spans="1:195" s="1167" customFormat="1" x14ac:dyDescent="0.25">
      <c r="A499" s="1616"/>
      <c r="D499" s="1200"/>
      <c r="GD499" s="1200"/>
      <c r="GF499" s="1200"/>
      <c r="GH499" s="1200"/>
      <c r="GI499" s="1620"/>
      <c r="GJ499" s="1616"/>
      <c r="GK499" s="1616"/>
      <c r="GL499" s="1616"/>
      <c r="GM499" s="1206"/>
    </row>
    <row r="500" spans="1:195" s="1167" customFormat="1" x14ac:dyDescent="0.25">
      <c r="A500" s="1616"/>
      <c r="D500" s="1200"/>
      <c r="GD500" s="1200"/>
      <c r="GF500" s="1200"/>
      <c r="GH500" s="1200"/>
      <c r="GI500" s="1620"/>
      <c r="GJ500" s="1616"/>
      <c r="GK500" s="1616"/>
      <c r="GL500" s="1616"/>
      <c r="GM500" s="1206"/>
    </row>
    <row r="501" spans="1:195" s="1167" customFormat="1" x14ac:dyDescent="0.25">
      <c r="A501" s="1616"/>
      <c r="D501" s="1200"/>
      <c r="GD501" s="1200"/>
      <c r="GF501" s="1200"/>
      <c r="GH501" s="1200"/>
      <c r="GI501" s="1620"/>
      <c r="GJ501" s="1616"/>
      <c r="GK501" s="1616"/>
      <c r="GL501" s="1616"/>
      <c r="GM501" s="1206"/>
    </row>
    <row r="502" spans="1:195" s="1167" customFormat="1" x14ac:dyDescent="0.25">
      <c r="A502" s="1616"/>
      <c r="D502" s="1200"/>
      <c r="GD502" s="1200"/>
      <c r="GF502" s="1200"/>
      <c r="GH502" s="1200"/>
      <c r="GI502" s="1620"/>
      <c r="GJ502" s="1616"/>
      <c r="GK502" s="1616"/>
      <c r="GL502" s="1616"/>
      <c r="GM502" s="1206"/>
    </row>
    <row r="503" spans="1:195" s="1167" customFormat="1" x14ac:dyDescent="0.25">
      <c r="A503" s="1616"/>
      <c r="D503" s="1200"/>
      <c r="GD503" s="1200"/>
      <c r="GF503" s="1200"/>
      <c r="GH503" s="1200"/>
      <c r="GI503" s="1620"/>
      <c r="GJ503" s="1616"/>
      <c r="GK503" s="1616"/>
      <c r="GL503" s="1616"/>
      <c r="GM503" s="1206"/>
    </row>
    <row r="504" spans="1:195" s="1167" customFormat="1" x14ac:dyDescent="0.25">
      <c r="A504" s="1616"/>
      <c r="D504" s="1200"/>
      <c r="GD504" s="1200"/>
      <c r="GF504" s="1200"/>
      <c r="GH504" s="1200"/>
      <c r="GI504" s="1620"/>
      <c r="GJ504" s="1616"/>
      <c r="GK504" s="1616"/>
      <c r="GL504" s="1616"/>
      <c r="GM504" s="1206"/>
    </row>
    <row r="505" spans="1:195" s="1167" customFormat="1" x14ac:dyDescent="0.25">
      <c r="A505" s="1616"/>
      <c r="D505" s="1200"/>
      <c r="GD505" s="1200"/>
      <c r="GF505" s="1200"/>
      <c r="GH505" s="1200"/>
      <c r="GI505" s="1620"/>
      <c r="GJ505" s="1616"/>
      <c r="GK505" s="1616"/>
      <c r="GL505" s="1616"/>
      <c r="GM505" s="1206"/>
    </row>
    <row r="506" spans="1:195" s="1167" customFormat="1" x14ac:dyDescent="0.25">
      <c r="A506" s="1616"/>
      <c r="D506" s="1200"/>
      <c r="GD506" s="1200"/>
      <c r="GF506" s="1200"/>
      <c r="GH506" s="1200"/>
      <c r="GI506" s="1620"/>
      <c r="GJ506" s="1616"/>
      <c r="GK506" s="1616"/>
      <c r="GL506" s="1616"/>
      <c r="GM506" s="1206"/>
    </row>
    <row r="507" spans="1:195" s="1167" customFormat="1" x14ac:dyDescent="0.25">
      <c r="A507" s="1616"/>
      <c r="D507" s="1200"/>
      <c r="GD507" s="1200"/>
      <c r="GF507" s="1200"/>
      <c r="GH507" s="1200"/>
      <c r="GI507" s="1620"/>
      <c r="GJ507" s="1616"/>
      <c r="GK507" s="1616"/>
      <c r="GL507" s="1616"/>
      <c r="GM507" s="1206"/>
    </row>
    <row r="508" spans="1:195" s="1167" customFormat="1" x14ac:dyDescent="0.25">
      <c r="A508" s="1616"/>
      <c r="D508" s="1200"/>
      <c r="GD508" s="1200"/>
      <c r="GF508" s="1200"/>
      <c r="GH508" s="1200"/>
      <c r="GI508" s="1620"/>
      <c r="GJ508" s="1616"/>
      <c r="GK508" s="1616"/>
      <c r="GL508" s="1616"/>
      <c r="GM508" s="1206"/>
    </row>
    <row r="509" spans="1:195" s="1167" customFormat="1" x14ac:dyDescent="0.25">
      <c r="A509" s="1616"/>
      <c r="D509" s="1200"/>
      <c r="GD509" s="1200"/>
      <c r="GF509" s="1200"/>
      <c r="GH509" s="1200"/>
      <c r="GI509" s="1620"/>
      <c r="GJ509" s="1616"/>
      <c r="GK509" s="1616"/>
      <c r="GL509" s="1616"/>
      <c r="GM509" s="1206"/>
    </row>
    <row r="510" spans="1:195" s="1167" customFormat="1" x14ac:dyDescent="0.25">
      <c r="A510" s="1616"/>
      <c r="D510" s="1200"/>
      <c r="GD510" s="1200"/>
      <c r="GF510" s="1200"/>
      <c r="GH510" s="1200"/>
      <c r="GI510" s="1620"/>
      <c r="GJ510" s="1616"/>
      <c r="GK510" s="1616"/>
      <c r="GL510" s="1616"/>
      <c r="GM510" s="1206"/>
    </row>
    <row r="511" spans="1:195" s="1167" customFormat="1" x14ac:dyDescent="0.25">
      <c r="A511" s="1616"/>
      <c r="D511" s="1200"/>
      <c r="GD511" s="1200"/>
      <c r="GF511" s="1200"/>
      <c r="GH511" s="1200"/>
      <c r="GI511" s="1620"/>
      <c r="GJ511" s="1616"/>
      <c r="GK511" s="1616"/>
      <c r="GL511" s="1616"/>
      <c r="GM511" s="1206"/>
    </row>
    <row r="512" spans="1:195" s="1167" customFormat="1" x14ac:dyDescent="0.25">
      <c r="A512" s="1616"/>
      <c r="D512" s="1200"/>
      <c r="GD512" s="1200"/>
      <c r="GF512" s="1200"/>
      <c r="GH512" s="1200"/>
      <c r="GI512" s="1620"/>
      <c r="GJ512" s="1616"/>
      <c r="GK512" s="1616"/>
      <c r="GL512" s="1616"/>
      <c r="GM512" s="1206"/>
    </row>
    <row r="513" spans="1:195" s="1167" customFormat="1" x14ac:dyDescent="0.25">
      <c r="A513" s="1616"/>
      <c r="D513" s="1200"/>
      <c r="GD513" s="1200"/>
      <c r="GF513" s="1200"/>
      <c r="GH513" s="1200"/>
      <c r="GI513" s="1620"/>
      <c r="GJ513" s="1616"/>
      <c r="GK513" s="1616"/>
      <c r="GL513" s="1616"/>
      <c r="GM513" s="1206"/>
    </row>
    <row r="514" spans="1:195" s="1167" customFormat="1" x14ac:dyDescent="0.25">
      <c r="A514" s="1616"/>
      <c r="D514" s="1200"/>
      <c r="GD514" s="1200"/>
      <c r="GF514" s="1200"/>
      <c r="GH514" s="1200"/>
      <c r="GI514" s="1620"/>
      <c r="GJ514" s="1616"/>
      <c r="GK514" s="1616"/>
      <c r="GL514" s="1616"/>
      <c r="GM514" s="1206"/>
    </row>
    <row r="515" spans="1:195" s="1167" customFormat="1" x14ac:dyDescent="0.25">
      <c r="A515" s="1616"/>
      <c r="D515" s="1200"/>
      <c r="GD515" s="1200"/>
      <c r="GF515" s="1200"/>
      <c r="GH515" s="1200"/>
      <c r="GI515" s="1620"/>
      <c r="GJ515" s="1616"/>
      <c r="GK515" s="1616"/>
      <c r="GL515" s="1616"/>
      <c r="GM515" s="1206"/>
    </row>
    <row r="516" spans="1:195" s="1167" customFormat="1" x14ac:dyDescent="0.25">
      <c r="A516" s="1616"/>
      <c r="D516" s="1200"/>
      <c r="GD516" s="1200"/>
      <c r="GF516" s="1200"/>
      <c r="GH516" s="1200"/>
      <c r="GI516" s="1620"/>
      <c r="GJ516" s="1616"/>
      <c r="GK516" s="1616"/>
      <c r="GL516" s="1616"/>
      <c r="GM516" s="1206"/>
    </row>
    <row r="517" spans="1:195" s="1167" customFormat="1" x14ac:dyDescent="0.25">
      <c r="A517" s="1616"/>
      <c r="D517" s="1200"/>
      <c r="GD517" s="1200"/>
      <c r="GF517" s="1200"/>
      <c r="GH517" s="1200"/>
      <c r="GI517" s="1620"/>
      <c r="GJ517" s="1616"/>
      <c r="GK517" s="1616"/>
      <c r="GL517" s="1616"/>
      <c r="GM517" s="1206"/>
    </row>
    <row r="518" spans="1:195" s="1167" customFormat="1" x14ac:dyDescent="0.25">
      <c r="A518" s="1616"/>
      <c r="D518" s="1200"/>
      <c r="GD518" s="1200"/>
      <c r="GF518" s="1200"/>
      <c r="GH518" s="1200"/>
      <c r="GI518" s="1620"/>
      <c r="GJ518" s="1616"/>
      <c r="GK518" s="1616"/>
      <c r="GL518" s="1616"/>
      <c r="GM518" s="1206"/>
    </row>
    <row r="519" spans="1:195" s="1167" customFormat="1" x14ac:dyDescent="0.25">
      <c r="A519" s="1616"/>
      <c r="D519" s="1200"/>
      <c r="GD519" s="1200"/>
      <c r="GF519" s="1200"/>
      <c r="GH519" s="1200"/>
      <c r="GI519" s="1620"/>
      <c r="GJ519" s="1616"/>
      <c r="GK519" s="1616"/>
      <c r="GL519" s="1616"/>
      <c r="GM519" s="1206"/>
    </row>
    <row r="520" spans="1:195" s="1167" customFormat="1" x14ac:dyDescent="0.25">
      <c r="A520" s="1616"/>
      <c r="D520" s="1200"/>
      <c r="GD520" s="1200"/>
      <c r="GF520" s="1200"/>
      <c r="GH520" s="1200"/>
      <c r="GI520" s="1620"/>
      <c r="GJ520" s="1616"/>
      <c r="GK520" s="1616"/>
      <c r="GL520" s="1616"/>
      <c r="GM520" s="1206"/>
    </row>
    <row r="521" spans="1:195" s="1167" customFormat="1" x14ac:dyDescent="0.25">
      <c r="A521" s="1616"/>
      <c r="D521" s="1200"/>
      <c r="GD521" s="1200"/>
      <c r="GF521" s="1200"/>
      <c r="GH521" s="1200"/>
      <c r="GI521" s="1620"/>
      <c r="GJ521" s="1616"/>
      <c r="GK521" s="1616"/>
      <c r="GL521" s="1616"/>
      <c r="GM521" s="1206"/>
    </row>
    <row r="522" spans="1:195" s="1167" customFormat="1" x14ac:dyDescent="0.25">
      <c r="A522" s="1616"/>
      <c r="D522" s="1200"/>
      <c r="GD522" s="1200"/>
      <c r="GF522" s="1200"/>
      <c r="GH522" s="1200"/>
      <c r="GI522" s="1620"/>
      <c r="GJ522" s="1616"/>
      <c r="GK522" s="1616"/>
      <c r="GL522" s="1616"/>
      <c r="GM522" s="1206"/>
    </row>
    <row r="523" spans="1:195" s="1167" customFormat="1" x14ac:dyDescent="0.25">
      <c r="A523" s="1616"/>
      <c r="D523" s="1200"/>
      <c r="GD523" s="1200"/>
      <c r="GF523" s="1200"/>
      <c r="GH523" s="1200"/>
      <c r="GI523" s="1620"/>
      <c r="GJ523" s="1616"/>
      <c r="GK523" s="1616"/>
      <c r="GL523" s="1616"/>
      <c r="GM523" s="1206"/>
    </row>
    <row r="524" spans="1:195" s="1167" customFormat="1" x14ac:dyDescent="0.25">
      <c r="A524" s="1616"/>
      <c r="D524" s="1200"/>
      <c r="GD524" s="1200"/>
      <c r="GF524" s="1200"/>
      <c r="GH524" s="1200"/>
      <c r="GI524" s="1620"/>
      <c r="GJ524" s="1616"/>
      <c r="GK524" s="1616"/>
      <c r="GL524" s="1616"/>
      <c r="GM524" s="1206"/>
    </row>
    <row r="525" spans="1:195" s="1167" customFormat="1" x14ac:dyDescent="0.25">
      <c r="A525" s="1616"/>
      <c r="D525" s="1200"/>
      <c r="GD525" s="1200"/>
      <c r="GF525" s="1200"/>
      <c r="GH525" s="1200"/>
      <c r="GI525" s="1620"/>
      <c r="GJ525" s="1616"/>
      <c r="GK525" s="1616"/>
      <c r="GL525" s="1616"/>
      <c r="GM525" s="1206"/>
    </row>
    <row r="526" spans="1:195" s="1167" customFormat="1" x14ac:dyDescent="0.25">
      <c r="A526" s="1616"/>
      <c r="D526" s="1200"/>
      <c r="GD526" s="1200"/>
      <c r="GF526" s="1200"/>
      <c r="GH526" s="1200"/>
      <c r="GI526" s="1620"/>
      <c r="GJ526" s="1616"/>
      <c r="GK526" s="1616"/>
      <c r="GL526" s="1616"/>
      <c r="GM526" s="1206"/>
    </row>
    <row r="527" spans="1:195" s="1167" customFormat="1" x14ac:dyDescent="0.25">
      <c r="A527" s="1616"/>
      <c r="D527" s="1200"/>
      <c r="GD527" s="1200"/>
      <c r="GF527" s="1200"/>
      <c r="GH527" s="1200"/>
      <c r="GI527" s="1620"/>
      <c r="GJ527" s="1616"/>
      <c r="GK527" s="1616"/>
      <c r="GL527" s="1616"/>
      <c r="GM527" s="1206"/>
    </row>
    <row r="528" spans="1:195" s="1167" customFormat="1" x14ac:dyDescent="0.25">
      <c r="A528" s="1616"/>
      <c r="D528" s="1200"/>
      <c r="GD528" s="1200"/>
      <c r="GF528" s="1200"/>
      <c r="GH528" s="1200"/>
      <c r="GI528" s="1620"/>
      <c r="GJ528" s="1616"/>
      <c r="GK528" s="1616"/>
      <c r="GL528" s="1616"/>
      <c r="GM528" s="1206"/>
    </row>
    <row r="529" spans="1:195" s="1167" customFormat="1" x14ac:dyDescent="0.25">
      <c r="A529" s="1616"/>
      <c r="D529" s="1200"/>
      <c r="GD529" s="1200"/>
      <c r="GF529" s="1200"/>
      <c r="GH529" s="1200"/>
      <c r="GI529" s="1620"/>
      <c r="GJ529" s="1616"/>
      <c r="GK529" s="1616"/>
      <c r="GL529" s="1616"/>
      <c r="GM529" s="1206"/>
    </row>
    <row r="530" spans="1:195" s="1167" customFormat="1" x14ac:dyDescent="0.25">
      <c r="A530" s="1616"/>
      <c r="D530" s="1200"/>
      <c r="GD530" s="1200"/>
      <c r="GF530" s="1200"/>
      <c r="GH530" s="1200"/>
      <c r="GI530" s="1620"/>
      <c r="GJ530" s="1616"/>
      <c r="GK530" s="1616"/>
      <c r="GL530" s="1616"/>
      <c r="GM530" s="1206"/>
    </row>
    <row r="531" spans="1:195" s="1167" customFormat="1" x14ac:dyDescent="0.25">
      <c r="A531" s="1616"/>
      <c r="D531" s="1200"/>
      <c r="GD531" s="1200"/>
      <c r="GF531" s="1200"/>
      <c r="GH531" s="1200"/>
      <c r="GI531" s="1620"/>
      <c r="GJ531" s="1616"/>
      <c r="GK531" s="1616"/>
      <c r="GL531" s="1616"/>
      <c r="GM531" s="1206"/>
    </row>
    <row r="532" spans="1:195" s="1167" customFormat="1" x14ac:dyDescent="0.25">
      <c r="A532" s="1616"/>
      <c r="D532" s="1200"/>
      <c r="GD532" s="1200"/>
      <c r="GF532" s="1200"/>
      <c r="GH532" s="1200"/>
      <c r="GI532" s="1620"/>
      <c r="GJ532" s="1616"/>
      <c r="GK532" s="1616"/>
      <c r="GL532" s="1616"/>
      <c r="GM532" s="1206"/>
    </row>
    <row r="533" spans="1:195" s="1167" customFormat="1" x14ac:dyDescent="0.25">
      <c r="A533" s="1616"/>
      <c r="D533" s="1200"/>
      <c r="GD533" s="1200"/>
      <c r="GF533" s="1200"/>
      <c r="GH533" s="1200"/>
      <c r="GI533" s="1620"/>
      <c r="GJ533" s="1616"/>
      <c r="GK533" s="1616"/>
      <c r="GL533" s="1616"/>
      <c r="GM533" s="1206"/>
    </row>
    <row r="534" spans="1:195" s="1167" customFormat="1" x14ac:dyDescent="0.25">
      <c r="A534" s="1616"/>
      <c r="D534" s="1200"/>
      <c r="GD534" s="1200"/>
      <c r="GF534" s="1200"/>
      <c r="GH534" s="1200"/>
      <c r="GI534" s="1620"/>
      <c r="GJ534" s="1616"/>
      <c r="GK534" s="1616"/>
      <c r="GL534" s="1616"/>
      <c r="GM534" s="1206"/>
    </row>
    <row r="535" spans="1:195" s="1167" customFormat="1" x14ac:dyDescent="0.25">
      <c r="A535" s="1616"/>
      <c r="D535" s="1200"/>
      <c r="GD535" s="1200"/>
      <c r="GF535" s="1200"/>
      <c r="GH535" s="1200"/>
      <c r="GI535" s="1620"/>
      <c r="GJ535" s="1616"/>
      <c r="GK535" s="1616"/>
      <c r="GL535" s="1616"/>
      <c r="GM535" s="1206"/>
    </row>
    <row r="536" spans="1:195" s="1167" customFormat="1" x14ac:dyDescent="0.25">
      <c r="A536" s="1616"/>
      <c r="D536" s="1200"/>
      <c r="GD536" s="1200"/>
      <c r="GF536" s="1200"/>
      <c r="GH536" s="1200"/>
      <c r="GI536" s="1620"/>
      <c r="GJ536" s="1616"/>
      <c r="GK536" s="1616"/>
      <c r="GL536" s="1616"/>
      <c r="GM536" s="1206"/>
    </row>
    <row r="537" spans="1:195" s="1167" customFormat="1" x14ac:dyDescent="0.25">
      <c r="A537" s="1616"/>
      <c r="D537" s="1200"/>
      <c r="GD537" s="1200"/>
      <c r="GF537" s="1200"/>
      <c r="GH537" s="1200"/>
      <c r="GI537" s="1620"/>
      <c r="GJ537" s="1616"/>
      <c r="GK537" s="1616"/>
      <c r="GL537" s="1616"/>
      <c r="GM537" s="1206"/>
    </row>
    <row r="538" spans="1:195" s="1167" customFormat="1" x14ac:dyDescent="0.25">
      <c r="A538" s="1616"/>
      <c r="D538" s="1200"/>
      <c r="GD538" s="1200"/>
      <c r="GF538" s="1200"/>
      <c r="GH538" s="1200"/>
      <c r="GI538" s="1620"/>
      <c r="GJ538" s="1616"/>
      <c r="GK538" s="1616"/>
      <c r="GL538" s="1616"/>
      <c r="GM538" s="1206"/>
    </row>
    <row r="539" spans="1:195" s="1167" customFormat="1" x14ac:dyDescent="0.25">
      <c r="A539" s="1616"/>
      <c r="D539" s="1200"/>
      <c r="GD539" s="1200"/>
      <c r="GF539" s="1200"/>
      <c r="GH539" s="1200"/>
      <c r="GI539" s="1620"/>
      <c r="GJ539" s="1616"/>
      <c r="GK539" s="1616"/>
      <c r="GL539" s="1616"/>
      <c r="GM539" s="1206"/>
    </row>
    <row r="540" spans="1:195" s="1167" customFormat="1" x14ac:dyDescent="0.25">
      <c r="A540" s="1616"/>
      <c r="D540" s="1200"/>
      <c r="GD540" s="1200"/>
      <c r="GF540" s="1200"/>
      <c r="GH540" s="1200"/>
      <c r="GI540" s="1620"/>
      <c r="GJ540" s="1616"/>
      <c r="GK540" s="1616"/>
      <c r="GL540" s="1616"/>
      <c r="GM540" s="1206"/>
    </row>
    <row r="541" spans="1:195" s="1167" customFormat="1" x14ac:dyDescent="0.25">
      <c r="A541" s="1616"/>
      <c r="D541" s="1200"/>
      <c r="GD541" s="1200"/>
      <c r="GF541" s="1200"/>
      <c r="GH541" s="1200"/>
      <c r="GI541" s="1620"/>
      <c r="GJ541" s="1616"/>
      <c r="GK541" s="1616"/>
      <c r="GL541" s="1616"/>
      <c r="GM541" s="1206"/>
    </row>
    <row r="542" spans="1:195" s="1167" customFormat="1" x14ac:dyDescent="0.25">
      <c r="A542" s="1616"/>
      <c r="D542" s="1200"/>
      <c r="GD542" s="1200"/>
      <c r="GF542" s="1200"/>
      <c r="GH542" s="1200"/>
      <c r="GI542" s="1620"/>
      <c r="GJ542" s="1616"/>
      <c r="GK542" s="1616"/>
      <c r="GL542" s="1616"/>
      <c r="GM542" s="1206"/>
    </row>
    <row r="543" spans="1:195" s="1167" customFormat="1" x14ac:dyDescent="0.25">
      <c r="A543" s="1616"/>
      <c r="D543" s="1200"/>
      <c r="GD543" s="1200"/>
      <c r="GF543" s="1200"/>
      <c r="GH543" s="1200"/>
      <c r="GI543" s="1620"/>
      <c r="GJ543" s="1616"/>
      <c r="GK543" s="1616"/>
      <c r="GL543" s="1616"/>
      <c r="GM543" s="1206"/>
    </row>
    <row r="544" spans="1:195" s="1167" customFormat="1" x14ac:dyDescent="0.25">
      <c r="A544" s="1616"/>
      <c r="D544" s="1200"/>
      <c r="GD544" s="1200"/>
      <c r="GF544" s="1200"/>
      <c r="GH544" s="1200"/>
      <c r="GI544" s="1620"/>
      <c r="GJ544" s="1616"/>
      <c r="GK544" s="1616"/>
      <c r="GL544" s="1616"/>
      <c r="GM544" s="1206"/>
    </row>
    <row r="545" spans="1:195" s="1167" customFormat="1" x14ac:dyDescent="0.25">
      <c r="A545" s="1616"/>
      <c r="D545" s="1200"/>
      <c r="GD545" s="1200"/>
      <c r="GF545" s="1200"/>
      <c r="GH545" s="1200"/>
      <c r="GI545" s="1620"/>
      <c r="GJ545" s="1616"/>
      <c r="GK545" s="1616"/>
      <c r="GL545" s="1616"/>
      <c r="GM545" s="1206"/>
    </row>
    <row r="546" spans="1:195" s="1167" customFormat="1" x14ac:dyDescent="0.25">
      <c r="A546" s="1616"/>
      <c r="D546" s="1200"/>
      <c r="GD546" s="1200"/>
      <c r="GF546" s="1200"/>
      <c r="GH546" s="1200"/>
      <c r="GI546" s="1620"/>
      <c r="GJ546" s="1616"/>
      <c r="GK546" s="1616"/>
      <c r="GL546" s="1616"/>
      <c r="GM546" s="1206"/>
    </row>
    <row r="547" spans="1:195" s="1167" customFormat="1" x14ac:dyDescent="0.25">
      <c r="A547" s="1616"/>
      <c r="D547" s="1200"/>
      <c r="GD547" s="1200"/>
      <c r="GF547" s="1200"/>
      <c r="GH547" s="1200"/>
      <c r="GI547" s="1620"/>
      <c r="GJ547" s="1616"/>
      <c r="GK547" s="1616"/>
      <c r="GL547" s="1616"/>
      <c r="GM547" s="1206"/>
    </row>
    <row r="548" spans="1:195" s="1167" customFormat="1" x14ac:dyDescent="0.25">
      <c r="A548" s="1616"/>
      <c r="D548" s="1200"/>
      <c r="GD548" s="1200"/>
      <c r="GF548" s="1200"/>
      <c r="GH548" s="1200"/>
      <c r="GI548" s="1620"/>
      <c r="GJ548" s="1616"/>
      <c r="GK548" s="1616"/>
      <c r="GL548" s="1616"/>
      <c r="GM548" s="1206"/>
    </row>
    <row r="549" spans="1:195" s="1167" customFormat="1" x14ac:dyDescent="0.25">
      <c r="A549" s="1616"/>
      <c r="D549" s="1200"/>
      <c r="GD549" s="1200"/>
      <c r="GF549" s="1200"/>
      <c r="GH549" s="1200"/>
      <c r="GI549" s="1620"/>
      <c r="GJ549" s="1616"/>
      <c r="GK549" s="1616"/>
      <c r="GL549" s="1616"/>
      <c r="GM549" s="1206"/>
    </row>
    <row r="550" spans="1:195" s="1167" customFormat="1" x14ac:dyDescent="0.25">
      <c r="A550" s="1616"/>
      <c r="D550" s="1200"/>
      <c r="GD550" s="1200"/>
      <c r="GF550" s="1200"/>
      <c r="GH550" s="1200"/>
      <c r="GI550" s="1620"/>
      <c r="GJ550" s="1616"/>
      <c r="GK550" s="1616"/>
      <c r="GL550" s="1616"/>
      <c r="GM550" s="1206"/>
    </row>
    <row r="551" spans="1:195" s="1167" customFormat="1" x14ac:dyDescent="0.25">
      <c r="A551" s="1616"/>
      <c r="D551" s="1200"/>
      <c r="GD551" s="1200"/>
      <c r="GF551" s="1200"/>
      <c r="GH551" s="1200"/>
      <c r="GI551" s="1620"/>
      <c r="GJ551" s="1616"/>
      <c r="GK551" s="1616"/>
      <c r="GL551" s="1616"/>
      <c r="GM551" s="1206"/>
    </row>
    <row r="552" spans="1:195" s="1167" customFormat="1" x14ac:dyDescent="0.25">
      <c r="A552" s="1616"/>
      <c r="D552" s="1200"/>
      <c r="GD552" s="1200"/>
      <c r="GF552" s="1200"/>
      <c r="GH552" s="1200"/>
      <c r="GI552" s="1620"/>
      <c r="GJ552" s="1616"/>
      <c r="GK552" s="1616"/>
      <c r="GL552" s="1616"/>
      <c r="GM552" s="1206"/>
    </row>
    <row r="553" spans="1:195" s="1167" customFormat="1" x14ac:dyDescent="0.25">
      <c r="A553" s="1616"/>
      <c r="D553" s="1200"/>
      <c r="GD553" s="1200"/>
      <c r="GF553" s="1200"/>
      <c r="GH553" s="1200"/>
      <c r="GI553" s="1620"/>
      <c r="GJ553" s="1616"/>
      <c r="GK553" s="1616"/>
      <c r="GL553" s="1616"/>
      <c r="GM553" s="1206"/>
    </row>
    <row r="554" spans="1:195" s="1167" customFormat="1" x14ac:dyDescent="0.25">
      <c r="A554" s="1616"/>
      <c r="D554" s="1200"/>
      <c r="GD554" s="1200"/>
      <c r="GF554" s="1200"/>
      <c r="GH554" s="1200"/>
      <c r="GI554" s="1620"/>
      <c r="GJ554" s="1616"/>
      <c r="GK554" s="1616"/>
      <c r="GL554" s="1616"/>
      <c r="GM554" s="1206"/>
    </row>
    <row r="555" spans="1:195" s="1167" customFormat="1" x14ac:dyDescent="0.25">
      <c r="A555" s="1616"/>
      <c r="D555" s="1200"/>
      <c r="GD555" s="1200"/>
      <c r="GF555" s="1200"/>
      <c r="GH555" s="1200"/>
      <c r="GI555" s="1620"/>
      <c r="GJ555" s="1616"/>
      <c r="GK555" s="1616"/>
      <c r="GL555" s="1616"/>
      <c r="GM555" s="1206"/>
    </row>
    <row r="556" spans="1:195" s="1167" customFormat="1" x14ac:dyDescent="0.25">
      <c r="A556" s="1616"/>
      <c r="D556" s="1200"/>
      <c r="GD556" s="1200"/>
      <c r="GF556" s="1200"/>
      <c r="GH556" s="1200"/>
      <c r="GI556" s="1620"/>
      <c r="GJ556" s="1616"/>
      <c r="GK556" s="1616"/>
      <c r="GL556" s="1616"/>
      <c r="GM556" s="1206"/>
    </row>
    <row r="557" spans="1:195" s="1167" customFormat="1" x14ac:dyDescent="0.25">
      <c r="A557" s="1616"/>
      <c r="D557" s="1200"/>
      <c r="GD557" s="1200"/>
      <c r="GF557" s="1200"/>
      <c r="GH557" s="1200"/>
      <c r="GI557" s="1620"/>
      <c r="GJ557" s="1616"/>
      <c r="GK557" s="1616"/>
      <c r="GL557" s="1616"/>
      <c r="GM557" s="1206"/>
    </row>
    <row r="558" spans="1:195" s="1167" customFormat="1" x14ac:dyDescent="0.25">
      <c r="A558" s="1616"/>
      <c r="D558" s="1200"/>
      <c r="GD558" s="1200"/>
      <c r="GF558" s="1200"/>
      <c r="GH558" s="1200"/>
      <c r="GI558" s="1620"/>
      <c r="GJ558" s="1616"/>
      <c r="GK558" s="1616"/>
      <c r="GL558" s="1616"/>
      <c r="GM558" s="1206"/>
    </row>
    <row r="559" spans="1:195" s="1167" customFormat="1" x14ac:dyDescent="0.25">
      <c r="A559" s="1616"/>
      <c r="D559" s="1200"/>
      <c r="GD559" s="1200"/>
      <c r="GF559" s="1200"/>
      <c r="GH559" s="1200"/>
      <c r="GI559" s="1620"/>
      <c r="GJ559" s="1616"/>
      <c r="GK559" s="1616"/>
      <c r="GL559" s="1616"/>
      <c r="GM559" s="1206"/>
    </row>
    <row r="560" spans="1:195" s="1167" customFormat="1" x14ac:dyDescent="0.25">
      <c r="A560" s="1616"/>
      <c r="D560" s="1200"/>
      <c r="GD560" s="1200"/>
      <c r="GF560" s="1200"/>
      <c r="GH560" s="1200"/>
      <c r="GI560" s="1620"/>
      <c r="GJ560" s="1616"/>
      <c r="GK560" s="1616"/>
      <c r="GL560" s="1616"/>
      <c r="GM560" s="1206"/>
    </row>
    <row r="561" spans="1:195" s="1167" customFormat="1" x14ac:dyDescent="0.25">
      <c r="A561" s="1616"/>
      <c r="D561" s="1200"/>
      <c r="GD561" s="1200"/>
      <c r="GF561" s="1200"/>
      <c r="GH561" s="1200"/>
      <c r="GI561" s="1620"/>
      <c r="GJ561" s="1616"/>
      <c r="GK561" s="1616"/>
      <c r="GL561" s="1616"/>
      <c r="GM561" s="1206"/>
    </row>
    <row r="562" spans="1:195" s="1167" customFormat="1" x14ac:dyDescent="0.25">
      <c r="A562" s="1616"/>
      <c r="D562" s="1200"/>
      <c r="GD562" s="1200"/>
      <c r="GF562" s="1200"/>
      <c r="GH562" s="1200"/>
      <c r="GI562" s="1620"/>
      <c r="GJ562" s="1616"/>
      <c r="GK562" s="1616"/>
      <c r="GL562" s="1616"/>
      <c r="GM562" s="1206"/>
    </row>
    <row r="563" spans="1:195" s="1167" customFormat="1" x14ac:dyDescent="0.25">
      <c r="A563" s="1616"/>
      <c r="D563" s="1200"/>
      <c r="GD563" s="1200"/>
      <c r="GF563" s="1200"/>
      <c r="GH563" s="1200"/>
      <c r="GI563" s="1620"/>
      <c r="GJ563" s="1616"/>
      <c r="GK563" s="1616"/>
      <c r="GL563" s="1616"/>
      <c r="GM563" s="1206"/>
    </row>
    <row r="564" spans="1:195" s="1167" customFormat="1" x14ac:dyDescent="0.25">
      <c r="A564" s="1616"/>
      <c r="D564" s="1200"/>
      <c r="GD564" s="1200"/>
      <c r="GF564" s="1200"/>
      <c r="GH564" s="1200"/>
      <c r="GI564" s="1620"/>
      <c r="GJ564" s="1616"/>
      <c r="GK564" s="1616"/>
      <c r="GL564" s="1616"/>
      <c r="GM564" s="1206"/>
    </row>
    <row r="565" spans="1:195" s="1167" customFormat="1" x14ac:dyDescent="0.25">
      <c r="A565" s="1616"/>
      <c r="D565" s="1200"/>
      <c r="GD565" s="1200"/>
      <c r="GF565" s="1200"/>
      <c r="GH565" s="1200"/>
      <c r="GI565" s="1620"/>
      <c r="GJ565" s="1616"/>
      <c r="GK565" s="1616"/>
      <c r="GL565" s="1616"/>
      <c r="GM565" s="1206"/>
    </row>
    <row r="566" spans="1:195" s="1167" customFormat="1" x14ac:dyDescent="0.25">
      <c r="A566" s="1616"/>
      <c r="D566" s="1200"/>
      <c r="GD566" s="1200"/>
      <c r="GF566" s="1200"/>
      <c r="GH566" s="1200"/>
      <c r="GI566" s="1620"/>
      <c r="GJ566" s="1616"/>
      <c r="GK566" s="1616"/>
      <c r="GL566" s="1616"/>
      <c r="GM566" s="1206"/>
    </row>
    <row r="567" spans="1:195" s="1167" customFormat="1" x14ac:dyDescent="0.25">
      <c r="A567" s="1616"/>
      <c r="D567" s="1200"/>
      <c r="GD567" s="1200"/>
      <c r="GF567" s="1200"/>
      <c r="GH567" s="1200"/>
      <c r="GI567" s="1620"/>
      <c r="GJ567" s="1616"/>
      <c r="GK567" s="1616"/>
      <c r="GL567" s="1616"/>
      <c r="GM567" s="1206"/>
    </row>
    <row r="568" spans="1:195" s="1167" customFormat="1" x14ac:dyDescent="0.25">
      <c r="A568" s="1616"/>
      <c r="D568" s="1200"/>
      <c r="GD568" s="1200"/>
      <c r="GF568" s="1200"/>
      <c r="GH568" s="1200"/>
      <c r="GI568" s="1620"/>
      <c r="GJ568" s="1616"/>
      <c r="GK568" s="1616"/>
      <c r="GL568" s="1616"/>
      <c r="GM568" s="1206"/>
    </row>
    <row r="569" spans="1:195" s="1167" customFormat="1" x14ac:dyDescent="0.25">
      <c r="A569" s="1616"/>
      <c r="D569" s="1200"/>
      <c r="GD569" s="1200"/>
      <c r="GF569" s="1200"/>
      <c r="GH569" s="1200"/>
      <c r="GI569" s="1620"/>
      <c r="GJ569" s="1616"/>
      <c r="GK569" s="1616"/>
      <c r="GL569" s="1616"/>
      <c r="GM569" s="1206"/>
    </row>
    <row r="570" spans="1:195" s="1167" customFormat="1" x14ac:dyDescent="0.25">
      <c r="A570" s="1616"/>
      <c r="D570" s="1200"/>
      <c r="GD570" s="1200"/>
      <c r="GF570" s="1200"/>
      <c r="GH570" s="1200"/>
      <c r="GI570" s="1620"/>
      <c r="GJ570" s="1616"/>
      <c r="GK570" s="1616"/>
      <c r="GL570" s="1616"/>
      <c r="GM570" s="1206"/>
    </row>
    <row r="571" spans="1:195" s="1167" customFormat="1" x14ac:dyDescent="0.25">
      <c r="A571" s="1616"/>
      <c r="D571" s="1200"/>
      <c r="GD571" s="1200"/>
      <c r="GF571" s="1200"/>
      <c r="GH571" s="1200"/>
      <c r="GI571" s="1620"/>
      <c r="GJ571" s="1616"/>
      <c r="GK571" s="1616"/>
      <c r="GL571" s="1616"/>
      <c r="GM571" s="1206"/>
    </row>
    <row r="572" spans="1:195" s="1167" customFormat="1" x14ac:dyDescent="0.25">
      <c r="A572" s="1616"/>
      <c r="D572" s="1200"/>
      <c r="GD572" s="1200"/>
      <c r="GF572" s="1200"/>
      <c r="GH572" s="1200"/>
      <c r="GI572" s="1620"/>
      <c r="GJ572" s="1616"/>
      <c r="GK572" s="1616"/>
      <c r="GL572" s="1616"/>
      <c r="GM572" s="1206"/>
    </row>
    <row r="573" spans="1:195" s="1167" customFormat="1" x14ac:dyDescent="0.25">
      <c r="A573" s="1616"/>
      <c r="D573" s="1200"/>
      <c r="GD573" s="1200"/>
      <c r="GF573" s="1200"/>
      <c r="GH573" s="1200"/>
      <c r="GI573" s="1620"/>
      <c r="GJ573" s="1616"/>
      <c r="GK573" s="1616"/>
      <c r="GL573" s="1616"/>
      <c r="GM573" s="1206"/>
    </row>
    <row r="574" spans="1:195" s="1167" customFormat="1" x14ac:dyDescent="0.25">
      <c r="A574" s="1616"/>
      <c r="D574" s="1200"/>
      <c r="GD574" s="1200"/>
      <c r="GF574" s="1200"/>
      <c r="GH574" s="1200"/>
      <c r="GI574" s="1620"/>
      <c r="GJ574" s="1616"/>
      <c r="GK574" s="1616"/>
      <c r="GL574" s="1616"/>
      <c r="GM574" s="1206"/>
    </row>
    <row r="575" spans="1:195" s="1167" customFormat="1" x14ac:dyDescent="0.25">
      <c r="A575" s="1616"/>
      <c r="D575" s="1200"/>
      <c r="GD575" s="1200"/>
      <c r="GF575" s="1200"/>
      <c r="GH575" s="1200"/>
      <c r="GI575" s="1620"/>
      <c r="GJ575" s="1616"/>
      <c r="GK575" s="1616"/>
      <c r="GL575" s="1616"/>
      <c r="GM575" s="1206"/>
    </row>
    <row r="576" spans="1:195" s="1167" customFormat="1" x14ac:dyDescent="0.25">
      <c r="A576" s="1616"/>
      <c r="D576" s="1200"/>
      <c r="GD576" s="1200"/>
      <c r="GF576" s="1200"/>
      <c r="GH576" s="1200"/>
      <c r="GI576" s="1620"/>
      <c r="GJ576" s="1616"/>
      <c r="GK576" s="1616"/>
      <c r="GL576" s="1616"/>
      <c r="GM576" s="1206"/>
    </row>
    <row r="577" spans="1:195" s="1167" customFormat="1" x14ac:dyDescent="0.25">
      <c r="A577" s="1616"/>
      <c r="D577" s="1200"/>
      <c r="GD577" s="1200"/>
      <c r="GF577" s="1200"/>
      <c r="GH577" s="1200"/>
      <c r="GI577" s="1620"/>
      <c r="GJ577" s="1616"/>
      <c r="GK577" s="1616"/>
      <c r="GL577" s="1616"/>
      <c r="GM577" s="1206"/>
    </row>
    <row r="578" spans="1:195" s="1167" customFormat="1" x14ac:dyDescent="0.25">
      <c r="A578" s="1616"/>
      <c r="D578" s="1200"/>
      <c r="GD578" s="1200"/>
      <c r="GF578" s="1200"/>
      <c r="GH578" s="1200"/>
      <c r="GI578" s="1620"/>
      <c r="GJ578" s="1616"/>
      <c r="GK578" s="1616"/>
      <c r="GL578" s="1616"/>
      <c r="GM578" s="1206"/>
    </row>
    <row r="579" spans="1:195" s="1167" customFormat="1" x14ac:dyDescent="0.25">
      <c r="A579" s="1616"/>
      <c r="D579" s="1200"/>
      <c r="GD579" s="1200"/>
      <c r="GF579" s="1200"/>
      <c r="GH579" s="1200"/>
      <c r="GI579" s="1620"/>
      <c r="GJ579" s="1616"/>
      <c r="GK579" s="1616"/>
      <c r="GL579" s="1616"/>
      <c r="GM579" s="1206"/>
    </row>
    <row r="580" spans="1:195" s="1167" customFormat="1" x14ac:dyDescent="0.25">
      <c r="A580" s="1616"/>
      <c r="D580" s="1200"/>
      <c r="GD580" s="1200"/>
      <c r="GF580" s="1200"/>
      <c r="GH580" s="1200"/>
      <c r="GI580" s="1620"/>
      <c r="GJ580" s="1616"/>
      <c r="GK580" s="1616"/>
      <c r="GL580" s="1616"/>
      <c r="GM580" s="1206"/>
    </row>
    <row r="581" spans="1:195" s="1167" customFormat="1" x14ac:dyDescent="0.25">
      <c r="A581" s="1616"/>
      <c r="D581" s="1200"/>
      <c r="GD581" s="1200"/>
      <c r="GF581" s="1200"/>
      <c r="GH581" s="1200"/>
      <c r="GI581" s="1620"/>
      <c r="GJ581" s="1616"/>
      <c r="GK581" s="1616"/>
      <c r="GL581" s="1616"/>
      <c r="GM581" s="1206"/>
    </row>
    <row r="582" spans="1:195" s="1167" customFormat="1" x14ac:dyDescent="0.25">
      <c r="A582" s="1616"/>
      <c r="D582" s="1200"/>
      <c r="GD582" s="1200"/>
      <c r="GF582" s="1200"/>
      <c r="GH582" s="1200"/>
      <c r="GI582" s="1620"/>
      <c r="GJ582" s="1616"/>
      <c r="GK582" s="1616"/>
      <c r="GL582" s="1616"/>
      <c r="GM582" s="1206"/>
    </row>
    <row r="583" spans="1:195" s="1167" customFormat="1" x14ac:dyDescent="0.25">
      <c r="A583" s="1616"/>
      <c r="D583" s="1200"/>
      <c r="GD583" s="1200"/>
      <c r="GF583" s="1200"/>
      <c r="GH583" s="1200"/>
      <c r="GI583" s="1620"/>
      <c r="GJ583" s="1616"/>
      <c r="GK583" s="1616"/>
      <c r="GL583" s="1616"/>
      <c r="GM583" s="1206"/>
    </row>
    <row r="584" spans="1:195" s="1167" customFormat="1" x14ac:dyDescent="0.25">
      <c r="A584" s="1616"/>
      <c r="D584" s="1200"/>
      <c r="GD584" s="1200"/>
      <c r="GF584" s="1200"/>
      <c r="GH584" s="1200"/>
      <c r="GI584" s="1620"/>
      <c r="GJ584" s="1616"/>
      <c r="GK584" s="1616"/>
      <c r="GL584" s="1616"/>
      <c r="GM584" s="1206"/>
    </row>
    <row r="585" spans="1:195" s="1167" customFormat="1" x14ac:dyDescent="0.25">
      <c r="A585" s="1616"/>
      <c r="D585" s="1200"/>
      <c r="GD585" s="1200"/>
      <c r="GF585" s="1200"/>
      <c r="GH585" s="1200"/>
      <c r="GI585" s="1620"/>
      <c r="GJ585" s="1616"/>
      <c r="GK585" s="1616"/>
      <c r="GL585" s="1616"/>
      <c r="GM585" s="1206"/>
    </row>
    <row r="586" spans="1:195" s="1167" customFormat="1" x14ac:dyDescent="0.25">
      <c r="A586" s="1616"/>
      <c r="D586" s="1200"/>
      <c r="GD586" s="1200"/>
      <c r="GF586" s="1200"/>
      <c r="GH586" s="1200"/>
      <c r="GI586" s="1620"/>
      <c r="GJ586" s="1616"/>
      <c r="GK586" s="1616"/>
      <c r="GL586" s="1616"/>
      <c r="GM586" s="1206"/>
    </row>
    <row r="587" spans="1:195" s="1167" customFormat="1" x14ac:dyDescent="0.25">
      <c r="A587" s="1616"/>
      <c r="D587" s="1200"/>
      <c r="GD587" s="1200"/>
      <c r="GF587" s="1200"/>
      <c r="GH587" s="1200"/>
      <c r="GI587" s="1620"/>
      <c r="GJ587" s="1616"/>
      <c r="GK587" s="1616"/>
      <c r="GL587" s="1616"/>
      <c r="GM587" s="1206"/>
    </row>
    <row r="588" spans="1:195" s="1167" customFormat="1" x14ac:dyDescent="0.25">
      <c r="A588" s="1616"/>
      <c r="D588" s="1200"/>
      <c r="GD588" s="1200"/>
      <c r="GF588" s="1200"/>
      <c r="GH588" s="1200"/>
      <c r="GI588" s="1620"/>
      <c r="GJ588" s="1616"/>
      <c r="GK588" s="1616"/>
      <c r="GL588" s="1616"/>
      <c r="GM588" s="1206"/>
    </row>
    <row r="589" spans="1:195" s="1167" customFormat="1" x14ac:dyDescent="0.25">
      <c r="A589" s="1616"/>
      <c r="D589" s="1200"/>
      <c r="GD589" s="1200"/>
      <c r="GF589" s="1200"/>
      <c r="GH589" s="1200"/>
      <c r="GI589" s="1620"/>
      <c r="GJ589" s="1616"/>
      <c r="GK589" s="1616"/>
      <c r="GL589" s="1616"/>
      <c r="GM589" s="1206"/>
    </row>
    <row r="590" spans="1:195" s="1167" customFormat="1" x14ac:dyDescent="0.25">
      <c r="A590" s="1616"/>
      <c r="D590" s="1200"/>
      <c r="GD590" s="1200"/>
      <c r="GF590" s="1200"/>
      <c r="GH590" s="1200"/>
      <c r="GI590" s="1620"/>
      <c r="GJ590" s="1616"/>
      <c r="GK590" s="1616"/>
      <c r="GL590" s="1616"/>
      <c r="GM590" s="1206"/>
    </row>
    <row r="591" spans="1:195" s="1167" customFormat="1" x14ac:dyDescent="0.25">
      <c r="A591" s="1616"/>
      <c r="D591" s="1200"/>
      <c r="GD591" s="1200"/>
      <c r="GF591" s="1200"/>
      <c r="GH591" s="1200"/>
      <c r="GI591" s="1620"/>
      <c r="GJ591" s="1616"/>
      <c r="GK591" s="1616"/>
      <c r="GL591" s="1616"/>
      <c r="GM591" s="1206"/>
    </row>
    <row r="592" spans="1:195" s="1167" customFormat="1" x14ac:dyDescent="0.25">
      <c r="A592" s="1616"/>
      <c r="D592" s="1200"/>
      <c r="GD592" s="1200"/>
      <c r="GF592" s="1200"/>
      <c r="GH592" s="1200"/>
      <c r="GI592" s="1620"/>
      <c r="GJ592" s="1616"/>
      <c r="GK592" s="1616"/>
      <c r="GL592" s="1616"/>
      <c r="GM592" s="1206"/>
    </row>
    <row r="593" spans="1:195" s="1167" customFormat="1" x14ac:dyDescent="0.25">
      <c r="A593" s="1616"/>
      <c r="D593" s="1200"/>
      <c r="GD593" s="1200"/>
      <c r="GF593" s="1200"/>
      <c r="GH593" s="1200"/>
      <c r="GI593" s="1620"/>
      <c r="GJ593" s="1616"/>
      <c r="GK593" s="1616"/>
      <c r="GL593" s="1616"/>
      <c r="GM593" s="1206"/>
    </row>
    <row r="594" spans="1:195" s="1167" customFormat="1" x14ac:dyDescent="0.25">
      <c r="A594" s="1616"/>
      <c r="D594" s="1200"/>
      <c r="GD594" s="1200"/>
      <c r="GF594" s="1200"/>
      <c r="GH594" s="1200"/>
      <c r="GI594" s="1620"/>
      <c r="GJ594" s="1616"/>
      <c r="GK594" s="1616"/>
      <c r="GL594" s="1616"/>
      <c r="GM594" s="1206"/>
    </row>
    <row r="595" spans="1:195" s="1167" customFormat="1" x14ac:dyDescent="0.25">
      <c r="A595" s="1616"/>
      <c r="D595" s="1200"/>
      <c r="GD595" s="1200"/>
      <c r="GF595" s="1200"/>
      <c r="GH595" s="1200"/>
      <c r="GI595" s="1620"/>
      <c r="GJ595" s="1616"/>
      <c r="GK595" s="1616"/>
      <c r="GL595" s="1616"/>
      <c r="GM595" s="1206"/>
    </row>
    <row r="596" spans="1:195" s="1167" customFormat="1" x14ac:dyDescent="0.25">
      <c r="A596" s="1616"/>
      <c r="D596" s="1200"/>
      <c r="GD596" s="1200"/>
      <c r="GF596" s="1200"/>
      <c r="GH596" s="1200"/>
      <c r="GI596" s="1620"/>
      <c r="GJ596" s="1616"/>
      <c r="GK596" s="1616"/>
      <c r="GL596" s="1616"/>
      <c r="GM596" s="1206"/>
    </row>
    <row r="597" spans="1:195" s="1167" customFormat="1" x14ac:dyDescent="0.25">
      <c r="A597" s="1616"/>
      <c r="D597" s="1200"/>
      <c r="GD597" s="1200"/>
      <c r="GF597" s="1200"/>
      <c r="GH597" s="1200"/>
      <c r="GI597" s="1620"/>
      <c r="GJ597" s="1616"/>
      <c r="GK597" s="1616"/>
      <c r="GL597" s="1616"/>
      <c r="GM597" s="1206"/>
    </row>
    <row r="598" spans="1:195" s="1167" customFormat="1" x14ac:dyDescent="0.25">
      <c r="A598" s="1616"/>
      <c r="D598" s="1200"/>
      <c r="GD598" s="1200"/>
      <c r="GF598" s="1200"/>
      <c r="GH598" s="1200"/>
      <c r="GI598" s="1620"/>
      <c r="GJ598" s="1616"/>
      <c r="GK598" s="1616"/>
      <c r="GL598" s="1616"/>
      <c r="GM598" s="1206"/>
    </row>
    <row r="599" spans="1:195" s="1167" customFormat="1" x14ac:dyDescent="0.25">
      <c r="A599" s="1616"/>
      <c r="D599" s="1200"/>
      <c r="GD599" s="1200"/>
      <c r="GF599" s="1200"/>
      <c r="GH599" s="1200"/>
      <c r="GI599" s="1620"/>
      <c r="GJ599" s="1616"/>
      <c r="GK599" s="1616"/>
      <c r="GL599" s="1616"/>
      <c r="GM599" s="1206"/>
    </row>
    <row r="600" spans="1:195" s="1167" customFormat="1" x14ac:dyDescent="0.25">
      <c r="A600" s="1616"/>
      <c r="D600" s="1200"/>
      <c r="GD600" s="1200"/>
      <c r="GF600" s="1200"/>
      <c r="GH600" s="1200"/>
      <c r="GI600" s="1620"/>
      <c r="GJ600" s="1616"/>
      <c r="GK600" s="1616"/>
      <c r="GL600" s="1616"/>
      <c r="GM600" s="1206"/>
    </row>
    <row r="601" spans="1:195" s="1167" customFormat="1" x14ac:dyDescent="0.25">
      <c r="A601" s="1616"/>
      <c r="D601" s="1200"/>
      <c r="GD601" s="1200"/>
      <c r="GF601" s="1200"/>
      <c r="GH601" s="1200"/>
      <c r="GI601" s="1620"/>
      <c r="GJ601" s="1616"/>
      <c r="GK601" s="1616"/>
      <c r="GL601" s="1616"/>
      <c r="GM601" s="1206"/>
    </row>
    <row r="602" spans="1:195" s="1167" customFormat="1" x14ac:dyDescent="0.25">
      <c r="A602" s="1616"/>
      <c r="D602" s="1200"/>
      <c r="GD602" s="1200"/>
      <c r="GF602" s="1200"/>
      <c r="GH602" s="1200"/>
      <c r="GI602" s="1620"/>
      <c r="GJ602" s="1616"/>
      <c r="GK602" s="1616"/>
      <c r="GL602" s="1616"/>
      <c r="GM602" s="1206"/>
    </row>
    <row r="603" spans="1:195" s="1167" customFormat="1" x14ac:dyDescent="0.25">
      <c r="A603" s="1616"/>
      <c r="D603" s="1200"/>
      <c r="GD603" s="1200"/>
      <c r="GF603" s="1200"/>
      <c r="GH603" s="1200"/>
      <c r="GI603" s="1620"/>
      <c r="GJ603" s="1616"/>
      <c r="GK603" s="1616"/>
      <c r="GL603" s="1616"/>
      <c r="GM603" s="1206"/>
    </row>
    <row r="604" spans="1:195" s="1167" customFormat="1" x14ac:dyDescent="0.25">
      <c r="A604" s="1616"/>
      <c r="D604" s="1200"/>
      <c r="GD604" s="1200"/>
      <c r="GF604" s="1200"/>
      <c r="GH604" s="1200"/>
      <c r="GI604" s="1620"/>
      <c r="GJ604" s="1616"/>
      <c r="GK604" s="1616"/>
      <c r="GL604" s="1616"/>
      <c r="GM604" s="1206"/>
    </row>
    <row r="605" spans="1:195" s="1167" customFormat="1" x14ac:dyDescent="0.25">
      <c r="A605" s="1616"/>
      <c r="D605" s="1200"/>
      <c r="GD605" s="1200"/>
      <c r="GF605" s="1200"/>
      <c r="GH605" s="1200"/>
      <c r="GI605" s="1620"/>
      <c r="GJ605" s="1616"/>
      <c r="GK605" s="1616"/>
      <c r="GL605" s="1616"/>
      <c r="GM605" s="1206"/>
    </row>
    <row r="606" spans="1:195" s="1167" customFormat="1" x14ac:dyDescent="0.25">
      <c r="A606" s="1616"/>
      <c r="D606" s="1200"/>
      <c r="GD606" s="1200"/>
      <c r="GF606" s="1200"/>
      <c r="GH606" s="1200"/>
      <c r="GI606" s="1620"/>
      <c r="GJ606" s="1616"/>
      <c r="GK606" s="1616"/>
      <c r="GL606" s="1616"/>
      <c r="GM606" s="1206"/>
    </row>
    <row r="607" spans="1:195" s="1167" customFormat="1" x14ac:dyDescent="0.25">
      <c r="A607" s="1616"/>
      <c r="D607" s="1200"/>
      <c r="GD607" s="1200"/>
      <c r="GF607" s="1200"/>
      <c r="GH607" s="1200"/>
      <c r="GI607" s="1620"/>
      <c r="GJ607" s="1616"/>
      <c r="GK607" s="1616"/>
      <c r="GL607" s="1616"/>
      <c r="GM607" s="1206"/>
    </row>
    <row r="608" spans="1:195" s="1167" customFormat="1" x14ac:dyDescent="0.25">
      <c r="A608" s="1616"/>
      <c r="D608" s="1200"/>
      <c r="GD608" s="1200"/>
      <c r="GF608" s="1200"/>
      <c r="GH608" s="1200"/>
      <c r="GI608" s="1620"/>
      <c r="GJ608" s="1616"/>
      <c r="GK608" s="1616"/>
      <c r="GL608" s="1616"/>
      <c r="GM608" s="1206"/>
    </row>
    <row r="609" spans="1:195" s="1167" customFormat="1" x14ac:dyDescent="0.25">
      <c r="A609" s="1616"/>
      <c r="D609" s="1200"/>
      <c r="GD609" s="1200"/>
      <c r="GF609" s="1200"/>
      <c r="GH609" s="1200"/>
      <c r="GI609" s="1620"/>
      <c r="GJ609" s="1616"/>
      <c r="GK609" s="1616"/>
      <c r="GL609" s="1616"/>
      <c r="GM609" s="1206"/>
    </row>
    <row r="610" spans="1:195" s="1167" customFormat="1" x14ac:dyDescent="0.25">
      <c r="A610" s="1616"/>
      <c r="D610" s="1200"/>
      <c r="GD610" s="1200"/>
      <c r="GF610" s="1200"/>
      <c r="GH610" s="1200"/>
      <c r="GI610" s="1620"/>
      <c r="GJ610" s="1616"/>
      <c r="GK610" s="1616"/>
      <c r="GL610" s="1616"/>
      <c r="GM610" s="1206"/>
    </row>
    <row r="611" spans="1:195" s="1167" customFormat="1" x14ac:dyDescent="0.25">
      <c r="A611" s="1616"/>
      <c r="D611" s="1200"/>
      <c r="GD611" s="1200"/>
      <c r="GF611" s="1200"/>
      <c r="GH611" s="1200"/>
      <c r="GI611" s="1620"/>
      <c r="GJ611" s="1616"/>
      <c r="GK611" s="1616"/>
      <c r="GL611" s="1616"/>
      <c r="GM611" s="1206"/>
    </row>
    <row r="612" spans="1:195" s="1167" customFormat="1" x14ac:dyDescent="0.25">
      <c r="A612" s="1616"/>
      <c r="D612" s="1200"/>
      <c r="GD612" s="1200"/>
      <c r="GF612" s="1200"/>
      <c r="GH612" s="1200"/>
      <c r="GI612" s="1620"/>
      <c r="GJ612" s="1616"/>
      <c r="GK612" s="1616"/>
      <c r="GL612" s="1616"/>
      <c r="GM612" s="1206"/>
    </row>
    <row r="613" spans="1:195" s="1167" customFormat="1" x14ac:dyDescent="0.25">
      <c r="A613" s="1616"/>
      <c r="D613" s="1200"/>
      <c r="GD613" s="1200"/>
      <c r="GF613" s="1200"/>
      <c r="GH613" s="1200"/>
      <c r="GI613" s="1620"/>
      <c r="GJ613" s="1616"/>
      <c r="GK613" s="1616"/>
      <c r="GL613" s="1616"/>
      <c r="GM613" s="1206"/>
    </row>
    <row r="614" spans="1:195" s="1167" customFormat="1" x14ac:dyDescent="0.25">
      <c r="A614" s="1616"/>
      <c r="D614" s="1200"/>
      <c r="GD614" s="1200"/>
      <c r="GF614" s="1200"/>
      <c r="GH614" s="1200"/>
      <c r="GI614" s="1620"/>
      <c r="GJ614" s="1616"/>
      <c r="GK614" s="1616"/>
      <c r="GL614" s="1616"/>
      <c r="GM614" s="1206"/>
    </row>
    <row r="615" spans="1:195" s="1167" customFormat="1" x14ac:dyDescent="0.25">
      <c r="A615" s="1616"/>
      <c r="D615" s="1200"/>
      <c r="GD615" s="1200"/>
      <c r="GF615" s="1200"/>
      <c r="GH615" s="1200"/>
      <c r="GI615" s="1620"/>
      <c r="GJ615" s="1616"/>
      <c r="GK615" s="1616"/>
      <c r="GL615" s="1616"/>
      <c r="GM615" s="1206"/>
    </row>
    <row r="616" spans="1:195" s="1167" customFormat="1" x14ac:dyDescent="0.25">
      <c r="A616" s="1616"/>
      <c r="D616" s="1200"/>
      <c r="GD616" s="1200"/>
      <c r="GF616" s="1200"/>
      <c r="GH616" s="1200"/>
      <c r="GI616" s="1620"/>
      <c r="GJ616" s="1616"/>
      <c r="GK616" s="1616"/>
      <c r="GL616" s="1616"/>
      <c r="GM616" s="1206"/>
    </row>
    <row r="617" spans="1:195" s="1167" customFormat="1" x14ac:dyDescent="0.25">
      <c r="A617" s="1616"/>
      <c r="D617" s="1200"/>
      <c r="GD617" s="1200"/>
      <c r="GF617" s="1200"/>
      <c r="GH617" s="1200"/>
      <c r="GI617" s="1620"/>
      <c r="GJ617" s="1616"/>
      <c r="GK617" s="1616"/>
      <c r="GL617" s="1616"/>
      <c r="GM617" s="1206"/>
    </row>
    <row r="618" spans="1:195" s="1167" customFormat="1" x14ac:dyDescent="0.25">
      <c r="A618" s="1616"/>
      <c r="D618" s="1200"/>
      <c r="GD618" s="1200"/>
      <c r="GF618" s="1200"/>
      <c r="GH618" s="1200"/>
      <c r="GI618" s="1620"/>
      <c r="GJ618" s="1616"/>
      <c r="GK618" s="1616"/>
      <c r="GL618" s="1616"/>
      <c r="GM618" s="1206"/>
    </row>
    <row r="619" spans="1:195" s="1167" customFormat="1" x14ac:dyDescent="0.25">
      <c r="A619" s="1616"/>
      <c r="D619" s="1200"/>
      <c r="GD619" s="1200"/>
      <c r="GF619" s="1200"/>
      <c r="GH619" s="1200"/>
      <c r="GI619" s="1620"/>
      <c r="GJ619" s="1616"/>
      <c r="GK619" s="1616"/>
      <c r="GL619" s="1616"/>
      <c r="GM619" s="1206"/>
    </row>
    <row r="620" spans="1:195" s="1167" customFormat="1" x14ac:dyDescent="0.25">
      <c r="A620" s="1616"/>
      <c r="D620" s="1200"/>
      <c r="GD620" s="1200"/>
      <c r="GF620" s="1200"/>
      <c r="GH620" s="1200"/>
      <c r="GI620" s="1620"/>
      <c r="GJ620" s="1616"/>
      <c r="GK620" s="1616"/>
      <c r="GL620" s="1616"/>
      <c r="GM620" s="1206"/>
    </row>
    <row r="621" spans="1:195" s="1167" customFormat="1" x14ac:dyDescent="0.25">
      <c r="A621" s="1616"/>
      <c r="D621" s="1200"/>
      <c r="GD621" s="1200"/>
      <c r="GF621" s="1200"/>
      <c r="GH621" s="1200"/>
      <c r="GI621" s="1620"/>
      <c r="GJ621" s="1616"/>
      <c r="GK621" s="1616"/>
      <c r="GL621" s="1616"/>
      <c r="GM621" s="1206"/>
    </row>
    <row r="622" spans="1:195" s="1167" customFormat="1" x14ac:dyDescent="0.25">
      <c r="A622" s="1616"/>
      <c r="D622" s="1200"/>
      <c r="GD622" s="1200"/>
      <c r="GF622" s="1200"/>
      <c r="GH622" s="1200"/>
      <c r="GI622" s="1620"/>
      <c r="GJ622" s="1616"/>
      <c r="GK622" s="1616"/>
      <c r="GL622" s="1616"/>
      <c r="GM622" s="1206"/>
    </row>
    <row r="623" spans="1:195" s="1167" customFormat="1" x14ac:dyDescent="0.25">
      <c r="A623" s="1616"/>
      <c r="D623" s="1200"/>
      <c r="GD623" s="1200"/>
      <c r="GF623" s="1200"/>
      <c r="GH623" s="1200"/>
      <c r="GI623" s="1620"/>
      <c r="GJ623" s="1616"/>
      <c r="GK623" s="1616"/>
      <c r="GL623" s="1616"/>
      <c r="GM623" s="1206"/>
    </row>
    <row r="624" spans="1:195" s="1167" customFormat="1" x14ac:dyDescent="0.25">
      <c r="A624" s="1616"/>
      <c r="D624" s="1200"/>
      <c r="GD624" s="1200"/>
      <c r="GF624" s="1200"/>
      <c r="GH624" s="1200"/>
      <c r="GI624" s="1620"/>
      <c r="GJ624" s="1616"/>
      <c r="GK624" s="1616"/>
      <c r="GL624" s="1616"/>
      <c r="GM624" s="1206"/>
    </row>
    <row r="625" spans="1:195" s="1167" customFormat="1" x14ac:dyDescent="0.25">
      <c r="A625" s="1616"/>
      <c r="D625" s="1200"/>
      <c r="GD625" s="1200"/>
      <c r="GF625" s="1200"/>
      <c r="GH625" s="1200"/>
      <c r="GI625" s="1620"/>
      <c r="GJ625" s="1616"/>
      <c r="GK625" s="1616"/>
      <c r="GL625" s="1616"/>
      <c r="GM625" s="1206"/>
    </row>
    <row r="626" spans="1:195" s="1167" customFormat="1" x14ac:dyDescent="0.25">
      <c r="A626" s="1616"/>
      <c r="D626" s="1200"/>
      <c r="GD626" s="1200"/>
      <c r="GF626" s="1200"/>
      <c r="GH626" s="1200"/>
      <c r="GI626" s="1620"/>
      <c r="GJ626" s="1616"/>
      <c r="GK626" s="1616"/>
      <c r="GL626" s="1616"/>
      <c r="GM626" s="1206"/>
    </row>
    <row r="627" spans="1:195" s="1167" customFormat="1" x14ac:dyDescent="0.25">
      <c r="A627" s="1616"/>
      <c r="D627" s="1200"/>
      <c r="GD627" s="1200"/>
      <c r="GF627" s="1200"/>
      <c r="GH627" s="1200"/>
      <c r="GI627" s="1620"/>
      <c r="GJ627" s="1616"/>
      <c r="GK627" s="1616"/>
      <c r="GL627" s="1616"/>
      <c r="GM627" s="1206"/>
    </row>
    <row r="628" spans="1:195" s="1167" customFormat="1" x14ac:dyDescent="0.25">
      <c r="A628" s="1616"/>
      <c r="D628" s="1200"/>
      <c r="GD628" s="1200"/>
      <c r="GF628" s="1200"/>
      <c r="GH628" s="1200"/>
      <c r="GI628" s="1620"/>
      <c r="GJ628" s="1616"/>
      <c r="GK628" s="1616"/>
      <c r="GL628" s="1616"/>
      <c r="GM628" s="1206"/>
    </row>
    <row r="629" spans="1:195" s="1167" customFormat="1" x14ac:dyDescent="0.25">
      <c r="A629" s="1616"/>
      <c r="D629" s="1200"/>
      <c r="GD629" s="1200"/>
      <c r="GF629" s="1200"/>
      <c r="GH629" s="1200"/>
      <c r="GI629" s="1620"/>
      <c r="GJ629" s="1616"/>
      <c r="GK629" s="1616"/>
      <c r="GL629" s="1616"/>
      <c r="GM629" s="1206"/>
    </row>
    <row r="630" spans="1:195" s="1167" customFormat="1" x14ac:dyDescent="0.25">
      <c r="A630" s="1616"/>
      <c r="D630" s="1200"/>
      <c r="GD630" s="1200"/>
      <c r="GF630" s="1200"/>
      <c r="GH630" s="1200"/>
      <c r="GI630" s="1620"/>
      <c r="GJ630" s="1616"/>
      <c r="GK630" s="1616"/>
      <c r="GL630" s="1616"/>
      <c r="GM630" s="1206"/>
    </row>
    <row r="631" spans="1:195" s="1167" customFormat="1" x14ac:dyDescent="0.25">
      <c r="A631" s="1616"/>
      <c r="D631" s="1200"/>
      <c r="GD631" s="1200"/>
      <c r="GF631" s="1200"/>
      <c r="GH631" s="1200"/>
      <c r="GI631" s="1620"/>
      <c r="GJ631" s="1616"/>
      <c r="GK631" s="1616"/>
      <c r="GL631" s="1616"/>
      <c r="GM631" s="1206"/>
    </row>
    <row r="632" spans="1:195" s="1167" customFormat="1" x14ac:dyDescent="0.25">
      <c r="A632" s="1616"/>
      <c r="D632" s="1200"/>
      <c r="GD632" s="1200"/>
      <c r="GF632" s="1200"/>
      <c r="GH632" s="1200"/>
      <c r="GI632" s="1620"/>
      <c r="GJ632" s="1616"/>
      <c r="GK632" s="1616"/>
      <c r="GL632" s="1616"/>
      <c r="GM632" s="1206"/>
    </row>
    <row r="633" spans="1:195" s="1167" customFormat="1" x14ac:dyDescent="0.25">
      <c r="A633" s="1616"/>
      <c r="D633" s="1200"/>
      <c r="GD633" s="1200"/>
      <c r="GF633" s="1200"/>
      <c r="GH633" s="1200"/>
      <c r="GI633" s="1620"/>
      <c r="GJ633" s="1616"/>
      <c r="GK633" s="1616"/>
      <c r="GL633" s="1616"/>
      <c r="GM633" s="1206"/>
    </row>
    <row r="634" spans="1:195" s="1167" customFormat="1" x14ac:dyDescent="0.25">
      <c r="A634" s="1616"/>
      <c r="D634" s="1200"/>
      <c r="GD634" s="1200"/>
      <c r="GF634" s="1200"/>
      <c r="GH634" s="1200"/>
      <c r="GI634" s="1620"/>
      <c r="GJ634" s="1616"/>
      <c r="GK634" s="1616"/>
      <c r="GL634" s="1616"/>
      <c r="GM634" s="1206"/>
    </row>
    <row r="635" spans="1:195" s="1167" customFormat="1" x14ac:dyDescent="0.25">
      <c r="A635" s="1616"/>
      <c r="D635" s="1200"/>
      <c r="GD635" s="1200"/>
      <c r="GF635" s="1200"/>
      <c r="GH635" s="1200"/>
      <c r="GI635" s="1620"/>
      <c r="GJ635" s="1616"/>
      <c r="GK635" s="1616"/>
      <c r="GL635" s="1616"/>
      <c r="GM635" s="1206"/>
    </row>
    <row r="636" spans="1:195" s="1167" customFormat="1" x14ac:dyDescent="0.25">
      <c r="A636" s="1616"/>
      <c r="D636" s="1200"/>
      <c r="GD636" s="1200"/>
      <c r="GF636" s="1200"/>
      <c r="GH636" s="1200"/>
      <c r="GI636" s="1620"/>
      <c r="GJ636" s="1616"/>
      <c r="GK636" s="1616"/>
      <c r="GL636" s="1616"/>
      <c r="GM636" s="1206"/>
    </row>
    <row r="637" spans="1:195" s="1167" customFormat="1" x14ac:dyDescent="0.25">
      <c r="A637" s="1616"/>
      <c r="D637" s="1200"/>
      <c r="GD637" s="1200"/>
      <c r="GF637" s="1200"/>
      <c r="GH637" s="1200"/>
      <c r="GI637" s="1620"/>
      <c r="GJ637" s="1616"/>
      <c r="GK637" s="1616"/>
      <c r="GL637" s="1616"/>
      <c r="GM637" s="1206"/>
    </row>
    <row r="638" spans="1:195" s="1167" customFormat="1" x14ac:dyDescent="0.25">
      <c r="A638" s="1616"/>
      <c r="D638" s="1200"/>
      <c r="GD638" s="1200"/>
      <c r="GF638" s="1200"/>
      <c r="GH638" s="1200"/>
      <c r="GI638" s="1620"/>
      <c r="GJ638" s="1616"/>
      <c r="GK638" s="1616"/>
      <c r="GL638" s="1616"/>
      <c r="GM638" s="1206"/>
    </row>
    <row r="639" spans="1:195" s="1167" customFormat="1" x14ac:dyDescent="0.25">
      <c r="A639" s="1616"/>
      <c r="D639" s="1200"/>
      <c r="GD639" s="1200"/>
      <c r="GF639" s="1200"/>
      <c r="GH639" s="1200"/>
      <c r="GI639" s="1620"/>
      <c r="GJ639" s="1616"/>
      <c r="GK639" s="1616"/>
      <c r="GL639" s="1616"/>
      <c r="GM639" s="1206"/>
    </row>
    <row r="640" spans="1:195" s="1167" customFormat="1" x14ac:dyDescent="0.25">
      <c r="A640" s="1616"/>
      <c r="D640" s="1200"/>
      <c r="GD640" s="1200"/>
      <c r="GF640" s="1200"/>
      <c r="GH640" s="1200"/>
      <c r="GI640" s="1620"/>
      <c r="GJ640" s="1616"/>
      <c r="GK640" s="1616"/>
      <c r="GL640" s="1616"/>
      <c r="GM640" s="1206"/>
    </row>
    <row r="641" spans="1:195" s="1167" customFormat="1" x14ac:dyDescent="0.25">
      <c r="A641" s="1616"/>
      <c r="D641" s="1200"/>
      <c r="GD641" s="1200"/>
      <c r="GF641" s="1200"/>
      <c r="GH641" s="1200"/>
      <c r="GI641" s="1620"/>
      <c r="GJ641" s="1616"/>
      <c r="GK641" s="1616"/>
      <c r="GL641" s="1616"/>
      <c r="GM641" s="1206"/>
    </row>
    <row r="642" spans="1:195" s="1167" customFormat="1" x14ac:dyDescent="0.25">
      <c r="A642" s="1616"/>
      <c r="D642" s="1200"/>
      <c r="GD642" s="1200"/>
      <c r="GF642" s="1200"/>
      <c r="GH642" s="1200"/>
      <c r="GI642" s="1620"/>
      <c r="GJ642" s="1616"/>
      <c r="GK642" s="1616"/>
      <c r="GL642" s="1616"/>
      <c r="GM642" s="1206"/>
    </row>
    <row r="643" spans="1:195" s="1167" customFormat="1" x14ac:dyDescent="0.25">
      <c r="A643" s="1616"/>
      <c r="D643" s="1200"/>
      <c r="GD643" s="1200"/>
      <c r="GF643" s="1200"/>
      <c r="GH643" s="1200"/>
      <c r="GI643" s="1620"/>
      <c r="GJ643" s="1616"/>
      <c r="GK643" s="1616"/>
      <c r="GL643" s="1616"/>
      <c r="GM643" s="1206"/>
    </row>
    <row r="644" spans="1:195" s="1167" customFormat="1" x14ac:dyDescent="0.25">
      <c r="A644" s="1616"/>
      <c r="D644" s="1200"/>
      <c r="GD644" s="1200"/>
      <c r="GF644" s="1200"/>
      <c r="GH644" s="1200"/>
      <c r="GI644" s="1620"/>
      <c r="GJ644" s="1616"/>
      <c r="GK644" s="1616"/>
      <c r="GL644" s="1616"/>
      <c r="GM644" s="1206"/>
    </row>
    <row r="645" spans="1:195" s="1167" customFormat="1" x14ac:dyDescent="0.25">
      <c r="A645" s="1616"/>
      <c r="D645" s="1200"/>
      <c r="GD645" s="1200"/>
      <c r="GF645" s="1200"/>
      <c r="GH645" s="1200"/>
      <c r="GI645" s="1620"/>
      <c r="GJ645" s="1616"/>
      <c r="GK645" s="1616"/>
      <c r="GL645" s="1616"/>
      <c r="GM645" s="1206"/>
    </row>
    <row r="646" spans="1:195" s="1167" customFormat="1" x14ac:dyDescent="0.25">
      <c r="A646" s="1616"/>
      <c r="D646" s="1200"/>
      <c r="GD646" s="1200"/>
      <c r="GF646" s="1200"/>
      <c r="GH646" s="1200"/>
      <c r="GI646" s="1620"/>
      <c r="GJ646" s="1616"/>
      <c r="GK646" s="1616"/>
      <c r="GL646" s="1616"/>
      <c r="GM646" s="1206"/>
    </row>
    <row r="647" spans="1:195" s="1167" customFormat="1" x14ac:dyDescent="0.25">
      <c r="A647" s="1616"/>
      <c r="D647" s="1200"/>
      <c r="GD647" s="1200"/>
      <c r="GF647" s="1200"/>
      <c r="GH647" s="1200"/>
      <c r="GI647" s="1620"/>
      <c r="GJ647" s="1616"/>
      <c r="GK647" s="1616"/>
      <c r="GL647" s="1616"/>
      <c r="GM647" s="1206"/>
    </row>
    <row r="648" spans="1:195" s="1167" customFormat="1" x14ac:dyDescent="0.25">
      <c r="A648" s="1616"/>
      <c r="D648" s="1200"/>
      <c r="GD648" s="1200"/>
      <c r="GF648" s="1200"/>
      <c r="GH648" s="1200"/>
      <c r="GI648" s="1620"/>
      <c r="GJ648" s="1616"/>
      <c r="GK648" s="1616"/>
      <c r="GL648" s="1616"/>
      <c r="GM648" s="1206"/>
    </row>
    <row r="649" spans="1:195" s="1167" customFormat="1" x14ac:dyDescent="0.25">
      <c r="A649" s="1616"/>
      <c r="D649" s="1200"/>
      <c r="GD649" s="1200"/>
      <c r="GF649" s="1200"/>
      <c r="GH649" s="1200"/>
      <c r="GI649" s="1620"/>
      <c r="GJ649" s="1616"/>
      <c r="GK649" s="1616"/>
      <c r="GL649" s="1616"/>
      <c r="GM649" s="1206"/>
    </row>
    <row r="650" spans="1:195" s="1167" customFormat="1" x14ac:dyDescent="0.25">
      <c r="A650" s="1616"/>
      <c r="D650" s="1200"/>
      <c r="GD650" s="1200"/>
      <c r="GF650" s="1200"/>
      <c r="GH650" s="1200"/>
      <c r="GI650" s="1620"/>
      <c r="GJ650" s="1616"/>
      <c r="GK650" s="1616"/>
      <c r="GL650" s="1616"/>
      <c r="GM650" s="1206"/>
    </row>
    <row r="651" spans="1:195" s="1167" customFormat="1" x14ac:dyDescent="0.25">
      <c r="A651" s="1616"/>
      <c r="D651" s="1200"/>
      <c r="GD651" s="1200"/>
      <c r="GF651" s="1200"/>
      <c r="GH651" s="1200"/>
      <c r="GI651" s="1620"/>
      <c r="GJ651" s="1616"/>
      <c r="GK651" s="1616"/>
      <c r="GL651" s="1616"/>
      <c r="GM651" s="1206"/>
    </row>
    <row r="652" spans="1:195" s="1167" customFormat="1" x14ac:dyDescent="0.25">
      <c r="A652" s="1616"/>
      <c r="D652" s="1200"/>
      <c r="GD652" s="1200"/>
      <c r="GF652" s="1200"/>
      <c r="GH652" s="1200"/>
      <c r="GI652" s="1620"/>
      <c r="GJ652" s="1616"/>
      <c r="GK652" s="1616"/>
      <c r="GL652" s="1616"/>
      <c r="GM652" s="1206"/>
    </row>
    <row r="653" spans="1:195" s="1167" customFormat="1" x14ac:dyDescent="0.25">
      <c r="A653" s="1616"/>
      <c r="D653" s="1200"/>
      <c r="GD653" s="1200"/>
      <c r="GF653" s="1200"/>
      <c r="GH653" s="1200"/>
      <c r="GI653" s="1620"/>
      <c r="GJ653" s="1616"/>
      <c r="GK653" s="1616"/>
      <c r="GL653" s="1616"/>
      <c r="GM653" s="1206"/>
    </row>
    <row r="654" spans="1:195" s="1167" customFormat="1" x14ac:dyDescent="0.25">
      <c r="A654" s="1616"/>
      <c r="D654" s="1200"/>
      <c r="GD654" s="1200"/>
      <c r="GF654" s="1200"/>
      <c r="GH654" s="1200"/>
      <c r="GI654" s="1620"/>
      <c r="GJ654" s="1616"/>
      <c r="GK654" s="1616"/>
      <c r="GL654" s="1616"/>
      <c r="GM654" s="1206"/>
    </row>
    <row r="655" spans="1:195" s="1167" customFormat="1" x14ac:dyDescent="0.25">
      <c r="A655" s="1616"/>
      <c r="D655" s="1200"/>
      <c r="GD655" s="1200"/>
      <c r="GF655" s="1200"/>
      <c r="GH655" s="1200"/>
      <c r="GI655" s="1620"/>
      <c r="GJ655" s="1616"/>
      <c r="GK655" s="1616"/>
      <c r="GL655" s="1616"/>
      <c r="GM655" s="1206"/>
    </row>
    <row r="656" spans="1:195" s="1167" customFormat="1" x14ac:dyDescent="0.25">
      <c r="A656" s="1616"/>
      <c r="D656" s="1200"/>
      <c r="GD656" s="1200"/>
      <c r="GF656" s="1200"/>
      <c r="GH656" s="1200"/>
      <c r="GI656" s="1620"/>
      <c r="GJ656" s="1616"/>
      <c r="GK656" s="1616"/>
      <c r="GL656" s="1616"/>
      <c r="GM656" s="1206"/>
    </row>
    <row r="657" spans="1:195" s="1167" customFormat="1" x14ac:dyDescent="0.25">
      <c r="A657" s="1616"/>
      <c r="D657" s="1200"/>
      <c r="GD657" s="1200"/>
      <c r="GF657" s="1200"/>
      <c r="GH657" s="1200"/>
      <c r="GI657" s="1620"/>
      <c r="GJ657" s="1616"/>
      <c r="GK657" s="1616"/>
      <c r="GL657" s="1616"/>
      <c r="GM657" s="1206"/>
    </row>
    <row r="658" spans="1:195" s="1167" customFormat="1" x14ac:dyDescent="0.25">
      <c r="A658" s="1616"/>
      <c r="D658" s="1200"/>
      <c r="GD658" s="1200"/>
      <c r="GF658" s="1200"/>
      <c r="GH658" s="1200"/>
      <c r="GI658" s="1620"/>
      <c r="GJ658" s="1616"/>
      <c r="GK658" s="1616"/>
      <c r="GL658" s="1616"/>
      <c r="GM658" s="1206"/>
    </row>
    <row r="659" spans="1:195" s="1167" customFormat="1" x14ac:dyDescent="0.25">
      <c r="A659" s="1616"/>
      <c r="D659" s="1200"/>
      <c r="GD659" s="1200"/>
      <c r="GF659" s="1200"/>
      <c r="GH659" s="1200"/>
      <c r="GI659" s="1620"/>
      <c r="GJ659" s="1616"/>
      <c r="GK659" s="1616"/>
      <c r="GL659" s="1616"/>
      <c r="GM659" s="1206"/>
    </row>
    <row r="660" spans="1:195" s="1167" customFormat="1" x14ac:dyDescent="0.25">
      <c r="A660" s="1616"/>
      <c r="D660" s="1200"/>
      <c r="GD660" s="1200"/>
      <c r="GF660" s="1200"/>
      <c r="GH660" s="1200"/>
      <c r="GI660" s="1620"/>
      <c r="GJ660" s="1616"/>
      <c r="GK660" s="1616"/>
      <c r="GL660" s="1616"/>
      <c r="GM660" s="1206"/>
    </row>
    <row r="661" spans="1:195" s="1167" customFormat="1" x14ac:dyDescent="0.25">
      <c r="A661" s="1616"/>
      <c r="D661" s="1200"/>
      <c r="GD661" s="1200"/>
      <c r="GF661" s="1200"/>
      <c r="GH661" s="1200"/>
      <c r="GI661" s="1620"/>
      <c r="GJ661" s="1616"/>
      <c r="GK661" s="1616"/>
      <c r="GL661" s="1616"/>
      <c r="GM661" s="1206"/>
    </row>
    <row r="662" spans="1:195" s="1167" customFormat="1" x14ac:dyDescent="0.25">
      <c r="A662" s="1616"/>
      <c r="D662" s="1200"/>
      <c r="GD662" s="1200"/>
      <c r="GF662" s="1200"/>
      <c r="GH662" s="1200"/>
      <c r="GI662" s="1620"/>
      <c r="GJ662" s="1616"/>
      <c r="GK662" s="1616"/>
      <c r="GL662" s="1616"/>
      <c r="GM662" s="1206"/>
    </row>
    <row r="663" spans="1:195" s="1167" customFormat="1" x14ac:dyDescent="0.25">
      <c r="A663" s="1616"/>
      <c r="D663" s="1200"/>
      <c r="GD663" s="1200"/>
      <c r="GF663" s="1200"/>
      <c r="GH663" s="1200"/>
      <c r="GI663" s="1620"/>
      <c r="GJ663" s="1616"/>
      <c r="GK663" s="1616"/>
      <c r="GL663" s="1616"/>
      <c r="GM663" s="1206"/>
    </row>
    <row r="664" spans="1:195" s="1167" customFormat="1" x14ac:dyDescent="0.25">
      <c r="A664" s="1616"/>
      <c r="D664" s="1200"/>
      <c r="GD664" s="1200"/>
      <c r="GF664" s="1200"/>
      <c r="GH664" s="1200"/>
      <c r="GI664" s="1620"/>
      <c r="GJ664" s="1616"/>
      <c r="GK664" s="1616"/>
      <c r="GL664" s="1616"/>
      <c r="GM664" s="1206"/>
    </row>
    <row r="665" spans="1:195" s="1167" customFormat="1" x14ac:dyDescent="0.25">
      <c r="A665" s="1616"/>
      <c r="D665" s="1200"/>
      <c r="GD665" s="1200"/>
      <c r="GF665" s="1200"/>
      <c r="GH665" s="1200"/>
      <c r="GI665" s="1620"/>
      <c r="GJ665" s="1616"/>
      <c r="GK665" s="1616"/>
      <c r="GL665" s="1616"/>
      <c r="GM665" s="1206"/>
    </row>
    <row r="666" spans="1:195" s="1167" customFormat="1" x14ac:dyDescent="0.25">
      <c r="A666" s="1616"/>
      <c r="D666" s="1200"/>
      <c r="GD666" s="1200"/>
      <c r="GF666" s="1200"/>
      <c r="GH666" s="1200"/>
      <c r="GI666" s="1620"/>
      <c r="GJ666" s="1616"/>
      <c r="GK666" s="1616"/>
      <c r="GL666" s="1616"/>
      <c r="GM666" s="1206"/>
    </row>
    <row r="667" spans="1:195" s="1167" customFormat="1" x14ac:dyDescent="0.25">
      <c r="A667" s="1616"/>
      <c r="D667" s="1200"/>
      <c r="GD667" s="1200"/>
      <c r="GF667" s="1200"/>
      <c r="GH667" s="1200"/>
      <c r="GI667" s="1620"/>
      <c r="GJ667" s="1616"/>
      <c r="GK667" s="1616"/>
      <c r="GL667" s="1616"/>
      <c r="GM667" s="1206"/>
    </row>
    <row r="668" spans="1:195" s="1167" customFormat="1" x14ac:dyDescent="0.25">
      <c r="A668" s="1616"/>
      <c r="D668" s="1200"/>
      <c r="GD668" s="1200"/>
      <c r="GF668" s="1200"/>
      <c r="GH668" s="1200"/>
      <c r="GI668" s="1620"/>
      <c r="GJ668" s="1616"/>
      <c r="GK668" s="1616"/>
      <c r="GL668" s="1616"/>
      <c r="GM668" s="1206"/>
    </row>
    <row r="669" spans="1:195" s="1167" customFormat="1" x14ac:dyDescent="0.25">
      <c r="A669" s="1616"/>
      <c r="D669" s="1200"/>
      <c r="GD669" s="1200"/>
      <c r="GF669" s="1200"/>
      <c r="GH669" s="1200"/>
      <c r="GI669" s="1620"/>
      <c r="GJ669" s="1616"/>
      <c r="GK669" s="1616"/>
      <c r="GL669" s="1616"/>
      <c r="GM669" s="1206"/>
    </row>
    <row r="670" spans="1:195" x14ac:dyDescent="0.25">
      <c r="GL670" s="1616"/>
      <c r="GM670" s="1206"/>
    </row>
    <row r="671" spans="1:195" x14ac:dyDescent="0.25">
      <c r="GL671" s="1616"/>
      <c r="GM671" s="1206"/>
    </row>
    <row r="672" spans="1:195" x14ac:dyDescent="0.25">
      <c r="GL672" s="1616"/>
      <c r="GM672" s="1206"/>
    </row>
    <row r="673" spans="194:195" x14ac:dyDescent="0.25">
      <c r="GL673" s="1616"/>
      <c r="GM673" s="1206"/>
    </row>
    <row r="674" spans="194:195" x14ac:dyDescent="0.25">
      <c r="GL674" s="1616"/>
      <c r="GM674" s="1206"/>
    </row>
    <row r="675" spans="194:195" x14ac:dyDescent="0.25">
      <c r="GL675" s="1616"/>
      <c r="GM675" s="1206"/>
    </row>
    <row r="676" spans="194:195" x14ac:dyDescent="0.25">
      <c r="GL676" s="1616"/>
      <c r="GM676" s="1206"/>
    </row>
    <row r="677" spans="194:195" x14ac:dyDescent="0.25">
      <c r="GL677" s="1616"/>
      <c r="GM677" s="1206"/>
    </row>
    <row r="678" spans="194:195" x14ac:dyDescent="0.25">
      <c r="GL678" s="1616"/>
      <c r="GM678" s="1206"/>
    </row>
    <row r="679" spans="194:195" x14ac:dyDescent="0.25">
      <c r="GL679" s="1616"/>
      <c r="GM679" s="1206"/>
    </row>
    <row r="680" spans="194:195" x14ac:dyDescent="0.25">
      <c r="GL680" s="1616"/>
      <c r="GM680" s="1206"/>
    </row>
    <row r="681" spans="194:195" x14ac:dyDescent="0.25">
      <c r="GL681" s="1616"/>
      <c r="GM681" s="1206"/>
    </row>
    <row r="682" spans="194:195" x14ac:dyDescent="0.25">
      <c r="GL682" s="1616"/>
      <c r="GM682" s="1206"/>
    </row>
    <row r="683" spans="194:195" x14ac:dyDescent="0.25">
      <c r="GL683" s="1616"/>
      <c r="GM683" s="1206"/>
    </row>
    <row r="684" spans="194:195" x14ac:dyDescent="0.25">
      <c r="GL684" s="1616"/>
      <c r="GM684" s="1206"/>
    </row>
    <row r="685" spans="194:195" x14ac:dyDescent="0.25">
      <c r="GL685" s="1616"/>
      <c r="GM685" s="1206"/>
    </row>
    <row r="686" spans="194:195" x14ac:dyDescent="0.25">
      <c r="GL686" s="1616"/>
      <c r="GM686" s="1206"/>
    </row>
    <row r="687" spans="194:195" x14ac:dyDescent="0.25">
      <c r="GL687" s="1616"/>
      <c r="GM687" s="1206"/>
    </row>
    <row r="688" spans="194:195" x14ac:dyDescent="0.25">
      <c r="GL688" s="1616"/>
      <c r="GM688" s="1206"/>
    </row>
    <row r="689" spans="194:195" x14ac:dyDescent="0.25">
      <c r="GL689" s="1616"/>
      <c r="GM689" s="1206"/>
    </row>
    <row r="690" spans="194:195" x14ac:dyDescent="0.25">
      <c r="GL690" s="1616"/>
      <c r="GM690" s="1206"/>
    </row>
    <row r="691" spans="194:195" x14ac:dyDescent="0.25">
      <c r="GL691" s="1616"/>
      <c r="GM691" s="1206"/>
    </row>
    <row r="692" spans="194:195" x14ac:dyDescent="0.25">
      <c r="GL692" s="1616"/>
      <c r="GM692" s="1206"/>
    </row>
    <row r="693" spans="194:195" x14ac:dyDescent="0.25">
      <c r="GL693" s="1616"/>
      <c r="GM693" s="1206"/>
    </row>
    <row r="694" spans="194:195" x14ac:dyDescent="0.25">
      <c r="GL694" s="1616"/>
      <c r="GM694" s="1206"/>
    </row>
    <row r="695" spans="194:195" x14ac:dyDescent="0.25">
      <c r="GL695" s="1616"/>
      <c r="GM695" s="1206"/>
    </row>
    <row r="696" spans="194:195" x14ac:dyDescent="0.25">
      <c r="GL696" s="1616"/>
      <c r="GM696" s="1206"/>
    </row>
    <row r="697" spans="194:195" x14ac:dyDescent="0.25">
      <c r="GL697" s="1616"/>
      <c r="GM697" s="1206"/>
    </row>
    <row r="698" spans="194:195" x14ac:dyDescent="0.25">
      <c r="GL698" s="1616"/>
      <c r="GM698" s="1206"/>
    </row>
    <row r="699" spans="194:195" x14ac:dyDescent="0.25">
      <c r="GL699" s="1616"/>
      <c r="GM699" s="1206"/>
    </row>
    <row r="700" spans="194:195" x14ac:dyDescent="0.25">
      <c r="GL700" s="1616"/>
      <c r="GM700" s="1206"/>
    </row>
    <row r="701" spans="194:195" x14ac:dyDescent="0.25">
      <c r="GL701" s="1616"/>
      <c r="GM701" s="1206"/>
    </row>
    <row r="702" spans="194:195" x14ac:dyDescent="0.25">
      <c r="GL702" s="1616"/>
      <c r="GM702" s="1206"/>
    </row>
    <row r="703" spans="194:195" x14ac:dyDescent="0.25">
      <c r="GL703" s="1616"/>
      <c r="GM703" s="1206"/>
    </row>
    <row r="704" spans="194:195" x14ac:dyDescent="0.25">
      <c r="GL704" s="1616"/>
      <c r="GM704" s="1206"/>
    </row>
    <row r="705" spans="194:195" x14ac:dyDescent="0.25">
      <c r="GL705" s="1616"/>
      <c r="GM705" s="1206"/>
    </row>
    <row r="706" spans="194:195" x14ac:dyDescent="0.25">
      <c r="GL706" s="1616"/>
      <c r="GM706" s="1206"/>
    </row>
    <row r="707" spans="194:195" x14ac:dyDescent="0.25">
      <c r="GL707" s="1616"/>
      <c r="GM707" s="1206"/>
    </row>
    <row r="708" spans="194:195" x14ac:dyDescent="0.25">
      <c r="GL708" s="1616"/>
      <c r="GM708" s="1206"/>
    </row>
    <row r="709" spans="194:195" x14ac:dyDescent="0.25">
      <c r="GL709" s="1616"/>
      <c r="GM709" s="1206"/>
    </row>
    <row r="710" spans="194:195" x14ac:dyDescent="0.25">
      <c r="GL710" s="1616"/>
      <c r="GM710" s="1206"/>
    </row>
    <row r="711" spans="194:195" x14ac:dyDescent="0.25">
      <c r="GL711" s="1616"/>
      <c r="GM711" s="1206"/>
    </row>
    <row r="712" spans="194:195" x14ac:dyDescent="0.25">
      <c r="GL712" s="1616"/>
      <c r="GM712" s="1206"/>
    </row>
    <row r="713" spans="194:195" x14ac:dyDescent="0.25">
      <c r="GL713" s="1616"/>
      <c r="GM713" s="1206"/>
    </row>
    <row r="714" spans="194:195" x14ac:dyDescent="0.25">
      <c r="GL714" s="1616"/>
      <c r="GM714" s="1206"/>
    </row>
    <row r="715" spans="194:195" x14ac:dyDescent="0.25">
      <c r="GL715" s="1616"/>
      <c r="GM715" s="1206"/>
    </row>
    <row r="716" spans="194:195" x14ac:dyDescent="0.25">
      <c r="GL716" s="1616"/>
      <c r="GM716" s="1206"/>
    </row>
    <row r="717" spans="194:195" x14ac:dyDescent="0.25">
      <c r="GL717" s="1616"/>
      <c r="GM717" s="1206"/>
    </row>
    <row r="718" spans="194:195" x14ac:dyDescent="0.25">
      <c r="GL718" s="1616"/>
      <c r="GM718" s="1206"/>
    </row>
    <row r="719" spans="194:195" x14ac:dyDescent="0.25">
      <c r="GL719" s="1616"/>
      <c r="GM719" s="1206"/>
    </row>
    <row r="720" spans="194:195" x14ac:dyDescent="0.25">
      <c r="GL720" s="1616"/>
      <c r="GM720" s="1206"/>
    </row>
    <row r="721" spans="194:195" x14ac:dyDescent="0.25">
      <c r="GL721" s="1616"/>
      <c r="GM721" s="1206"/>
    </row>
    <row r="722" spans="194:195" x14ac:dyDescent="0.25">
      <c r="GL722" s="1616"/>
      <c r="GM722" s="1206"/>
    </row>
    <row r="723" spans="194:195" x14ac:dyDescent="0.25">
      <c r="GL723" s="1616"/>
      <c r="GM723" s="1206"/>
    </row>
    <row r="724" spans="194:195" x14ac:dyDescent="0.25">
      <c r="GL724" s="1616"/>
      <c r="GM724" s="1206"/>
    </row>
    <row r="725" spans="194:195" x14ac:dyDescent="0.25">
      <c r="GL725" s="1616"/>
      <c r="GM725" s="1206"/>
    </row>
    <row r="726" spans="194:195" x14ac:dyDescent="0.25">
      <c r="GL726" s="1616"/>
      <c r="GM726" s="1206"/>
    </row>
    <row r="727" spans="194:195" x14ac:dyDescent="0.25">
      <c r="GL727" s="1616"/>
      <c r="GM727" s="1206"/>
    </row>
    <row r="728" spans="194:195" x14ac:dyDescent="0.25">
      <c r="GL728" s="1616"/>
      <c r="GM728" s="1206"/>
    </row>
    <row r="729" spans="194:195" x14ac:dyDescent="0.25">
      <c r="GL729" s="1616"/>
      <c r="GM729" s="1206"/>
    </row>
    <row r="730" spans="194:195" x14ac:dyDescent="0.25">
      <c r="GL730" s="1616"/>
      <c r="GM730" s="1206"/>
    </row>
    <row r="731" spans="194:195" x14ac:dyDescent="0.25">
      <c r="GL731" s="1616"/>
      <c r="GM731" s="1206"/>
    </row>
    <row r="732" spans="194:195" x14ac:dyDescent="0.25">
      <c r="GL732" s="1616"/>
      <c r="GM732" s="1206"/>
    </row>
    <row r="733" spans="194:195" x14ac:dyDescent="0.25">
      <c r="GL733" s="1616"/>
      <c r="GM733" s="1206"/>
    </row>
    <row r="734" spans="194:195" x14ac:dyDescent="0.25">
      <c r="GL734" s="1616"/>
      <c r="GM734" s="1206"/>
    </row>
    <row r="735" spans="194:195" x14ac:dyDescent="0.25">
      <c r="GL735" s="1616"/>
      <c r="GM735" s="1206"/>
    </row>
    <row r="736" spans="194:195" x14ac:dyDescent="0.25">
      <c r="GL736" s="1616"/>
      <c r="GM736" s="1206"/>
    </row>
    <row r="737" spans="194:195" x14ac:dyDescent="0.25">
      <c r="GL737" s="1616"/>
      <c r="GM737" s="1206"/>
    </row>
    <row r="738" spans="194:195" x14ac:dyDescent="0.25">
      <c r="GL738" s="1616"/>
      <c r="GM738" s="1206"/>
    </row>
    <row r="739" spans="194:195" x14ac:dyDescent="0.25">
      <c r="GL739" s="1616"/>
      <c r="GM739" s="1206"/>
    </row>
    <row r="740" spans="194:195" x14ac:dyDescent="0.25">
      <c r="GL740" s="1616"/>
      <c r="GM740" s="1206"/>
    </row>
    <row r="741" spans="194:195" x14ac:dyDescent="0.25">
      <c r="GL741" s="1616"/>
      <c r="GM741" s="1206"/>
    </row>
    <row r="742" spans="194:195" x14ac:dyDescent="0.25">
      <c r="GL742" s="1616"/>
      <c r="GM742" s="1206"/>
    </row>
    <row r="743" spans="194:195" x14ac:dyDescent="0.25">
      <c r="GL743" s="1616"/>
      <c r="GM743" s="1206"/>
    </row>
    <row r="744" spans="194:195" x14ac:dyDescent="0.25">
      <c r="GL744" s="1616"/>
      <c r="GM744" s="1206"/>
    </row>
    <row r="745" spans="194:195" x14ac:dyDescent="0.25">
      <c r="GL745" s="1616"/>
      <c r="GM745" s="1206"/>
    </row>
    <row r="746" spans="194:195" x14ac:dyDescent="0.25">
      <c r="GL746" s="1616"/>
      <c r="GM746" s="1206"/>
    </row>
    <row r="747" spans="194:195" x14ac:dyDescent="0.25">
      <c r="GL747" s="1616"/>
      <c r="GM747" s="1206"/>
    </row>
    <row r="748" spans="194:195" x14ac:dyDescent="0.25">
      <c r="GL748" s="1616"/>
      <c r="GM748" s="1206"/>
    </row>
    <row r="749" spans="194:195" x14ac:dyDescent="0.25">
      <c r="GL749" s="1616"/>
      <c r="GM749" s="1206"/>
    </row>
    <row r="750" spans="194:195" x14ac:dyDescent="0.25">
      <c r="GL750" s="1616"/>
      <c r="GM750" s="1206"/>
    </row>
    <row r="751" spans="194:195" x14ac:dyDescent="0.25">
      <c r="GL751" s="1616"/>
      <c r="GM751" s="1206"/>
    </row>
    <row r="752" spans="194:195" x14ac:dyDescent="0.25">
      <c r="GL752" s="1616"/>
      <c r="GM752" s="1206"/>
    </row>
    <row r="753" spans="194:195" x14ac:dyDescent="0.25">
      <c r="GL753" s="1616"/>
      <c r="GM753" s="1206"/>
    </row>
    <row r="754" spans="194:195" x14ac:dyDescent="0.25">
      <c r="GL754" s="1616"/>
      <c r="GM754" s="1206"/>
    </row>
    <row r="755" spans="194:195" x14ac:dyDescent="0.25">
      <c r="GL755" s="1616"/>
      <c r="GM755" s="1206"/>
    </row>
    <row r="756" spans="194:195" x14ac:dyDescent="0.25">
      <c r="GL756" s="1616"/>
      <c r="GM756" s="1206"/>
    </row>
    <row r="757" spans="194:195" x14ac:dyDescent="0.25">
      <c r="GL757" s="1616"/>
      <c r="GM757" s="1206"/>
    </row>
    <row r="758" spans="194:195" x14ac:dyDescent="0.25">
      <c r="GL758" s="1616"/>
      <c r="GM758" s="1206"/>
    </row>
    <row r="759" spans="194:195" x14ac:dyDescent="0.25">
      <c r="GL759" s="1616"/>
      <c r="GM759" s="1206"/>
    </row>
    <row r="760" spans="194:195" x14ac:dyDescent="0.25">
      <c r="GL760" s="1616"/>
      <c r="GM760" s="1206"/>
    </row>
    <row r="761" spans="194:195" x14ac:dyDescent="0.25">
      <c r="GL761" s="1616"/>
      <c r="GM761" s="1206"/>
    </row>
    <row r="762" spans="194:195" x14ac:dyDescent="0.25">
      <c r="GL762" s="1616"/>
      <c r="GM762" s="1206"/>
    </row>
    <row r="763" spans="194:195" x14ac:dyDescent="0.25">
      <c r="GL763" s="1616"/>
      <c r="GM763" s="1206"/>
    </row>
    <row r="764" spans="194:195" x14ac:dyDescent="0.25">
      <c r="GL764" s="1616"/>
      <c r="GM764" s="1206"/>
    </row>
    <row r="765" spans="194:195" x14ac:dyDescent="0.25">
      <c r="GL765" s="1616"/>
      <c r="GM765" s="1206"/>
    </row>
    <row r="766" spans="194:195" x14ac:dyDescent="0.25">
      <c r="GL766" s="1616"/>
      <c r="GM766" s="1206"/>
    </row>
    <row r="767" spans="194:195" x14ac:dyDescent="0.25">
      <c r="GL767" s="1616"/>
      <c r="GM767" s="1206"/>
    </row>
    <row r="768" spans="194:195" x14ac:dyDescent="0.25">
      <c r="GL768" s="1616"/>
      <c r="GM768" s="1206"/>
    </row>
    <row r="769" spans="194:195" x14ac:dyDescent="0.25">
      <c r="GL769" s="1616"/>
      <c r="GM769" s="1206"/>
    </row>
    <row r="770" spans="194:195" x14ac:dyDescent="0.25">
      <c r="GL770" s="1616"/>
      <c r="GM770" s="1206"/>
    </row>
    <row r="771" spans="194:195" x14ac:dyDescent="0.25">
      <c r="GL771" s="1616"/>
      <c r="GM771" s="1206"/>
    </row>
    <row r="772" spans="194:195" x14ac:dyDescent="0.25">
      <c r="GL772" s="1616"/>
      <c r="GM772" s="1206"/>
    </row>
    <row r="773" spans="194:195" x14ac:dyDescent="0.25">
      <c r="GL773" s="1616"/>
      <c r="GM773" s="1206"/>
    </row>
    <row r="774" spans="194:195" x14ac:dyDescent="0.25">
      <c r="GL774" s="1616"/>
      <c r="GM774" s="1206"/>
    </row>
    <row r="775" spans="194:195" x14ac:dyDescent="0.25">
      <c r="GL775" s="1616"/>
      <c r="GM775" s="1206"/>
    </row>
  </sheetData>
  <autoFilter ref="A14:GM116"/>
  <mergeCells count="243">
    <mergeCell ref="GJ13:GJ14"/>
    <mergeCell ref="GK13:GK14"/>
    <mergeCell ref="GL13:GL14"/>
    <mergeCell ref="GM13:GM14"/>
    <mergeCell ref="GC13:GC14"/>
    <mergeCell ref="GD13:GD14"/>
    <mergeCell ref="GE13:GE14"/>
    <mergeCell ref="GF13:GF14"/>
    <mergeCell ref="GG13:GG14"/>
    <mergeCell ref="GH13:GH14"/>
    <mergeCell ref="GI11:GI14"/>
    <mergeCell ref="GJ11:GK12"/>
    <mergeCell ref="GL11:GM12"/>
    <mergeCell ref="FW13:FW14"/>
    <mergeCell ref="FX13:FX14"/>
    <mergeCell ref="FY13:FY14"/>
    <mergeCell ref="FZ13:FZ14"/>
    <mergeCell ref="GA13:GA14"/>
    <mergeCell ref="GB13:GB14"/>
    <mergeCell ref="FM13:FM14"/>
    <mergeCell ref="FN13:FO13"/>
    <mergeCell ref="FQ13:FR13"/>
    <mergeCell ref="FT13:FT14"/>
    <mergeCell ref="FU13:FU14"/>
    <mergeCell ref="FV13:FV14"/>
    <mergeCell ref="EB13:EB14"/>
    <mergeCell ref="EC13:EC14"/>
    <mergeCell ref="ED13:ED14"/>
    <mergeCell ref="FG13:FG14"/>
    <mergeCell ref="FH13:FH14"/>
    <mergeCell ref="FI13:FI14"/>
    <mergeCell ref="FJ13:FJ14"/>
    <mergeCell ref="FK13:FK14"/>
    <mergeCell ref="FL13:FL14"/>
    <mergeCell ref="ES13:ES14"/>
    <mergeCell ref="ET13:ET14"/>
    <mergeCell ref="EU13:EU14"/>
    <mergeCell ref="EV13:EV14"/>
    <mergeCell ref="EW13:EW14"/>
    <mergeCell ref="EX13:EX14"/>
    <mergeCell ref="DL13:DL14"/>
    <mergeCell ref="DM13:DM14"/>
    <mergeCell ref="DN13:DN14"/>
    <mergeCell ref="DO13:DO14"/>
    <mergeCell ref="DP13:DP14"/>
    <mergeCell ref="DA13:DA14"/>
    <mergeCell ref="DB13:DB14"/>
    <mergeCell ref="DC13:DC14"/>
    <mergeCell ref="DD13:DD14"/>
    <mergeCell ref="DE13:DE14"/>
    <mergeCell ref="DF13:DG13"/>
    <mergeCell ref="DK12:DK14"/>
    <mergeCell ref="DL12:DP12"/>
    <mergeCell ref="DI13:DJ13"/>
    <mergeCell ref="FT12:FX12"/>
    <mergeCell ref="FY12:FZ12"/>
    <mergeCell ref="EP13:EP14"/>
    <mergeCell ref="EQ13:EQ14"/>
    <mergeCell ref="ER13:ER14"/>
    <mergeCell ref="DQ12:DR12"/>
    <mergeCell ref="DS12:DT12"/>
    <mergeCell ref="DU12:DY12"/>
    <mergeCell ref="DZ12:DZ14"/>
    <mergeCell ref="EA12:EE12"/>
    <mergeCell ref="EF12:EG12"/>
    <mergeCell ref="DQ13:DQ14"/>
    <mergeCell ref="DR13:DR14"/>
    <mergeCell ref="DS13:DS14"/>
    <mergeCell ref="DT13:DT14"/>
    <mergeCell ref="EE13:EE14"/>
    <mergeCell ref="EF13:EF14"/>
    <mergeCell ref="EG13:EG14"/>
    <mergeCell ref="EH13:EH14"/>
    <mergeCell ref="EI13:EI14"/>
    <mergeCell ref="EJ13:EK13"/>
    <mergeCell ref="DU13:DV13"/>
    <mergeCell ref="DX13:DY13"/>
    <mergeCell ref="EA13:EA14"/>
    <mergeCell ref="EW12:EX12"/>
    <mergeCell ref="EM13:EN13"/>
    <mergeCell ref="S13:S14"/>
    <mergeCell ref="T13:U13"/>
    <mergeCell ref="W13:X13"/>
    <mergeCell ref="Z13:Z14"/>
    <mergeCell ref="AA13:AA14"/>
    <mergeCell ref="AB13:AB14"/>
    <mergeCell ref="FS12:FS14"/>
    <mergeCell ref="CW12:DA12"/>
    <mergeCell ref="DB12:DC12"/>
    <mergeCell ref="AC13:AC14"/>
    <mergeCell ref="AD13:AD14"/>
    <mergeCell ref="AE13:AE14"/>
    <mergeCell ref="AF13:AF14"/>
    <mergeCell ref="AG13:AG14"/>
    <mergeCell ref="AH13:AH14"/>
    <mergeCell ref="BK13:BK14"/>
    <mergeCell ref="BL13:BL14"/>
    <mergeCell ref="BM13:BN13"/>
    <mergeCell ref="BE13:BE14"/>
    <mergeCell ref="BF13:BF14"/>
    <mergeCell ref="BG13:BG14"/>
    <mergeCell ref="BH13:BH14"/>
    <mergeCell ref="CT13:CU13"/>
    <mergeCell ref="CH13:CH14"/>
    <mergeCell ref="GA12:GB12"/>
    <mergeCell ref="E13:F13"/>
    <mergeCell ref="H13:I13"/>
    <mergeCell ref="K13:K14"/>
    <mergeCell ref="L13:L14"/>
    <mergeCell ref="M13:M14"/>
    <mergeCell ref="N13:N14"/>
    <mergeCell ref="EY12:FC12"/>
    <mergeCell ref="FD12:FD14"/>
    <mergeCell ref="FE12:FI12"/>
    <mergeCell ref="FJ12:FK12"/>
    <mergeCell ref="FL12:FM12"/>
    <mergeCell ref="FN12:FR12"/>
    <mergeCell ref="EY13:EZ13"/>
    <mergeCell ref="FB13:FC13"/>
    <mergeCell ref="FE13:FE14"/>
    <mergeCell ref="FF13:FF14"/>
    <mergeCell ref="EH12:EI12"/>
    <mergeCell ref="EJ12:EN12"/>
    <mergeCell ref="EO12:EO14"/>
    <mergeCell ref="EP12:ET12"/>
    <mergeCell ref="EU12:EV12"/>
    <mergeCell ref="CI13:CI14"/>
    <mergeCell ref="CJ13:CJ14"/>
    <mergeCell ref="CK13:CK14"/>
    <mergeCell ref="CL13:CL14"/>
    <mergeCell ref="CM13:CM14"/>
    <mergeCell ref="CN13:CN14"/>
    <mergeCell ref="CO13:CO14"/>
    <mergeCell ref="CP13:CP14"/>
    <mergeCell ref="CQ13:CR13"/>
    <mergeCell ref="BX12:BY12"/>
    <mergeCell ref="BZ12:CA12"/>
    <mergeCell ref="CB12:CF12"/>
    <mergeCell ref="BU13:BU14"/>
    <mergeCell ref="BV13:BV14"/>
    <mergeCell ref="BW13:BW14"/>
    <mergeCell ref="BX13:BX14"/>
    <mergeCell ref="DD12:DE12"/>
    <mergeCell ref="DF12:DJ12"/>
    <mergeCell ref="BY13:BY14"/>
    <mergeCell ref="BZ13:BZ14"/>
    <mergeCell ref="CA13:CA14"/>
    <mergeCell ref="CB13:CC13"/>
    <mergeCell ref="CE13:CF13"/>
    <mergeCell ref="CW13:CW14"/>
    <mergeCell ref="CX13:CX14"/>
    <mergeCell ref="CY13:CY14"/>
    <mergeCell ref="CZ13:CZ14"/>
    <mergeCell ref="CG12:CG14"/>
    <mergeCell ref="CH12:CL12"/>
    <mergeCell ref="CM12:CN12"/>
    <mergeCell ref="CO12:CP12"/>
    <mergeCell ref="CQ12:CU12"/>
    <mergeCell ref="CV12:CV14"/>
    <mergeCell ref="BI12:BJ12"/>
    <mergeCell ref="BK12:BL12"/>
    <mergeCell ref="AW13:AW14"/>
    <mergeCell ref="AX13:AY13"/>
    <mergeCell ref="BA13:BB13"/>
    <mergeCell ref="BD13:BD14"/>
    <mergeCell ref="BM12:BQ12"/>
    <mergeCell ref="BR12:BR14"/>
    <mergeCell ref="BS12:BW12"/>
    <mergeCell ref="BP13:BQ13"/>
    <mergeCell ref="BS13:BS14"/>
    <mergeCell ref="BT13:BT14"/>
    <mergeCell ref="BI13:BI14"/>
    <mergeCell ref="BJ13:BJ14"/>
    <mergeCell ref="AT12:AU12"/>
    <mergeCell ref="AI13:AJ13"/>
    <mergeCell ref="AL13:AM13"/>
    <mergeCell ref="AO13:AO14"/>
    <mergeCell ref="AP13:AP14"/>
    <mergeCell ref="AV12:AW12"/>
    <mergeCell ref="AX12:BB12"/>
    <mergeCell ref="BC12:BC14"/>
    <mergeCell ref="BD12:BH12"/>
    <mergeCell ref="AQ13:AQ14"/>
    <mergeCell ref="AR13:AR14"/>
    <mergeCell ref="AS13:AS14"/>
    <mergeCell ref="AT13:AT14"/>
    <mergeCell ref="AU13:AU14"/>
    <mergeCell ref="AV13:AV14"/>
    <mergeCell ref="AI12:AM12"/>
    <mergeCell ref="AN12:AN14"/>
    <mergeCell ref="AO12:AS12"/>
    <mergeCell ref="A12:A13"/>
    <mergeCell ref="B12:B13"/>
    <mergeCell ref="C12:C14"/>
    <mergeCell ref="D12:D14"/>
    <mergeCell ref="E12:I12"/>
    <mergeCell ref="J12:J14"/>
    <mergeCell ref="K12:O12"/>
    <mergeCell ref="P12:Q12"/>
    <mergeCell ref="R12:S12"/>
    <mergeCell ref="T12:X12"/>
    <mergeCell ref="Y12:Y14"/>
    <mergeCell ref="Z12:AD12"/>
    <mergeCell ref="O13:O14"/>
    <mergeCell ref="P13:P14"/>
    <mergeCell ref="Q13:Q14"/>
    <mergeCell ref="R13:R14"/>
    <mergeCell ref="AE12:AF12"/>
    <mergeCell ref="AG12:AH12"/>
    <mergeCell ref="A8:D8"/>
    <mergeCell ref="P9:P10"/>
    <mergeCell ref="AE9:AE10"/>
    <mergeCell ref="AT9:AT10"/>
    <mergeCell ref="BI9:BI10"/>
    <mergeCell ref="BX9:BX10"/>
    <mergeCell ref="FY9:FY10"/>
    <mergeCell ref="CM9:CM10"/>
    <mergeCell ref="DB9:DB10"/>
    <mergeCell ref="DQ9:DQ10"/>
    <mergeCell ref="EF9:EF10"/>
    <mergeCell ref="EU9:EU10"/>
    <mergeCell ref="FJ9:FJ10"/>
    <mergeCell ref="GC6:GD6"/>
    <mergeCell ref="DU7:EI7"/>
    <mergeCell ref="B2:B3"/>
    <mergeCell ref="C2:E3"/>
    <mergeCell ref="F2:J2"/>
    <mergeCell ref="C4:E4"/>
    <mergeCell ref="M4:P4"/>
    <mergeCell ref="C5:E5"/>
    <mergeCell ref="M5:P5"/>
    <mergeCell ref="M6:P6"/>
    <mergeCell ref="EJ7:EX7"/>
    <mergeCell ref="EY7:FM7"/>
    <mergeCell ref="FN7:GB7"/>
    <mergeCell ref="A7:S7"/>
    <mergeCell ref="T7:AH7"/>
    <mergeCell ref="AI7:AW7"/>
    <mergeCell ref="AX7:BL7"/>
    <mergeCell ref="BM7:CA7"/>
    <mergeCell ref="CB7:CP7"/>
    <mergeCell ref="CQ7:DE7"/>
    <mergeCell ref="DF7:DT7"/>
  </mergeCells>
  <pageMargins left="0.75" right="0.22" top="0.32" bottom="0.28000000000000003" header="0.26" footer="0.21"/>
  <pageSetup paperSize="9" scale="95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J215"/>
  <sheetViews>
    <sheetView zoomScale="60" zoomScaleNormal="60" workbookViewId="0">
      <pane ySplit="20" topLeftCell="A98" activePane="bottomLeft" state="frozen"/>
      <selection sqref="A1:O40"/>
      <selection pane="bottomLeft" activeCell="B21" sqref="B21"/>
    </sheetView>
  </sheetViews>
  <sheetFormatPr defaultColWidth="9.140625" defaultRowHeight="15" x14ac:dyDescent="0.25"/>
  <cols>
    <col min="1" max="1" width="9.140625" style="683"/>
    <col min="2" max="2" width="51" style="683" customWidth="1"/>
    <col min="3" max="3" width="12.140625" style="683" customWidth="1"/>
    <col min="4" max="4" width="10.85546875" style="683" customWidth="1"/>
    <col min="5" max="5" width="11.5703125" style="683" customWidth="1"/>
    <col min="6" max="6" width="12" style="683" customWidth="1"/>
    <col min="7" max="7" width="11" style="683" customWidth="1"/>
    <col min="8" max="8" width="14.5703125" style="683" customWidth="1"/>
    <col min="9" max="9" width="19.85546875" style="683" customWidth="1"/>
    <col min="10" max="16384" width="9.140625" style="683"/>
  </cols>
  <sheetData>
    <row r="1" spans="1:9" s="679" customFormat="1" ht="15.75" x14ac:dyDescent="0.25">
      <c r="G1" s="2380" t="s">
        <v>983</v>
      </c>
      <c r="H1" s="2381"/>
    </row>
    <row r="2" spans="1:9" s="679" customFormat="1" ht="15.75" x14ac:dyDescent="0.25">
      <c r="G2" s="2380" t="s">
        <v>984</v>
      </c>
      <c r="H2" s="2381"/>
    </row>
    <row r="3" spans="1:9" s="679" customFormat="1" ht="15.75" x14ac:dyDescent="0.25">
      <c r="G3" s="2380" t="s">
        <v>985</v>
      </c>
      <c r="H3" s="2381"/>
    </row>
    <row r="4" spans="1:9" s="679" customFormat="1" ht="15.75" x14ac:dyDescent="0.25"/>
    <row r="5" spans="1:9" s="679" customFormat="1" ht="15.75" customHeight="1" x14ac:dyDescent="0.25">
      <c r="G5" s="2226" t="s">
        <v>986</v>
      </c>
      <c r="H5" s="2226"/>
      <c r="I5" s="2226"/>
    </row>
    <row r="6" spans="1:9" s="679" customFormat="1" ht="15.75" customHeight="1" x14ac:dyDescent="0.25">
      <c r="G6" s="2226" t="s">
        <v>987</v>
      </c>
      <c r="H6" s="2226"/>
      <c r="I6" s="2226"/>
    </row>
    <row r="7" spans="1:9" s="679" customFormat="1" ht="15.75" customHeight="1" x14ac:dyDescent="0.25">
      <c r="G7" s="2226" t="s">
        <v>988</v>
      </c>
      <c r="H7" s="2226"/>
      <c r="I7" s="2226"/>
    </row>
    <row r="8" spans="1:9" s="679" customFormat="1" ht="15.75" customHeight="1" x14ac:dyDescent="0.25">
      <c r="G8" s="2226" t="s">
        <v>989</v>
      </c>
      <c r="H8" s="2226"/>
      <c r="I8" s="2226"/>
    </row>
    <row r="9" spans="1:9" s="679" customFormat="1" ht="15.75" customHeight="1" x14ac:dyDescent="0.25">
      <c r="G9" s="2226" t="s">
        <v>990</v>
      </c>
      <c r="H9" s="2226"/>
      <c r="I9" s="2226"/>
    </row>
    <row r="10" spans="1:9" s="679" customFormat="1" ht="15.75" customHeight="1" x14ac:dyDescent="0.25">
      <c r="G10" s="2226" t="s">
        <v>991</v>
      </c>
      <c r="H10" s="2226"/>
      <c r="I10" s="2226"/>
    </row>
    <row r="11" spans="1:9" s="679" customFormat="1" ht="15.75" customHeight="1" x14ac:dyDescent="0.25">
      <c r="G11" s="2226" t="s">
        <v>992</v>
      </c>
      <c r="H11" s="2226"/>
      <c r="I11" s="2226"/>
    </row>
    <row r="12" spans="1:9" s="679" customFormat="1" ht="15.75" x14ac:dyDescent="0.25">
      <c r="A12" s="2419" t="s">
        <v>993</v>
      </c>
      <c r="B12" s="2419"/>
      <c r="C12" s="2419"/>
      <c r="D12" s="2419"/>
      <c r="E12" s="2419"/>
      <c r="F12" s="2419"/>
      <c r="G12" s="2419"/>
      <c r="H12" s="2419"/>
    </row>
    <row r="13" spans="1:9" s="679" customFormat="1" ht="15.75" x14ac:dyDescent="0.25">
      <c r="A13" s="684"/>
      <c r="B13" s="684"/>
      <c r="C13" s="684"/>
      <c r="D13" s="684"/>
      <c r="E13" s="684"/>
      <c r="F13" s="684"/>
      <c r="G13" s="684"/>
      <c r="H13" s="684"/>
    </row>
    <row r="15" spans="1:9" s="682" customFormat="1" ht="39.75" customHeight="1" x14ac:dyDescent="0.25">
      <c r="A15" s="2517" t="s">
        <v>539</v>
      </c>
      <c r="B15" s="2518" t="s">
        <v>126</v>
      </c>
      <c r="C15" s="2521" t="s">
        <v>1749</v>
      </c>
      <c r="D15" s="2522"/>
      <c r="E15" s="2522"/>
      <c r="F15" s="2522"/>
      <c r="G15" s="2523"/>
      <c r="H15" s="1558" t="s">
        <v>1750</v>
      </c>
      <c r="I15" s="1558" t="s">
        <v>1751</v>
      </c>
    </row>
    <row r="16" spans="1:9" s="682" customFormat="1" ht="15.75" customHeight="1" x14ac:dyDescent="0.25">
      <c r="A16" s="2517"/>
      <c r="B16" s="2519"/>
      <c r="C16" s="2518" t="s">
        <v>956</v>
      </c>
      <c r="D16" s="2518" t="s">
        <v>957</v>
      </c>
      <c r="E16" s="2517" t="s">
        <v>958</v>
      </c>
      <c r="F16" s="2517"/>
      <c r="G16" s="2517"/>
      <c r="H16" s="2517" t="s">
        <v>958</v>
      </c>
      <c r="I16" s="2517"/>
    </row>
    <row r="17" spans="1:9" s="682" customFormat="1" ht="15" customHeight="1" x14ac:dyDescent="0.25">
      <c r="A17" s="2517"/>
      <c r="B17" s="2520"/>
      <c r="C17" s="2520"/>
      <c r="D17" s="2520"/>
      <c r="E17" s="1523" t="s">
        <v>766</v>
      </c>
      <c r="F17" s="1523" t="s">
        <v>1752</v>
      </c>
      <c r="G17" s="1559" t="s">
        <v>1753</v>
      </c>
      <c r="H17" s="2517" t="s">
        <v>766</v>
      </c>
      <c r="I17" s="2517"/>
    </row>
    <row r="18" spans="1:9" s="682" customFormat="1" ht="63" customHeight="1" x14ac:dyDescent="0.25">
      <c r="A18" s="852">
        <v>1</v>
      </c>
      <c r="B18" s="1523">
        <v>2</v>
      </c>
      <c r="C18" s="852">
        <v>3</v>
      </c>
      <c r="D18" s="1523">
        <v>4</v>
      </c>
      <c r="E18" s="852">
        <v>5</v>
      </c>
      <c r="F18" s="1523">
        <v>6</v>
      </c>
      <c r="G18" s="852">
        <v>7</v>
      </c>
      <c r="H18" s="1523">
        <v>8</v>
      </c>
      <c r="I18" s="852">
        <v>9</v>
      </c>
    </row>
    <row r="19" spans="1:9" s="682" customFormat="1" ht="31.5" x14ac:dyDescent="0.25">
      <c r="A19" s="1560">
        <v>34</v>
      </c>
      <c r="B19" s="1561" t="s">
        <v>1858</v>
      </c>
      <c r="C19" s="1561"/>
      <c r="D19" s="1560"/>
      <c r="E19" s="1560"/>
      <c r="F19" s="1560"/>
      <c r="G19" s="1560"/>
      <c r="H19" s="1562"/>
      <c r="I19" s="1563"/>
    </row>
    <row r="20" spans="1:9" s="682" customFormat="1" ht="15.75" x14ac:dyDescent="0.25">
      <c r="A20" s="1012" t="s">
        <v>959</v>
      </c>
      <c r="B20" s="1013" t="s">
        <v>996</v>
      </c>
      <c r="C20" s="1564">
        <f>SUM(C21:C49)</f>
        <v>0</v>
      </c>
      <c r="D20" s="1524"/>
      <c r="E20" s="1564">
        <f>CEILING(SUM(E21:E49),0.1)</f>
        <v>0</v>
      </c>
      <c r="F20" s="1564">
        <f>SUM(F21:F49)</f>
        <v>0</v>
      </c>
      <c r="G20" s="1564">
        <f>E20</f>
        <v>0</v>
      </c>
      <c r="H20" s="1564">
        <f>G20</f>
        <v>0</v>
      </c>
      <c r="I20" s="1564">
        <f>G20</f>
        <v>0</v>
      </c>
    </row>
    <row r="21" spans="1:9" s="935" customFormat="1" ht="16.5" x14ac:dyDescent="0.25">
      <c r="A21" s="1016"/>
      <c r="B21" s="1020" t="s">
        <v>1754</v>
      </c>
      <c r="C21" s="1020"/>
      <c r="D21" s="685"/>
      <c r="E21" s="1020">
        <f>(C21*D21)/1000</f>
        <v>0</v>
      </c>
      <c r="F21" s="1020"/>
      <c r="G21" s="1013">
        <f t="shared" ref="G21:G49" si="0">F21+E21</f>
        <v>0</v>
      </c>
      <c r="H21" s="1014">
        <f t="shared" ref="H21:H84" si="1">E21</f>
        <v>0</v>
      </c>
      <c r="I21" s="1014">
        <f t="shared" ref="I21:I84" si="2">E21</f>
        <v>0</v>
      </c>
    </row>
    <row r="22" spans="1:9" s="935" customFormat="1" ht="16.5" x14ac:dyDescent="0.25">
      <c r="A22" s="1016"/>
      <c r="B22" s="1017" t="s">
        <v>1859</v>
      </c>
      <c r="C22" s="1017"/>
      <c r="D22" s="685"/>
      <c r="E22" s="1020">
        <f t="shared" ref="E22:E49" si="3">(C22*D22)/1000</f>
        <v>0</v>
      </c>
      <c r="F22" s="1017"/>
      <c r="G22" s="1013">
        <f t="shared" si="0"/>
        <v>0</v>
      </c>
      <c r="H22" s="1014">
        <f t="shared" si="1"/>
        <v>0</v>
      </c>
      <c r="I22" s="1014">
        <f t="shared" si="2"/>
        <v>0</v>
      </c>
    </row>
    <row r="23" spans="1:9" s="935" customFormat="1" ht="16.5" x14ac:dyDescent="0.25">
      <c r="A23" s="1016"/>
      <c r="B23" s="1020" t="s">
        <v>1860</v>
      </c>
      <c r="C23" s="1020"/>
      <c r="D23" s="685"/>
      <c r="E23" s="1020">
        <f t="shared" si="3"/>
        <v>0</v>
      </c>
      <c r="F23" s="1020"/>
      <c r="G23" s="1013">
        <f>F23+E23</f>
        <v>0</v>
      </c>
      <c r="H23" s="1014">
        <f t="shared" si="1"/>
        <v>0</v>
      </c>
      <c r="I23" s="1014">
        <f t="shared" si="2"/>
        <v>0</v>
      </c>
    </row>
    <row r="24" spans="1:9" s="935" customFormat="1" ht="16.5" hidden="1" x14ac:dyDescent="0.25">
      <c r="A24" s="1016"/>
      <c r="B24" s="1017"/>
      <c r="C24" s="1017"/>
      <c r="D24" s="685"/>
      <c r="E24" s="1020">
        <f t="shared" si="3"/>
        <v>0</v>
      </c>
      <c r="F24" s="1017"/>
      <c r="G24" s="1013">
        <f t="shared" si="0"/>
        <v>0</v>
      </c>
      <c r="H24" s="1014">
        <f t="shared" si="1"/>
        <v>0</v>
      </c>
      <c r="I24" s="1014">
        <f t="shared" si="2"/>
        <v>0</v>
      </c>
    </row>
    <row r="25" spans="1:9" s="935" customFormat="1" ht="16.5" hidden="1" x14ac:dyDescent="0.25">
      <c r="A25" s="1016"/>
      <c r="B25" s="1020"/>
      <c r="C25" s="1020"/>
      <c r="D25" s="685"/>
      <c r="E25" s="1020">
        <f t="shared" si="3"/>
        <v>0</v>
      </c>
      <c r="F25" s="1020"/>
      <c r="G25" s="1013">
        <f t="shared" si="0"/>
        <v>0</v>
      </c>
      <c r="H25" s="1014">
        <f t="shared" si="1"/>
        <v>0</v>
      </c>
      <c r="I25" s="1014">
        <f t="shared" si="2"/>
        <v>0</v>
      </c>
    </row>
    <row r="26" spans="1:9" s="935" customFormat="1" ht="16.5" hidden="1" x14ac:dyDescent="0.25">
      <c r="A26" s="1016"/>
      <c r="B26" s="1017"/>
      <c r="C26" s="1017"/>
      <c r="D26" s="685"/>
      <c r="E26" s="1020">
        <f t="shared" si="3"/>
        <v>0</v>
      </c>
      <c r="F26" s="1017"/>
      <c r="G26" s="1013">
        <f t="shared" si="0"/>
        <v>0</v>
      </c>
      <c r="H26" s="1014">
        <f t="shared" si="1"/>
        <v>0</v>
      </c>
      <c r="I26" s="1014">
        <f t="shared" si="2"/>
        <v>0</v>
      </c>
    </row>
    <row r="27" spans="1:9" s="935" customFormat="1" ht="16.5" hidden="1" x14ac:dyDescent="0.25">
      <c r="A27" s="1016"/>
      <c r="B27" s="1020"/>
      <c r="C27" s="1020"/>
      <c r="D27" s="685"/>
      <c r="E27" s="1020">
        <f t="shared" si="3"/>
        <v>0</v>
      </c>
      <c r="F27" s="1020"/>
      <c r="G27" s="1013">
        <f t="shared" si="0"/>
        <v>0</v>
      </c>
      <c r="H27" s="1014">
        <f t="shared" si="1"/>
        <v>0</v>
      </c>
      <c r="I27" s="1014">
        <f t="shared" si="2"/>
        <v>0</v>
      </c>
    </row>
    <row r="28" spans="1:9" s="935" customFormat="1" ht="16.5" hidden="1" x14ac:dyDescent="0.25">
      <c r="A28" s="1016"/>
      <c r="B28" s="1017"/>
      <c r="C28" s="1017"/>
      <c r="D28" s="685"/>
      <c r="E28" s="1020">
        <f t="shared" si="3"/>
        <v>0</v>
      </c>
      <c r="F28" s="1017"/>
      <c r="G28" s="1013">
        <f t="shared" si="0"/>
        <v>0</v>
      </c>
      <c r="H28" s="1014">
        <f t="shared" si="1"/>
        <v>0</v>
      </c>
      <c r="I28" s="1014">
        <f t="shared" si="2"/>
        <v>0</v>
      </c>
    </row>
    <row r="29" spans="1:9" s="935" customFormat="1" ht="16.5" hidden="1" x14ac:dyDescent="0.25">
      <c r="A29" s="1016"/>
      <c r="B29" s="1017"/>
      <c r="C29" s="1017"/>
      <c r="D29" s="685"/>
      <c r="E29" s="1020">
        <f t="shared" si="3"/>
        <v>0</v>
      </c>
      <c r="F29" s="1017"/>
      <c r="G29" s="1013">
        <f t="shared" si="0"/>
        <v>0</v>
      </c>
      <c r="H29" s="1014">
        <f t="shared" si="1"/>
        <v>0</v>
      </c>
      <c r="I29" s="1014">
        <f t="shared" si="2"/>
        <v>0</v>
      </c>
    </row>
    <row r="30" spans="1:9" s="935" customFormat="1" ht="16.5" hidden="1" x14ac:dyDescent="0.25">
      <c r="A30" s="1016"/>
      <c r="B30" s="1017"/>
      <c r="C30" s="1017"/>
      <c r="D30" s="685"/>
      <c r="E30" s="1020">
        <f t="shared" si="3"/>
        <v>0</v>
      </c>
      <c r="F30" s="1017"/>
      <c r="G30" s="1013">
        <f t="shared" si="0"/>
        <v>0</v>
      </c>
      <c r="H30" s="1014">
        <f t="shared" si="1"/>
        <v>0</v>
      </c>
      <c r="I30" s="1014">
        <f t="shared" si="2"/>
        <v>0</v>
      </c>
    </row>
    <row r="31" spans="1:9" s="935" customFormat="1" ht="16.5" hidden="1" x14ac:dyDescent="0.25">
      <c r="A31" s="1016"/>
      <c r="B31" s="1017"/>
      <c r="C31" s="1017"/>
      <c r="D31" s="685"/>
      <c r="E31" s="1020">
        <f t="shared" si="3"/>
        <v>0</v>
      </c>
      <c r="F31" s="1017"/>
      <c r="G31" s="1013">
        <f t="shared" si="0"/>
        <v>0</v>
      </c>
      <c r="H31" s="1014">
        <f t="shared" si="1"/>
        <v>0</v>
      </c>
      <c r="I31" s="1014">
        <f t="shared" si="2"/>
        <v>0</v>
      </c>
    </row>
    <row r="32" spans="1:9" s="935" customFormat="1" ht="16.5" hidden="1" x14ac:dyDescent="0.25">
      <c r="A32" s="1016"/>
      <c r="B32" s="1017"/>
      <c r="C32" s="1017"/>
      <c r="D32" s="685"/>
      <c r="E32" s="1020">
        <f t="shared" si="3"/>
        <v>0</v>
      </c>
      <c r="F32" s="1017"/>
      <c r="G32" s="1013">
        <f t="shared" si="0"/>
        <v>0</v>
      </c>
      <c r="H32" s="1014">
        <f t="shared" si="1"/>
        <v>0</v>
      </c>
      <c r="I32" s="1014">
        <f t="shared" si="2"/>
        <v>0</v>
      </c>
    </row>
    <row r="33" spans="1:9" s="935" customFormat="1" ht="16.5" hidden="1" x14ac:dyDescent="0.25">
      <c r="A33" s="1016"/>
      <c r="B33" s="1017"/>
      <c r="C33" s="1017"/>
      <c r="D33" s="685"/>
      <c r="E33" s="1020">
        <f t="shared" si="3"/>
        <v>0</v>
      </c>
      <c r="F33" s="1017"/>
      <c r="G33" s="1013">
        <f t="shared" si="0"/>
        <v>0</v>
      </c>
      <c r="H33" s="1014">
        <f t="shared" si="1"/>
        <v>0</v>
      </c>
      <c r="I33" s="1014">
        <f t="shared" si="2"/>
        <v>0</v>
      </c>
    </row>
    <row r="34" spans="1:9" s="935" customFormat="1" ht="16.5" hidden="1" x14ac:dyDescent="0.25">
      <c r="A34" s="1016"/>
      <c r="B34" s="1017"/>
      <c r="C34" s="1017"/>
      <c r="D34" s="685"/>
      <c r="E34" s="1020">
        <f t="shared" si="3"/>
        <v>0</v>
      </c>
      <c r="F34" s="1017"/>
      <c r="G34" s="1013">
        <f t="shared" si="0"/>
        <v>0</v>
      </c>
      <c r="H34" s="1014">
        <f t="shared" si="1"/>
        <v>0</v>
      </c>
      <c r="I34" s="1014">
        <f t="shared" si="2"/>
        <v>0</v>
      </c>
    </row>
    <row r="35" spans="1:9" s="935" customFormat="1" ht="16.5" hidden="1" x14ac:dyDescent="0.25">
      <c r="A35" s="1016"/>
      <c r="B35" s="1017"/>
      <c r="C35" s="1017"/>
      <c r="D35" s="685"/>
      <c r="E35" s="1020">
        <f t="shared" si="3"/>
        <v>0</v>
      </c>
      <c r="F35" s="1017"/>
      <c r="G35" s="1013">
        <f t="shared" si="0"/>
        <v>0</v>
      </c>
      <c r="H35" s="1014">
        <f t="shared" si="1"/>
        <v>0</v>
      </c>
      <c r="I35" s="1014">
        <f t="shared" si="2"/>
        <v>0</v>
      </c>
    </row>
    <row r="36" spans="1:9" s="935" customFormat="1" ht="16.5" hidden="1" x14ac:dyDescent="0.25">
      <c r="A36" s="1016"/>
      <c r="B36" s="1017"/>
      <c r="C36" s="1017"/>
      <c r="D36" s="685"/>
      <c r="E36" s="1020">
        <f t="shared" si="3"/>
        <v>0</v>
      </c>
      <c r="F36" s="1017"/>
      <c r="G36" s="1013">
        <f t="shared" si="0"/>
        <v>0</v>
      </c>
      <c r="H36" s="1014">
        <f t="shared" si="1"/>
        <v>0</v>
      </c>
      <c r="I36" s="1014">
        <f t="shared" si="2"/>
        <v>0</v>
      </c>
    </row>
    <row r="37" spans="1:9" s="935" customFormat="1" ht="16.5" hidden="1" x14ac:dyDescent="0.25">
      <c r="A37" s="1016"/>
      <c r="B37" s="1017"/>
      <c r="C37" s="1017"/>
      <c r="D37" s="685"/>
      <c r="E37" s="1020">
        <f t="shared" si="3"/>
        <v>0</v>
      </c>
      <c r="F37" s="1017"/>
      <c r="G37" s="1013">
        <f t="shared" si="0"/>
        <v>0</v>
      </c>
      <c r="H37" s="1014">
        <f t="shared" si="1"/>
        <v>0</v>
      </c>
      <c r="I37" s="1014">
        <f t="shared" si="2"/>
        <v>0</v>
      </c>
    </row>
    <row r="38" spans="1:9" s="935" customFormat="1" ht="16.5" hidden="1" x14ac:dyDescent="0.25">
      <c r="A38" s="1016"/>
      <c r="B38" s="1017"/>
      <c r="C38" s="1017"/>
      <c r="D38" s="685"/>
      <c r="E38" s="1020">
        <f t="shared" si="3"/>
        <v>0</v>
      </c>
      <c r="F38" s="1017"/>
      <c r="G38" s="1013">
        <f t="shared" si="0"/>
        <v>0</v>
      </c>
      <c r="H38" s="1014">
        <f t="shared" si="1"/>
        <v>0</v>
      </c>
      <c r="I38" s="1014">
        <f t="shared" si="2"/>
        <v>0</v>
      </c>
    </row>
    <row r="39" spans="1:9" s="935" customFormat="1" ht="16.5" hidden="1" x14ac:dyDescent="0.25">
      <c r="A39" s="1016"/>
      <c r="B39" s="1017"/>
      <c r="C39" s="1017"/>
      <c r="D39" s="685"/>
      <c r="E39" s="1020">
        <f t="shared" si="3"/>
        <v>0</v>
      </c>
      <c r="F39" s="1017"/>
      <c r="G39" s="1013">
        <f t="shared" si="0"/>
        <v>0</v>
      </c>
      <c r="H39" s="1014">
        <f t="shared" si="1"/>
        <v>0</v>
      </c>
      <c r="I39" s="1014">
        <f t="shared" si="2"/>
        <v>0</v>
      </c>
    </row>
    <row r="40" spans="1:9" s="935" customFormat="1" ht="16.5" hidden="1" x14ac:dyDescent="0.25">
      <c r="A40" s="1016"/>
      <c r="B40" s="1017"/>
      <c r="C40" s="1017"/>
      <c r="D40" s="685"/>
      <c r="E40" s="1020">
        <f t="shared" si="3"/>
        <v>0</v>
      </c>
      <c r="F40" s="1017"/>
      <c r="G40" s="1013">
        <f t="shared" si="0"/>
        <v>0</v>
      </c>
      <c r="H40" s="1014">
        <f t="shared" si="1"/>
        <v>0</v>
      </c>
      <c r="I40" s="1014">
        <f t="shared" si="2"/>
        <v>0</v>
      </c>
    </row>
    <row r="41" spans="1:9" s="935" customFormat="1" ht="16.5" hidden="1" x14ac:dyDescent="0.25">
      <c r="A41" s="1016"/>
      <c r="B41" s="1017"/>
      <c r="C41" s="1017"/>
      <c r="D41" s="685"/>
      <c r="E41" s="1020">
        <f t="shared" si="3"/>
        <v>0</v>
      </c>
      <c r="F41" s="1017"/>
      <c r="G41" s="1013">
        <f t="shared" si="0"/>
        <v>0</v>
      </c>
      <c r="H41" s="1014">
        <f t="shared" si="1"/>
        <v>0</v>
      </c>
      <c r="I41" s="1014">
        <f t="shared" si="2"/>
        <v>0</v>
      </c>
    </row>
    <row r="42" spans="1:9" s="935" customFormat="1" ht="16.5" hidden="1" x14ac:dyDescent="0.25">
      <c r="A42" s="1016"/>
      <c r="B42" s="1017"/>
      <c r="C42" s="1017"/>
      <c r="D42" s="685"/>
      <c r="E42" s="1020">
        <f t="shared" si="3"/>
        <v>0</v>
      </c>
      <c r="F42" s="1017"/>
      <c r="G42" s="1013">
        <f t="shared" si="0"/>
        <v>0</v>
      </c>
      <c r="H42" s="1014">
        <f t="shared" si="1"/>
        <v>0</v>
      </c>
      <c r="I42" s="1014">
        <f t="shared" si="2"/>
        <v>0</v>
      </c>
    </row>
    <row r="43" spans="1:9" s="935" customFormat="1" ht="16.5" hidden="1" x14ac:dyDescent="0.25">
      <c r="A43" s="1016"/>
      <c r="B43" s="1017"/>
      <c r="C43" s="1017"/>
      <c r="D43" s="685"/>
      <c r="E43" s="1020">
        <f t="shared" si="3"/>
        <v>0</v>
      </c>
      <c r="F43" s="1017"/>
      <c r="G43" s="1013">
        <f t="shared" si="0"/>
        <v>0</v>
      </c>
      <c r="H43" s="1014">
        <f t="shared" si="1"/>
        <v>0</v>
      </c>
      <c r="I43" s="1014">
        <f t="shared" si="2"/>
        <v>0</v>
      </c>
    </row>
    <row r="44" spans="1:9" s="935" customFormat="1" ht="16.5" hidden="1" x14ac:dyDescent="0.25">
      <c r="A44" s="1016"/>
      <c r="B44" s="1017"/>
      <c r="C44" s="1017"/>
      <c r="D44" s="685"/>
      <c r="E44" s="1020">
        <f t="shared" si="3"/>
        <v>0</v>
      </c>
      <c r="F44" s="1017"/>
      <c r="G44" s="1013">
        <f t="shared" si="0"/>
        <v>0</v>
      </c>
      <c r="H44" s="1014">
        <f t="shared" si="1"/>
        <v>0</v>
      </c>
      <c r="I44" s="1014">
        <f t="shared" si="2"/>
        <v>0</v>
      </c>
    </row>
    <row r="45" spans="1:9" s="935" customFormat="1" ht="16.5" hidden="1" x14ac:dyDescent="0.25">
      <c r="A45" s="1016"/>
      <c r="B45" s="1017"/>
      <c r="C45" s="1017"/>
      <c r="D45" s="685"/>
      <c r="E45" s="1020">
        <f t="shared" si="3"/>
        <v>0</v>
      </c>
      <c r="F45" s="1017"/>
      <c r="G45" s="1013">
        <f t="shared" si="0"/>
        <v>0</v>
      </c>
      <c r="H45" s="1014">
        <f t="shared" si="1"/>
        <v>0</v>
      </c>
      <c r="I45" s="1014">
        <f t="shared" si="2"/>
        <v>0</v>
      </c>
    </row>
    <row r="46" spans="1:9" s="935" customFormat="1" ht="16.5" hidden="1" x14ac:dyDescent="0.25">
      <c r="A46" s="1016"/>
      <c r="B46" s="1017"/>
      <c r="C46" s="1017"/>
      <c r="D46" s="685"/>
      <c r="E46" s="1020">
        <f t="shared" si="3"/>
        <v>0</v>
      </c>
      <c r="F46" s="1017"/>
      <c r="G46" s="1013">
        <f t="shared" si="0"/>
        <v>0</v>
      </c>
      <c r="H46" s="1014">
        <f t="shared" si="1"/>
        <v>0</v>
      </c>
      <c r="I46" s="1014">
        <f t="shared" si="2"/>
        <v>0</v>
      </c>
    </row>
    <row r="47" spans="1:9" s="935" customFormat="1" ht="16.5" hidden="1" x14ac:dyDescent="0.25">
      <c r="A47" s="1016"/>
      <c r="B47" s="1017"/>
      <c r="C47" s="1017"/>
      <c r="D47" s="685"/>
      <c r="E47" s="1020">
        <f t="shared" si="3"/>
        <v>0</v>
      </c>
      <c r="F47" s="1017"/>
      <c r="G47" s="1013">
        <f t="shared" si="0"/>
        <v>0</v>
      </c>
      <c r="H47" s="1014">
        <f t="shared" si="1"/>
        <v>0</v>
      </c>
      <c r="I47" s="1014">
        <f t="shared" si="2"/>
        <v>0</v>
      </c>
    </row>
    <row r="48" spans="1:9" s="935" customFormat="1" ht="16.5" hidden="1" x14ac:dyDescent="0.25">
      <c r="A48" s="1016"/>
      <c r="B48" s="1017"/>
      <c r="C48" s="1017"/>
      <c r="D48" s="685"/>
      <c r="E48" s="1020">
        <f t="shared" si="3"/>
        <v>0</v>
      </c>
      <c r="F48" s="1017"/>
      <c r="G48" s="1013">
        <f t="shared" si="0"/>
        <v>0</v>
      </c>
      <c r="H48" s="1014">
        <f t="shared" si="1"/>
        <v>0</v>
      </c>
      <c r="I48" s="1014">
        <f t="shared" si="2"/>
        <v>0</v>
      </c>
    </row>
    <row r="49" spans="1:10" s="935" customFormat="1" ht="16.5" hidden="1" x14ac:dyDescent="0.25">
      <c r="A49" s="1016"/>
      <c r="B49" s="1017"/>
      <c r="C49" s="1017"/>
      <c r="D49" s="685"/>
      <c r="E49" s="1020">
        <f t="shared" si="3"/>
        <v>0</v>
      </c>
      <c r="F49" s="1017"/>
      <c r="G49" s="1013">
        <f t="shared" si="0"/>
        <v>0</v>
      </c>
      <c r="H49" s="1014">
        <f t="shared" si="1"/>
        <v>0</v>
      </c>
      <c r="I49" s="1014">
        <f t="shared" si="2"/>
        <v>0</v>
      </c>
    </row>
    <row r="50" spans="1:10" s="935" customFormat="1" ht="15.75" x14ac:dyDescent="0.25">
      <c r="A50" s="1012" t="s">
        <v>961</v>
      </c>
      <c r="B50" s="1013" t="s">
        <v>997</v>
      </c>
      <c r="C50" s="1564">
        <f>SUM(C51:C97)</f>
        <v>312</v>
      </c>
      <c r="D50" s="1014"/>
      <c r="E50" s="1564">
        <f>CEILING(SUM(E51:E97),0.1)</f>
        <v>66.3</v>
      </c>
      <c r="F50" s="1564">
        <f>SUM(F51:F97)</f>
        <v>0</v>
      </c>
      <c r="G50" s="1564">
        <f>E50</f>
        <v>66.3</v>
      </c>
      <c r="H50" s="1014">
        <f t="shared" si="1"/>
        <v>66.3</v>
      </c>
      <c r="I50" s="1014">
        <f t="shared" si="2"/>
        <v>66.3</v>
      </c>
    </row>
    <row r="51" spans="1:10" s="935" customFormat="1" ht="15.75" x14ac:dyDescent="0.25">
      <c r="A51" s="1016"/>
      <c r="B51" s="1020" t="s">
        <v>1861</v>
      </c>
      <c r="C51" s="1566"/>
      <c r="D51" s="1567"/>
      <c r="E51" s="1566">
        <f t="shared" ref="E51:E97" si="4">(C51*D51)/1000</f>
        <v>0</v>
      </c>
      <c r="F51" s="1566"/>
      <c r="G51" s="1564">
        <f t="shared" ref="G51:G97" si="5">F51+E51</f>
        <v>0</v>
      </c>
      <c r="H51" s="1014">
        <f t="shared" si="1"/>
        <v>0</v>
      </c>
      <c r="I51" s="1014">
        <f t="shared" si="2"/>
        <v>0</v>
      </c>
    </row>
    <row r="52" spans="1:10" s="935" customFormat="1" ht="15.75" x14ac:dyDescent="0.2">
      <c r="A52" s="1016"/>
      <c r="B52" s="1017" t="s">
        <v>1862</v>
      </c>
      <c r="C52" s="1947">
        <v>6</v>
      </c>
      <c r="D52" s="1567">
        <v>1300</v>
      </c>
      <c r="E52" s="1566">
        <f t="shared" si="4"/>
        <v>7.8</v>
      </c>
      <c r="F52" s="1751"/>
      <c r="G52" s="1564">
        <f t="shared" si="5"/>
        <v>7.8</v>
      </c>
      <c r="H52" s="1014">
        <f t="shared" si="1"/>
        <v>7.8</v>
      </c>
      <c r="I52" s="1014">
        <f t="shared" si="2"/>
        <v>7.8</v>
      </c>
      <c r="J52" s="1046"/>
    </row>
    <row r="53" spans="1:10" s="935" customFormat="1" ht="16.5" customHeight="1" x14ac:dyDescent="0.25">
      <c r="A53" s="1016"/>
      <c r="B53" s="1020" t="s">
        <v>1863</v>
      </c>
      <c r="C53" s="1948">
        <v>4</v>
      </c>
      <c r="D53" s="1567">
        <v>1500</v>
      </c>
      <c r="E53" s="1566">
        <f t="shared" si="4"/>
        <v>6</v>
      </c>
      <c r="F53" s="1566"/>
      <c r="G53" s="1564">
        <f t="shared" si="5"/>
        <v>6</v>
      </c>
      <c r="H53" s="1014">
        <f t="shared" si="1"/>
        <v>6</v>
      </c>
      <c r="I53" s="1014">
        <f t="shared" si="2"/>
        <v>6</v>
      </c>
    </row>
    <row r="54" spans="1:10" s="935" customFormat="1" ht="15.75" x14ac:dyDescent="0.2">
      <c r="A54" s="1016"/>
      <c r="B54" s="1017" t="s">
        <v>1756</v>
      </c>
      <c r="C54" s="1947"/>
      <c r="D54" s="1567"/>
      <c r="E54" s="1566">
        <f t="shared" si="4"/>
        <v>0</v>
      </c>
      <c r="F54" s="1751"/>
      <c r="G54" s="1564">
        <f t="shared" si="5"/>
        <v>0</v>
      </c>
      <c r="H54" s="1014">
        <f t="shared" si="1"/>
        <v>0</v>
      </c>
      <c r="I54" s="1014">
        <f t="shared" si="2"/>
        <v>0</v>
      </c>
    </row>
    <row r="55" spans="1:10" s="935" customFormat="1" ht="15.75" x14ac:dyDescent="0.2">
      <c r="A55" s="1016"/>
      <c r="B55" s="1047" t="s">
        <v>1755</v>
      </c>
      <c r="C55" s="1947">
        <v>60</v>
      </c>
      <c r="D55" s="1567">
        <v>60</v>
      </c>
      <c r="E55" s="1566">
        <f t="shared" si="4"/>
        <v>3.6</v>
      </c>
      <c r="F55" s="1751"/>
      <c r="G55" s="1564">
        <f t="shared" si="5"/>
        <v>3.6</v>
      </c>
      <c r="H55" s="1014">
        <f t="shared" si="1"/>
        <v>3.6</v>
      </c>
      <c r="I55" s="1014">
        <f t="shared" si="2"/>
        <v>3.6</v>
      </c>
    </row>
    <row r="56" spans="1:10" s="935" customFormat="1" ht="15.75" x14ac:dyDescent="0.2">
      <c r="A56" s="1016"/>
      <c r="B56" s="1017" t="s">
        <v>1864</v>
      </c>
      <c r="C56" s="1947"/>
      <c r="D56" s="1567"/>
      <c r="E56" s="1566">
        <f t="shared" si="4"/>
        <v>0</v>
      </c>
      <c r="F56" s="1751"/>
      <c r="G56" s="1564">
        <f t="shared" si="5"/>
        <v>0</v>
      </c>
      <c r="H56" s="1014">
        <f t="shared" si="1"/>
        <v>0</v>
      </c>
      <c r="I56" s="1014">
        <f t="shared" si="2"/>
        <v>0</v>
      </c>
    </row>
    <row r="57" spans="1:10" s="935" customFormat="1" ht="15.75" x14ac:dyDescent="0.25">
      <c r="A57" s="1016"/>
      <c r="B57" s="1020" t="s">
        <v>1863</v>
      </c>
      <c r="C57" s="1948"/>
      <c r="D57" s="1567"/>
      <c r="E57" s="1566">
        <f t="shared" si="4"/>
        <v>0</v>
      </c>
      <c r="F57" s="1566"/>
      <c r="G57" s="1564">
        <f t="shared" si="5"/>
        <v>0</v>
      </c>
      <c r="H57" s="1014">
        <f t="shared" si="1"/>
        <v>0</v>
      </c>
      <c r="I57" s="1014">
        <f t="shared" si="2"/>
        <v>0</v>
      </c>
    </row>
    <row r="58" spans="1:10" s="935" customFormat="1" ht="15.75" x14ac:dyDescent="0.2">
      <c r="A58" s="1016"/>
      <c r="B58" s="1017" t="s">
        <v>1865</v>
      </c>
      <c r="C58" s="1947">
        <v>1</v>
      </c>
      <c r="D58" s="1567">
        <v>2000</v>
      </c>
      <c r="E58" s="1566">
        <f t="shared" si="4"/>
        <v>2</v>
      </c>
      <c r="F58" s="1751"/>
      <c r="G58" s="1564">
        <f t="shared" si="5"/>
        <v>2</v>
      </c>
      <c r="H58" s="1014">
        <f t="shared" si="1"/>
        <v>2</v>
      </c>
      <c r="I58" s="1014">
        <f t="shared" si="2"/>
        <v>2</v>
      </c>
    </row>
    <row r="59" spans="1:10" s="935" customFormat="1" ht="15.75" x14ac:dyDescent="0.25">
      <c r="A59" s="1016"/>
      <c r="B59" s="1020" t="s">
        <v>1866</v>
      </c>
      <c r="C59" s="1948"/>
      <c r="D59" s="1567"/>
      <c r="E59" s="1566">
        <f t="shared" si="4"/>
        <v>0</v>
      </c>
      <c r="F59" s="1566"/>
      <c r="G59" s="1564">
        <f t="shared" si="5"/>
        <v>0</v>
      </c>
      <c r="H59" s="1014">
        <f t="shared" si="1"/>
        <v>0</v>
      </c>
      <c r="I59" s="1014">
        <f t="shared" si="2"/>
        <v>0</v>
      </c>
    </row>
    <row r="60" spans="1:10" s="935" customFormat="1" ht="15.75" x14ac:dyDescent="0.25">
      <c r="A60" s="1016"/>
      <c r="B60" s="1020" t="s">
        <v>1867</v>
      </c>
      <c r="C60" s="1948"/>
      <c r="D60" s="1567"/>
      <c r="E60" s="1566">
        <f t="shared" si="4"/>
        <v>0</v>
      </c>
      <c r="F60" s="1566"/>
      <c r="G60" s="1564">
        <f t="shared" si="5"/>
        <v>0</v>
      </c>
      <c r="H60" s="1014">
        <f t="shared" si="1"/>
        <v>0</v>
      </c>
      <c r="I60" s="1014">
        <f t="shared" si="2"/>
        <v>0</v>
      </c>
    </row>
    <row r="61" spans="1:10" s="935" customFormat="1" ht="15.75" x14ac:dyDescent="0.2">
      <c r="A61" s="1016"/>
      <c r="B61" s="1017" t="s">
        <v>1868</v>
      </c>
      <c r="C61" s="1947"/>
      <c r="D61" s="1567"/>
      <c r="E61" s="1566">
        <f t="shared" si="4"/>
        <v>0</v>
      </c>
      <c r="F61" s="1751"/>
      <c r="G61" s="1564">
        <f t="shared" si="5"/>
        <v>0</v>
      </c>
      <c r="H61" s="1014">
        <f t="shared" si="1"/>
        <v>0</v>
      </c>
      <c r="I61" s="1014">
        <f t="shared" si="2"/>
        <v>0</v>
      </c>
    </row>
    <row r="62" spans="1:10" s="935" customFormat="1" ht="15.75" x14ac:dyDescent="0.25">
      <c r="A62" s="1016"/>
      <c r="B62" s="1020" t="s">
        <v>1869</v>
      </c>
      <c r="C62" s="1948">
        <v>4</v>
      </c>
      <c r="D62" s="1567">
        <v>600</v>
      </c>
      <c r="E62" s="1566">
        <f t="shared" si="4"/>
        <v>2.4</v>
      </c>
      <c r="F62" s="1566"/>
      <c r="G62" s="1564">
        <f t="shared" si="5"/>
        <v>2.4</v>
      </c>
      <c r="H62" s="1014">
        <f t="shared" si="1"/>
        <v>2.4</v>
      </c>
      <c r="I62" s="1014">
        <f t="shared" si="2"/>
        <v>2.4</v>
      </c>
    </row>
    <row r="63" spans="1:10" s="935" customFormat="1" ht="15.75" x14ac:dyDescent="0.25">
      <c r="A63" s="1016"/>
      <c r="B63" s="1020" t="s">
        <v>1870</v>
      </c>
      <c r="C63" s="1948">
        <v>6</v>
      </c>
      <c r="D63" s="1567">
        <v>1300</v>
      </c>
      <c r="E63" s="1566">
        <f t="shared" si="4"/>
        <v>7.8</v>
      </c>
      <c r="F63" s="1566"/>
      <c r="G63" s="1564">
        <f t="shared" si="5"/>
        <v>7.8</v>
      </c>
      <c r="H63" s="1014">
        <f t="shared" si="1"/>
        <v>7.8</v>
      </c>
      <c r="I63" s="1014">
        <f t="shared" si="2"/>
        <v>7.8</v>
      </c>
    </row>
    <row r="64" spans="1:10" s="935" customFormat="1" ht="15.75" x14ac:dyDescent="0.2">
      <c r="A64" s="1016"/>
      <c r="B64" s="1017" t="s">
        <v>1497</v>
      </c>
      <c r="C64" s="1947"/>
      <c r="D64" s="1567"/>
      <c r="E64" s="1566">
        <f t="shared" si="4"/>
        <v>0</v>
      </c>
      <c r="F64" s="1751"/>
      <c r="G64" s="1564">
        <f t="shared" si="5"/>
        <v>0</v>
      </c>
      <c r="H64" s="1014">
        <f t="shared" si="1"/>
        <v>0</v>
      </c>
      <c r="I64" s="1014">
        <f t="shared" si="2"/>
        <v>0</v>
      </c>
    </row>
    <row r="65" spans="1:9" s="935" customFormat="1" ht="31.5" x14ac:dyDescent="0.25">
      <c r="A65" s="1016"/>
      <c r="B65" s="1020" t="s">
        <v>1000</v>
      </c>
      <c r="C65" s="1948">
        <v>6</v>
      </c>
      <c r="D65" s="1567">
        <v>600</v>
      </c>
      <c r="E65" s="1566">
        <f t="shared" si="4"/>
        <v>3.6</v>
      </c>
      <c r="F65" s="1566"/>
      <c r="G65" s="1564">
        <f t="shared" si="5"/>
        <v>3.6</v>
      </c>
      <c r="H65" s="1014">
        <f t="shared" si="1"/>
        <v>3.6</v>
      </c>
      <c r="I65" s="1014">
        <f t="shared" si="2"/>
        <v>3.6</v>
      </c>
    </row>
    <row r="66" spans="1:9" s="935" customFormat="1" ht="31.5" x14ac:dyDescent="0.2">
      <c r="A66" s="1016"/>
      <c r="B66" s="1017" t="s">
        <v>998</v>
      </c>
      <c r="C66" s="1947">
        <v>3</v>
      </c>
      <c r="D66" s="1567">
        <v>1300</v>
      </c>
      <c r="E66" s="1566">
        <f t="shared" si="4"/>
        <v>3.9</v>
      </c>
      <c r="F66" s="1751"/>
      <c r="G66" s="1564">
        <f t="shared" si="5"/>
        <v>3.9</v>
      </c>
      <c r="H66" s="1014">
        <f t="shared" si="1"/>
        <v>3.9</v>
      </c>
      <c r="I66" s="1014">
        <f t="shared" si="2"/>
        <v>3.9</v>
      </c>
    </row>
    <row r="67" spans="1:9" s="935" customFormat="1" ht="15.75" x14ac:dyDescent="0.2">
      <c r="A67" s="1016"/>
      <c r="B67" s="1047" t="s">
        <v>1499</v>
      </c>
      <c r="C67" s="1947">
        <v>1</v>
      </c>
      <c r="D67" s="1567">
        <v>1500</v>
      </c>
      <c r="E67" s="1566">
        <f t="shared" si="4"/>
        <v>1.5</v>
      </c>
      <c r="F67" s="1751"/>
      <c r="G67" s="1564">
        <f t="shared" si="5"/>
        <v>1.5</v>
      </c>
      <c r="H67" s="1014">
        <f t="shared" si="1"/>
        <v>1.5</v>
      </c>
      <c r="I67" s="1014">
        <f t="shared" si="2"/>
        <v>1.5</v>
      </c>
    </row>
    <row r="68" spans="1:9" s="935" customFormat="1" ht="47.25" x14ac:dyDescent="0.2">
      <c r="A68" s="1016"/>
      <c r="B68" s="1017" t="s">
        <v>1498</v>
      </c>
      <c r="C68" s="1948">
        <v>10</v>
      </c>
      <c r="D68" s="1567">
        <v>1400</v>
      </c>
      <c r="E68" s="1566">
        <f t="shared" si="4"/>
        <v>14</v>
      </c>
      <c r="F68" s="1566"/>
      <c r="G68" s="1564">
        <f t="shared" si="5"/>
        <v>14</v>
      </c>
      <c r="H68" s="1014">
        <f t="shared" si="1"/>
        <v>14</v>
      </c>
      <c r="I68" s="1014">
        <f t="shared" si="2"/>
        <v>14</v>
      </c>
    </row>
    <row r="69" spans="1:9" s="935" customFormat="1" ht="15.75" x14ac:dyDescent="0.25">
      <c r="A69" s="1016"/>
      <c r="B69" s="1020" t="s">
        <v>1502</v>
      </c>
      <c r="C69" s="1947">
        <v>3</v>
      </c>
      <c r="D69" s="1567">
        <v>500</v>
      </c>
      <c r="E69" s="1566">
        <f t="shared" si="4"/>
        <v>1.5</v>
      </c>
      <c r="F69" s="1751"/>
      <c r="G69" s="1564">
        <f t="shared" si="5"/>
        <v>1.5</v>
      </c>
      <c r="H69" s="1014">
        <f t="shared" si="1"/>
        <v>1.5</v>
      </c>
      <c r="I69" s="1014">
        <f t="shared" si="2"/>
        <v>1.5</v>
      </c>
    </row>
    <row r="70" spans="1:9" s="935" customFormat="1" ht="16.5" x14ac:dyDescent="0.25">
      <c r="A70" s="1016"/>
      <c r="B70" s="1017" t="s">
        <v>1503</v>
      </c>
      <c r="C70" s="1513">
        <v>1</v>
      </c>
      <c r="D70" s="685">
        <v>850</v>
      </c>
      <c r="E70" s="1020">
        <f t="shared" si="4"/>
        <v>0.85</v>
      </c>
      <c r="F70" s="1020"/>
      <c r="G70" s="1013">
        <f t="shared" si="5"/>
        <v>0.85</v>
      </c>
      <c r="H70" s="1014">
        <f t="shared" si="1"/>
        <v>0.85</v>
      </c>
      <c r="I70" s="1014">
        <f t="shared" si="2"/>
        <v>0.85</v>
      </c>
    </row>
    <row r="71" spans="1:9" s="935" customFormat="1" ht="16.5" x14ac:dyDescent="0.25">
      <c r="A71" s="1016"/>
      <c r="B71" s="1020" t="s">
        <v>1501</v>
      </c>
      <c r="C71" s="1901"/>
      <c r="D71" s="685"/>
      <c r="E71" s="1020">
        <f t="shared" si="4"/>
        <v>0</v>
      </c>
      <c r="F71" s="1017"/>
      <c r="G71" s="1013">
        <f t="shared" si="5"/>
        <v>0</v>
      </c>
      <c r="H71" s="1014">
        <f t="shared" si="1"/>
        <v>0</v>
      </c>
      <c r="I71" s="1014">
        <f t="shared" si="2"/>
        <v>0</v>
      </c>
    </row>
    <row r="72" spans="1:9" s="935" customFormat="1" ht="16.5" x14ac:dyDescent="0.25">
      <c r="A72" s="1016"/>
      <c r="B72" s="1020" t="s">
        <v>1871</v>
      </c>
      <c r="C72" s="1513">
        <v>2</v>
      </c>
      <c r="D72" s="685">
        <v>2500</v>
      </c>
      <c r="E72" s="1020">
        <f t="shared" si="4"/>
        <v>5</v>
      </c>
      <c r="F72" s="1020"/>
      <c r="G72" s="1013">
        <f t="shared" si="5"/>
        <v>5</v>
      </c>
      <c r="H72" s="1014">
        <f t="shared" si="1"/>
        <v>5</v>
      </c>
      <c r="I72" s="1014">
        <f t="shared" si="2"/>
        <v>5</v>
      </c>
    </row>
    <row r="73" spans="1:9" s="935" customFormat="1" ht="16.5" x14ac:dyDescent="0.25">
      <c r="A73" s="1016"/>
      <c r="B73" s="1017" t="s">
        <v>1872</v>
      </c>
      <c r="C73" s="1901">
        <v>1</v>
      </c>
      <c r="D73" s="685">
        <v>1500</v>
      </c>
      <c r="E73" s="1020">
        <f t="shared" si="4"/>
        <v>1.5</v>
      </c>
      <c r="F73" s="1017"/>
      <c r="G73" s="1013">
        <f t="shared" si="5"/>
        <v>1.5</v>
      </c>
      <c r="H73" s="1014">
        <f t="shared" si="1"/>
        <v>1.5</v>
      </c>
      <c r="I73" s="1014">
        <f t="shared" si="2"/>
        <v>1.5</v>
      </c>
    </row>
    <row r="74" spans="1:9" s="935" customFormat="1" ht="16.5" x14ac:dyDescent="0.25">
      <c r="A74" s="1016"/>
      <c r="B74" s="1020" t="s">
        <v>1873</v>
      </c>
      <c r="C74" s="1949">
        <v>4</v>
      </c>
      <c r="D74" s="685">
        <v>200</v>
      </c>
      <c r="E74" s="1020">
        <f t="shared" si="4"/>
        <v>0.8</v>
      </c>
      <c r="F74" s="1047"/>
      <c r="G74" s="1013">
        <f t="shared" si="5"/>
        <v>0.8</v>
      </c>
      <c r="H74" s="1014">
        <f t="shared" si="1"/>
        <v>0.8</v>
      </c>
      <c r="I74" s="1014">
        <f t="shared" si="2"/>
        <v>0.8</v>
      </c>
    </row>
    <row r="75" spans="1:9" s="935" customFormat="1" ht="31.5" x14ac:dyDescent="0.25">
      <c r="A75" s="1016"/>
      <c r="B75" s="1020" t="s">
        <v>999</v>
      </c>
      <c r="C75" s="1901"/>
      <c r="D75" s="685"/>
      <c r="E75" s="1020">
        <f t="shared" si="4"/>
        <v>0</v>
      </c>
      <c r="F75" s="1017"/>
      <c r="G75" s="1013">
        <f t="shared" si="5"/>
        <v>0</v>
      </c>
      <c r="H75" s="1014">
        <f t="shared" si="1"/>
        <v>0</v>
      </c>
      <c r="I75" s="1014">
        <f t="shared" si="2"/>
        <v>0</v>
      </c>
    </row>
    <row r="76" spans="1:9" s="935" customFormat="1" ht="16.5" x14ac:dyDescent="0.25">
      <c r="A76" s="1016"/>
      <c r="B76" s="1017" t="s">
        <v>1500</v>
      </c>
      <c r="C76" s="1513">
        <v>200</v>
      </c>
      <c r="D76" s="685">
        <v>20</v>
      </c>
      <c r="E76" s="1020">
        <f t="shared" si="4"/>
        <v>4</v>
      </c>
      <c r="F76" s="1020"/>
      <c r="G76" s="1013">
        <f t="shared" si="5"/>
        <v>4</v>
      </c>
      <c r="H76" s="1014">
        <f t="shared" si="1"/>
        <v>4</v>
      </c>
      <c r="I76" s="1014">
        <f t="shared" si="2"/>
        <v>4</v>
      </c>
    </row>
    <row r="77" spans="1:9" s="935" customFormat="1" ht="16.5" x14ac:dyDescent="0.25">
      <c r="A77" s="1016"/>
      <c r="B77" s="1020" t="s">
        <v>1874</v>
      </c>
      <c r="C77" s="1020"/>
      <c r="D77" s="685"/>
      <c r="E77" s="1020">
        <f t="shared" si="4"/>
        <v>0</v>
      </c>
      <c r="F77" s="1020"/>
      <c r="G77" s="1013">
        <f t="shared" si="5"/>
        <v>0</v>
      </c>
      <c r="H77" s="1014">
        <f t="shared" si="1"/>
        <v>0</v>
      </c>
      <c r="I77" s="1014">
        <f t="shared" si="2"/>
        <v>0</v>
      </c>
    </row>
    <row r="78" spans="1:9" s="935" customFormat="1" ht="16.5" hidden="1" x14ac:dyDescent="0.25">
      <c r="A78" s="1016"/>
      <c r="B78" s="1020"/>
      <c r="C78" s="1020"/>
      <c r="D78" s="685"/>
      <c r="E78" s="1020">
        <f t="shared" si="4"/>
        <v>0</v>
      </c>
      <c r="F78" s="1020"/>
      <c r="G78" s="1013">
        <f t="shared" si="5"/>
        <v>0</v>
      </c>
      <c r="H78" s="1014">
        <f t="shared" si="1"/>
        <v>0</v>
      </c>
      <c r="I78" s="1014">
        <f t="shared" si="2"/>
        <v>0</v>
      </c>
    </row>
    <row r="79" spans="1:9" s="935" customFormat="1" ht="16.5" hidden="1" x14ac:dyDescent="0.25">
      <c r="A79" s="1016"/>
      <c r="B79" s="1020"/>
      <c r="C79" s="1020"/>
      <c r="D79" s="685"/>
      <c r="E79" s="1020">
        <f t="shared" si="4"/>
        <v>0</v>
      </c>
      <c r="F79" s="1020"/>
      <c r="G79" s="1013">
        <f t="shared" si="5"/>
        <v>0</v>
      </c>
      <c r="H79" s="1014">
        <f t="shared" si="1"/>
        <v>0</v>
      </c>
      <c r="I79" s="1014">
        <f t="shared" si="2"/>
        <v>0</v>
      </c>
    </row>
    <row r="80" spans="1:9" s="935" customFormat="1" ht="16.5" hidden="1" x14ac:dyDescent="0.25">
      <c r="A80" s="1016"/>
      <c r="B80" s="1020"/>
      <c r="C80" s="1020"/>
      <c r="D80" s="685"/>
      <c r="E80" s="1020">
        <f t="shared" si="4"/>
        <v>0</v>
      </c>
      <c r="F80" s="1020"/>
      <c r="G80" s="1013">
        <f t="shared" si="5"/>
        <v>0</v>
      </c>
      <c r="H80" s="1014">
        <f t="shared" si="1"/>
        <v>0</v>
      </c>
      <c r="I80" s="1014">
        <f t="shared" si="2"/>
        <v>0</v>
      </c>
    </row>
    <row r="81" spans="1:9" s="935" customFormat="1" ht="16.5" hidden="1" x14ac:dyDescent="0.25">
      <c r="A81" s="1016"/>
      <c r="B81" s="1020"/>
      <c r="C81" s="1020"/>
      <c r="D81" s="685"/>
      <c r="E81" s="1020">
        <f t="shared" si="4"/>
        <v>0</v>
      </c>
      <c r="F81" s="1020"/>
      <c r="G81" s="1013">
        <f t="shared" si="5"/>
        <v>0</v>
      </c>
      <c r="H81" s="1014">
        <f t="shared" si="1"/>
        <v>0</v>
      </c>
      <c r="I81" s="1014">
        <f t="shared" si="2"/>
        <v>0</v>
      </c>
    </row>
    <row r="82" spans="1:9" s="935" customFormat="1" ht="16.5" hidden="1" x14ac:dyDescent="0.25">
      <c r="A82" s="1016"/>
      <c r="B82" s="1020"/>
      <c r="C82" s="1020"/>
      <c r="D82" s="685"/>
      <c r="E82" s="1020">
        <f t="shared" si="4"/>
        <v>0</v>
      </c>
      <c r="F82" s="1020"/>
      <c r="G82" s="1013">
        <f t="shared" si="5"/>
        <v>0</v>
      </c>
      <c r="H82" s="1014">
        <f t="shared" si="1"/>
        <v>0</v>
      </c>
      <c r="I82" s="1014">
        <f t="shared" si="2"/>
        <v>0</v>
      </c>
    </row>
    <row r="83" spans="1:9" s="935" customFormat="1" ht="16.5" hidden="1" x14ac:dyDescent="0.25">
      <c r="A83" s="1016"/>
      <c r="B83" s="1020"/>
      <c r="C83" s="1020"/>
      <c r="D83" s="685"/>
      <c r="E83" s="1020">
        <f t="shared" si="4"/>
        <v>0</v>
      </c>
      <c r="F83" s="1020"/>
      <c r="G83" s="1013">
        <f t="shared" si="5"/>
        <v>0</v>
      </c>
      <c r="H83" s="1014">
        <f t="shared" si="1"/>
        <v>0</v>
      </c>
      <c r="I83" s="1014">
        <f t="shared" si="2"/>
        <v>0</v>
      </c>
    </row>
    <row r="84" spans="1:9" s="935" customFormat="1" ht="16.5" hidden="1" x14ac:dyDescent="0.25">
      <c r="A84" s="1016"/>
      <c r="B84" s="1020"/>
      <c r="C84" s="1020"/>
      <c r="D84" s="685"/>
      <c r="E84" s="1020">
        <f t="shared" si="4"/>
        <v>0</v>
      </c>
      <c r="F84" s="1020"/>
      <c r="G84" s="1013">
        <f t="shared" si="5"/>
        <v>0</v>
      </c>
      <c r="H84" s="1014">
        <f t="shared" si="1"/>
        <v>0</v>
      </c>
      <c r="I84" s="1014">
        <f t="shared" si="2"/>
        <v>0</v>
      </c>
    </row>
    <row r="85" spans="1:9" s="935" customFormat="1" ht="16.5" hidden="1" x14ac:dyDescent="0.25">
      <c r="A85" s="1016"/>
      <c r="B85" s="1020"/>
      <c r="C85" s="1020"/>
      <c r="D85" s="685"/>
      <c r="E85" s="1020">
        <f t="shared" si="4"/>
        <v>0</v>
      </c>
      <c r="F85" s="1020"/>
      <c r="G85" s="1013">
        <f t="shared" si="5"/>
        <v>0</v>
      </c>
      <c r="H85" s="1014">
        <f t="shared" ref="H85:H148" si="6">E85</f>
        <v>0</v>
      </c>
      <c r="I85" s="1014">
        <f t="shared" ref="I85:I148" si="7">E85</f>
        <v>0</v>
      </c>
    </row>
    <row r="86" spans="1:9" s="935" customFormat="1" ht="16.5" hidden="1" x14ac:dyDescent="0.25">
      <c r="A86" s="1016"/>
      <c r="B86" s="1020"/>
      <c r="C86" s="1020"/>
      <c r="D86" s="685"/>
      <c r="E86" s="1020">
        <f t="shared" si="4"/>
        <v>0</v>
      </c>
      <c r="F86" s="1020"/>
      <c r="G86" s="1013">
        <f t="shared" si="5"/>
        <v>0</v>
      </c>
      <c r="H86" s="1014">
        <f t="shared" si="6"/>
        <v>0</v>
      </c>
      <c r="I86" s="1014">
        <f t="shared" si="7"/>
        <v>0</v>
      </c>
    </row>
    <row r="87" spans="1:9" s="935" customFormat="1" ht="16.5" hidden="1" x14ac:dyDescent="0.25">
      <c r="A87" s="1016"/>
      <c r="B87" s="1020"/>
      <c r="C87" s="1020"/>
      <c r="D87" s="685"/>
      <c r="E87" s="1020">
        <f t="shared" si="4"/>
        <v>0</v>
      </c>
      <c r="F87" s="1020"/>
      <c r="G87" s="1013">
        <f t="shared" si="5"/>
        <v>0</v>
      </c>
      <c r="H87" s="1014">
        <f t="shared" si="6"/>
        <v>0</v>
      </c>
      <c r="I87" s="1014">
        <f t="shared" si="7"/>
        <v>0</v>
      </c>
    </row>
    <row r="88" spans="1:9" s="935" customFormat="1" ht="16.5" hidden="1" x14ac:dyDescent="0.25">
      <c r="A88" s="1016"/>
      <c r="B88" s="1020"/>
      <c r="C88" s="1020"/>
      <c r="D88" s="685"/>
      <c r="E88" s="1020">
        <f t="shared" si="4"/>
        <v>0</v>
      </c>
      <c r="F88" s="1020"/>
      <c r="G88" s="1013">
        <f t="shared" si="5"/>
        <v>0</v>
      </c>
      <c r="H88" s="1014">
        <f t="shared" si="6"/>
        <v>0</v>
      </c>
      <c r="I88" s="1014">
        <f t="shared" si="7"/>
        <v>0</v>
      </c>
    </row>
    <row r="89" spans="1:9" s="935" customFormat="1" ht="16.5" hidden="1" x14ac:dyDescent="0.25">
      <c r="A89" s="1016"/>
      <c r="B89" s="1020"/>
      <c r="C89" s="1020"/>
      <c r="D89" s="685"/>
      <c r="E89" s="1020">
        <f t="shared" si="4"/>
        <v>0</v>
      </c>
      <c r="F89" s="1020"/>
      <c r="G89" s="1013">
        <f t="shared" si="5"/>
        <v>0</v>
      </c>
      <c r="H89" s="1014">
        <f t="shared" si="6"/>
        <v>0</v>
      </c>
      <c r="I89" s="1014">
        <f t="shared" si="7"/>
        <v>0</v>
      </c>
    </row>
    <row r="90" spans="1:9" s="935" customFormat="1" ht="16.5" hidden="1" x14ac:dyDescent="0.25">
      <c r="A90" s="1016"/>
      <c r="B90" s="1020"/>
      <c r="C90" s="1020"/>
      <c r="D90" s="685"/>
      <c r="E90" s="1020">
        <f t="shared" si="4"/>
        <v>0</v>
      </c>
      <c r="F90" s="1020"/>
      <c r="G90" s="1013">
        <f t="shared" si="5"/>
        <v>0</v>
      </c>
      <c r="H90" s="1014">
        <f t="shared" si="6"/>
        <v>0</v>
      </c>
      <c r="I90" s="1014">
        <f t="shared" si="7"/>
        <v>0</v>
      </c>
    </row>
    <row r="91" spans="1:9" s="935" customFormat="1" ht="16.5" hidden="1" x14ac:dyDescent="0.25">
      <c r="A91" s="1016"/>
      <c r="B91" s="1020"/>
      <c r="C91" s="1020"/>
      <c r="D91" s="685"/>
      <c r="E91" s="1020">
        <f t="shared" si="4"/>
        <v>0</v>
      </c>
      <c r="F91" s="1020"/>
      <c r="G91" s="1013">
        <f t="shared" si="5"/>
        <v>0</v>
      </c>
      <c r="H91" s="1014">
        <f t="shared" si="6"/>
        <v>0</v>
      </c>
      <c r="I91" s="1014">
        <f t="shared" si="7"/>
        <v>0</v>
      </c>
    </row>
    <row r="92" spans="1:9" s="935" customFormat="1" ht="16.5" hidden="1" x14ac:dyDescent="0.25">
      <c r="A92" s="1016"/>
      <c r="B92" s="1020"/>
      <c r="C92" s="1020"/>
      <c r="D92" s="685"/>
      <c r="E92" s="1020">
        <f t="shared" si="4"/>
        <v>0</v>
      </c>
      <c r="F92" s="1020"/>
      <c r="G92" s="1013">
        <f t="shared" si="5"/>
        <v>0</v>
      </c>
      <c r="H92" s="1014">
        <f t="shared" si="6"/>
        <v>0</v>
      </c>
      <c r="I92" s="1014">
        <f t="shared" si="7"/>
        <v>0</v>
      </c>
    </row>
    <row r="93" spans="1:9" s="935" customFormat="1" ht="16.5" hidden="1" x14ac:dyDescent="0.25">
      <c r="A93" s="1016"/>
      <c r="B93" s="1020"/>
      <c r="C93" s="1020"/>
      <c r="D93" s="685"/>
      <c r="E93" s="1020">
        <f t="shared" si="4"/>
        <v>0</v>
      </c>
      <c r="F93" s="1020"/>
      <c r="G93" s="1013">
        <f t="shared" si="5"/>
        <v>0</v>
      </c>
      <c r="H93" s="1014">
        <f t="shared" si="6"/>
        <v>0</v>
      </c>
      <c r="I93" s="1014">
        <f t="shared" si="7"/>
        <v>0</v>
      </c>
    </row>
    <row r="94" spans="1:9" s="935" customFormat="1" ht="16.5" hidden="1" x14ac:dyDescent="0.25">
      <c r="A94" s="1016"/>
      <c r="B94" s="1020"/>
      <c r="C94" s="1020"/>
      <c r="D94" s="685"/>
      <c r="E94" s="1020">
        <f t="shared" si="4"/>
        <v>0</v>
      </c>
      <c r="F94" s="1020"/>
      <c r="G94" s="1013">
        <f t="shared" si="5"/>
        <v>0</v>
      </c>
      <c r="H94" s="1014">
        <f t="shared" si="6"/>
        <v>0</v>
      </c>
      <c r="I94" s="1014">
        <f t="shared" si="7"/>
        <v>0</v>
      </c>
    </row>
    <row r="95" spans="1:9" s="935" customFormat="1" ht="16.5" hidden="1" x14ac:dyDescent="0.25">
      <c r="A95" s="1016"/>
      <c r="B95" s="1020"/>
      <c r="C95" s="1020"/>
      <c r="D95" s="685"/>
      <c r="E95" s="1020">
        <f t="shared" si="4"/>
        <v>0</v>
      </c>
      <c r="F95" s="1020"/>
      <c r="G95" s="1013">
        <f t="shared" si="5"/>
        <v>0</v>
      </c>
      <c r="H95" s="1014">
        <f t="shared" si="6"/>
        <v>0</v>
      </c>
      <c r="I95" s="1014">
        <f t="shared" si="7"/>
        <v>0</v>
      </c>
    </row>
    <row r="96" spans="1:9" s="935" customFormat="1" ht="16.5" hidden="1" x14ac:dyDescent="0.25">
      <c r="A96" s="1016"/>
      <c r="B96" s="1013"/>
      <c r="C96" s="1013"/>
      <c r="D96" s="685"/>
      <c r="E96" s="1020">
        <f t="shared" si="4"/>
        <v>0</v>
      </c>
      <c r="F96" s="1013"/>
      <c r="G96" s="1013">
        <f t="shared" si="5"/>
        <v>0</v>
      </c>
      <c r="H96" s="1014">
        <f t="shared" si="6"/>
        <v>0</v>
      </c>
      <c r="I96" s="1014">
        <f t="shared" si="7"/>
        <v>0</v>
      </c>
    </row>
    <row r="97" spans="1:9" s="935" customFormat="1" ht="16.5" hidden="1" x14ac:dyDescent="0.25">
      <c r="A97" s="1016"/>
      <c r="B97" s="1017"/>
      <c r="C97" s="1017"/>
      <c r="D97" s="685"/>
      <c r="E97" s="1020">
        <f t="shared" si="4"/>
        <v>0</v>
      </c>
      <c r="F97" s="1017"/>
      <c r="G97" s="1013">
        <f t="shared" si="5"/>
        <v>0</v>
      </c>
      <c r="H97" s="1014">
        <f t="shared" si="6"/>
        <v>0</v>
      </c>
      <c r="I97" s="1014">
        <f t="shared" si="7"/>
        <v>0</v>
      </c>
    </row>
    <row r="98" spans="1:9" s="935" customFormat="1" ht="15" customHeight="1" x14ac:dyDescent="0.2">
      <c r="A98" s="1012" t="s">
        <v>963</v>
      </c>
      <c r="B98" s="1010" t="s">
        <v>1001</v>
      </c>
      <c r="C98" s="1009">
        <f>SUM(C99:C147)</f>
        <v>0</v>
      </c>
      <c r="D98" s="1524"/>
      <c r="E98" s="1009">
        <f>CEILING(SUM(E99:E147),0.1)</f>
        <v>0</v>
      </c>
      <c r="F98" s="1009">
        <f>SUM(F99:F147)</f>
        <v>0</v>
      </c>
      <c r="G98" s="1009">
        <f>E98</f>
        <v>0</v>
      </c>
      <c r="H98" s="1014">
        <f>E98</f>
        <v>0</v>
      </c>
      <c r="I98" s="1014">
        <f>E98</f>
        <v>0</v>
      </c>
    </row>
    <row r="99" spans="1:9" s="935" customFormat="1" ht="15.75" x14ac:dyDescent="0.2">
      <c r="A99" s="1016"/>
      <c r="B99" s="1017" t="s">
        <v>1875</v>
      </c>
      <c r="C99" s="1947"/>
      <c r="D99" s="1567">
        <v>340</v>
      </c>
      <c r="E99" s="1566">
        <f t="shared" ref="E99:E147" si="8">(C99*D99)/1000</f>
        <v>0</v>
      </c>
      <c r="F99" s="1751"/>
      <c r="G99" s="1564">
        <f t="shared" ref="G99:G134" si="9">F99+E99</f>
        <v>0</v>
      </c>
      <c r="H99" s="1014">
        <f t="shared" si="6"/>
        <v>0</v>
      </c>
      <c r="I99" s="1014">
        <f t="shared" si="7"/>
        <v>0</v>
      </c>
    </row>
    <row r="100" spans="1:9" s="935" customFormat="1" ht="16.5" x14ac:dyDescent="0.25">
      <c r="A100" s="1016"/>
      <c r="B100" s="1017" t="s">
        <v>1876</v>
      </c>
      <c r="C100" s="1901"/>
      <c r="D100" s="685"/>
      <c r="E100" s="1020">
        <f t="shared" si="8"/>
        <v>0</v>
      </c>
      <c r="F100" s="1017"/>
      <c r="G100" s="1013">
        <f t="shared" si="9"/>
        <v>0</v>
      </c>
      <c r="H100" s="1014">
        <f t="shared" si="6"/>
        <v>0</v>
      </c>
      <c r="I100" s="1014">
        <f t="shared" si="7"/>
        <v>0</v>
      </c>
    </row>
    <row r="101" spans="1:9" s="935" customFormat="1" ht="16.5" x14ac:dyDescent="0.25">
      <c r="A101" s="1016"/>
      <c r="B101" s="1020" t="s">
        <v>1877</v>
      </c>
      <c r="C101" s="1513"/>
      <c r="D101" s="1950"/>
      <c r="E101" s="1020">
        <f t="shared" si="8"/>
        <v>0</v>
      </c>
      <c r="F101" s="1020"/>
      <c r="G101" s="1013">
        <f t="shared" si="9"/>
        <v>0</v>
      </c>
      <c r="H101" s="1014">
        <f t="shared" si="6"/>
        <v>0</v>
      </c>
      <c r="I101" s="1014">
        <f t="shared" si="7"/>
        <v>0</v>
      </c>
    </row>
    <row r="102" spans="1:9" s="935" customFormat="1" ht="16.5" x14ac:dyDescent="0.25">
      <c r="A102" s="1016"/>
      <c r="B102" s="1020" t="s">
        <v>1878</v>
      </c>
      <c r="C102" s="1513"/>
      <c r="D102" s="1950">
        <v>300</v>
      </c>
      <c r="E102" s="1020">
        <f t="shared" si="8"/>
        <v>0</v>
      </c>
      <c r="F102" s="1020"/>
      <c r="G102" s="1013">
        <f t="shared" si="9"/>
        <v>0</v>
      </c>
      <c r="H102" s="1014">
        <f t="shared" si="6"/>
        <v>0</v>
      </c>
      <c r="I102" s="1014">
        <f t="shared" si="7"/>
        <v>0</v>
      </c>
    </row>
    <row r="103" spans="1:9" s="935" customFormat="1" ht="16.5" x14ac:dyDescent="0.25">
      <c r="A103" s="1016"/>
      <c r="B103" s="1017" t="s">
        <v>1879</v>
      </c>
      <c r="C103" s="1901"/>
      <c r="D103" s="685">
        <v>600</v>
      </c>
      <c r="E103" s="1020">
        <f t="shared" si="8"/>
        <v>0</v>
      </c>
      <c r="F103" s="1017"/>
      <c r="G103" s="1013">
        <f t="shared" si="9"/>
        <v>0</v>
      </c>
      <c r="H103" s="1014">
        <f t="shared" si="6"/>
        <v>0</v>
      </c>
      <c r="I103" s="1014">
        <f t="shared" si="7"/>
        <v>0</v>
      </c>
    </row>
    <row r="104" spans="1:9" s="935" customFormat="1" ht="16.5" hidden="1" x14ac:dyDescent="0.25">
      <c r="A104" s="1016"/>
      <c r="B104" s="1020"/>
      <c r="C104" s="1020"/>
      <c r="D104" s="1019"/>
      <c r="E104" s="1020">
        <f t="shared" si="8"/>
        <v>0</v>
      </c>
      <c r="F104" s="1020"/>
      <c r="G104" s="1013">
        <f t="shared" si="9"/>
        <v>0</v>
      </c>
      <c r="H104" s="1014">
        <f t="shared" si="6"/>
        <v>0</v>
      </c>
      <c r="I104" s="1014">
        <f t="shared" si="7"/>
        <v>0</v>
      </c>
    </row>
    <row r="105" spans="1:9" s="935" customFormat="1" ht="16.5" hidden="1" x14ac:dyDescent="0.25">
      <c r="A105" s="1016"/>
      <c r="B105" s="1017"/>
      <c r="C105" s="1017"/>
      <c r="D105" s="685"/>
      <c r="E105" s="1020">
        <f t="shared" si="8"/>
        <v>0</v>
      </c>
      <c r="F105" s="1017"/>
      <c r="G105" s="1013">
        <f t="shared" si="9"/>
        <v>0</v>
      </c>
      <c r="H105" s="1014">
        <f t="shared" si="6"/>
        <v>0</v>
      </c>
      <c r="I105" s="1014">
        <f t="shared" si="7"/>
        <v>0</v>
      </c>
    </row>
    <row r="106" spans="1:9" s="935" customFormat="1" ht="16.5" hidden="1" x14ac:dyDescent="0.25">
      <c r="A106" s="1016"/>
      <c r="B106" s="1020"/>
      <c r="C106" s="1020"/>
      <c r="D106" s="1019"/>
      <c r="E106" s="1020">
        <f t="shared" si="8"/>
        <v>0</v>
      </c>
      <c r="F106" s="1020"/>
      <c r="G106" s="1013">
        <f t="shared" si="9"/>
        <v>0</v>
      </c>
      <c r="H106" s="1014">
        <f t="shared" si="6"/>
        <v>0</v>
      </c>
      <c r="I106" s="1014">
        <f t="shared" si="7"/>
        <v>0</v>
      </c>
    </row>
    <row r="107" spans="1:9" s="935" customFormat="1" ht="16.5" hidden="1" x14ac:dyDescent="0.25">
      <c r="A107" s="1016"/>
      <c r="B107" s="1017"/>
      <c r="C107" s="1017"/>
      <c r="D107" s="685"/>
      <c r="E107" s="1020">
        <f t="shared" si="8"/>
        <v>0</v>
      </c>
      <c r="F107" s="1017"/>
      <c r="G107" s="1013">
        <f t="shared" si="9"/>
        <v>0</v>
      </c>
      <c r="H107" s="1014">
        <f t="shared" si="6"/>
        <v>0</v>
      </c>
      <c r="I107" s="1014">
        <f t="shared" si="7"/>
        <v>0</v>
      </c>
    </row>
    <row r="108" spans="1:9" s="935" customFormat="1" ht="16.5" hidden="1" x14ac:dyDescent="0.25">
      <c r="A108" s="1016"/>
      <c r="B108" s="1020"/>
      <c r="C108" s="1020"/>
      <c r="D108" s="1019"/>
      <c r="E108" s="1020">
        <f t="shared" si="8"/>
        <v>0</v>
      </c>
      <c r="F108" s="1020"/>
      <c r="G108" s="1013">
        <f t="shared" si="9"/>
        <v>0</v>
      </c>
      <c r="H108" s="1014">
        <f t="shared" si="6"/>
        <v>0</v>
      </c>
      <c r="I108" s="1014">
        <f t="shared" si="7"/>
        <v>0</v>
      </c>
    </row>
    <row r="109" spans="1:9" s="935" customFormat="1" ht="16.5" hidden="1" x14ac:dyDescent="0.25">
      <c r="A109" s="1016"/>
      <c r="B109" s="1020"/>
      <c r="C109" s="1020"/>
      <c r="D109" s="1019"/>
      <c r="E109" s="1020">
        <f t="shared" si="8"/>
        <v>0</v>
      </c>
      <c r="F109" s="1020"/>
      <c r="G109" s="1013">
        <f t="shared" si="9"/>
        <v>0</v>
      </c>
      <c r="H109" s="1014">
        <f t="shared" si="6"/>
        <v>0</v>
      </c>
      <c r="I109" s="1014">
        <f t="shared" si="7"/>
        <v>0</v>
      </c>
    </row>
    <row r="110" spans="1:9" s="935" customFormat="1" ht="16.5" hidden="1" x14ac:dyDescent="0.25">
      <c r="A110" s="1016"/>
      <c r="B110" s="1020"/>
      <c r="C110" s="1020"/>
      <c r="D110" s="1019"/>
      <c r="E110" s="1020">
        <f t="shared" si="8"/>
        <v>0</v>
      </c>
      <c r="F110" s="1020"/>
      <c r="G110" s="1013">
        <f t="shared" si="9"/>
        <v>0</v>
      </c>
      <c r="H110" s="1014">
        <f t="shared" si="6"/>
        <v>0</v>
      </c>
      <c r="I110" s="1014">
        <f t="shared" si="7"/>
        <v>0</v>
      </c>
    </row>
    <row r="111" spans="1:9" s="935" customFormat="1" ht="17.25" hidden="1" customHeight="1" x14ac:dyDescent="0.25">
      <c r="A111" s="1016"/>
      <c r="B111" s="1020"/>
      <c r="C111" s="1020"/>
      <c r="D111" s="1019"/>
      <c r="E111" s="1020">
        <f t="shared" si="8"/>
        <v>0</v>
      </c>
      <c r="F111" s="1020"/>
      <c r="G111" s="1013">
        <f t="shared" si="9"/>
        <v>0</v>
      </c>
      <c r="H111" s="1014">
        <f t="shared" si="6"/>
        <v>0</v>
      </c>
      <c r="I111" s="1014">
        <f t="shared" si="7"/>
        <v>0</v>
      </c>
    </row>
    <row r="112" spans="1:9" s="935" customFormat="1" ht="16.5" hidden="1" x14ac:dyDescent="0.25">
      <c r="A112" s="1016"/>
      <c r="B112" s="1020"/>
      <c r="C112" s="1020"/>
      <c r="D112" s="1019"/>
      <c r="E112" s="1020">
        <f t="shared" si="8"/>
        <v>0</v>
      </c>
      <c r="F112" s="1020"/>
      <c r="G112" s="1013">
        <f t="shared" si="9"/>
        <v>0</v>
      </c>
      <c r="H112" s="1014">
        <f t="shared" si="6"/>
        <v>0</v>
      </c>
      <c r="I112" s="1014">
        <f t="shared" si="7"/>
        <v>0</v>
      </c>
    </row>
    <row r="113" spans="1:9" s="935" customFormat="1" ht="16.5" hidden="1" x14ac:dyDescent="0.25">
      <c r="A113" s="1016"/>
      <c r="B113" s="1020"/>
      <c r="C113" s="1020"/>
      <c r="D113" s="1019"/>
      <c r="E113" s="1020">
        <f t="shared" si="8"/>
        <v>0</v>
      </c>
      <c r="F113" s="1020"/>
      <c r="G113" s="1013">
        <f t="shared" si="9"/>
        <v>0</v>
      </c>
      <c r="H113" s="1014">
        <f t="shared" si="6"/>
        <v>0</v>
      </c>
      <c r="I113" s="1014">
        <f t="shared" si="7"/>
        <v>0</v>
      </c>
    </row>
    <row r="114" spans="1:9" s="935" customFormat="1" ht="16.5" hidden="1" x14ac:dyDescent="0.25">
      <c r="A114" s="1016"/>
      <c r="B114" s="1020"/>
      <c r="C114" s="1020"/>
      <c r="D114" s="1019"/>
      <c r="E114" s="1020">
        <f t="shared" si="8"/>
        <v>0</v>
      </c>
      <c r="F114" s="1020"/>
      <c r="G114" s="1013">
        <f t="shared" si="9"/>
        <v>0</v>
      </c>
      <c r="H114" s="1014">
        <f t="shared" si="6"/>
        <v>0</v>
      </c>
      <c r="I114" s="1014">
        <f t="shared" si="7"/>
        <v>0</v>
      </c>
    </row>
    <row r="115" spans="1:9" s="935" customFormat="1" ht="16.5" hidden="1" x14ac:dyDescent="0.25">
      <c r="A115" s="1016"/>
      <c r="B115" s="1020"/>
      <c r="C115" s="1020"/>
      <c r="D115" s="1019"/>
      <c r="E115" s="1020">
        <f t="shared" si="8"/>
        <v>0</v>
      </c>
      <c r="F115" s="1020"/>
      <c r="G115" s="1013">
        <f t="shared" si="9"/>
        <v>0</v>
      </c>
      <c r="H115" s="1014">
        <f t="shared" si="6"/>
        <v>0</v>
      </c>
      <c r="I115" s="1014">
        <f t="shared" si="7"/>
        <v>0</v>
      </c>
    </row>
    <row r="116" spans="1:9" s="935" customFormat="1" ht="16.5" hidden="1" x14ac:dyDescent="0.25">
      <c r="A116" s="1016"/>
      <c r="B116" s="1020"/>
      <c r="C116" s="1020"/>
      <c r="D116" s="1019"/>
      <c r="E116" s="1020">
        <f t="shared" si="8"/>
        <v>0</v>
      </c>
      <c r="F116" s="1020"/>
      <c r="G116" s="1013">
        <f t="shared" si="9"/>
        <v>0</v>
      </c>
      <c r="H116" s="1014">
        <f t="shared" si="6"/>
        <v>0</v>
      </c>
      <c r="I116" s="1014">
        <f t="shared" si="7"/>
        <v>0</v>
      </c>
    </row>
    <row r="117" spans="1:9" s="935" customFormat="1" ht="16.5" hidden="1" x14ac:dyDescent="0.25">
      <c r="A117" s="1016"/>
      <c r="B117" s="1020"/>
      <c r="C117" s="1020"/>
      <c r="D117" s="1019"/>
      <c r="E117" s="1020">
        <f t="shared" si="8"/>
        <v>0</v>
      </c>
      <c r="F117" s="1020"/>
      <c r="G117" s="1013">
        <f t="shared" si="9"/>
        <v>0</v>
      </c>
      <c r="H117" s="1014">
        <f t="shared" si="6"/>
        <v>0</v>
      </c>
      <c r="I117" s="1014">
        <f t="shared" si="7"/>
        <v>0</v>
      </c>
    </row>
    <row r="118" spans="1:9" s="935" customFormat="1" ht="16.5" hidden="1" x14ac:dyDescent="0.25">
      <c r="A118" s="1016"/>
      <c r="B118" s="1020"/>
      <c r="C118" s="1020"/>
      <c r="D118" s="1019"/>
      <c r="E118" s="1020">
        <f t="shared" si="8"/>
        <v>0</v>
      </c>
      <c r="F118" s="1020"/>
      <c r="G118" s="1013">
        <f t="shared" si="9"/>
        <v>0</v>
      </c>
      <c r="H118" s="1014">
        <f t="shared" si="6"/>
        <v>0</v>
      </c>
      <c r="I118" s="1014">
        <f t="shared" si="7"/>
        <v>0</v>
      </c>
    </row>
    <row r="119" spans="1:9" s="935" customFormat="1" ht="16.5" hidden="1" x14ac:dyDescent="0.25">
      <c r="A119" s="1016"/>
      <c r="B119" s="1020"/>
      <c r="C119" s="1020"/>
      <c r="D119" s="1019"/>
      <c r="E119" s="1020">
        <f t="shared" si="8"/>
        <v>0</v>
      </c>
      <c r="F119" s="1020"/>
      <c r="G119" s="1013">
        <f t="shared" si="9"/>
        <v>0</v>
      </c>
      <c r="H119" s="1014">
        <f t="shared" si="6"/>
        <v>0</v>
      </c>
      <c r="I119" s="1014">
        <f t="shared" si="7"/>
        <v>0</v>
      </c>
    </row>
    <row r="120" spans="1:9" s="935" customFormat="1" ht="16.5" hidden="1" x14ac:dyDescent="0.25">
      <c r="A120" s="1016"/>
      <c r="B120" s="1020"/>
      <c r="C120" s="1020"/>
      <c r="D120" s="1019"/>
      <c r="E120" s="1020">
        <f t="shared" si="8"/>
        <v>0</v>
      </c>
      <c r="F120" s="1020"/>
      <c r="G120" s="1013">
        <f t="shared" si="9"/>
        <v>0</v>
      </c>
      <c r="H120" s="1014">
        <f t="shared" si="6"/>
        <v>0</v>
      </c>
      <c r="I120" s="1014">
        <f t="shared" si="7"/>
        <v>0</v>
      </c>
    </row>
    <row r="121" spans="1:9" s="935" customFormat="1" ht="16.5" hidden="1" x14ac:dyDescent="0.25">
      <c r="A121" s="1016"/>
      <c r="B121" s="1020"/>
      <c r="C121" s="1020"/>
      <c r="D121" s="1019"/>
      <c r="E121" s="1020">
        <f t="shared" si="8"/>
        <v>0</v>
      </c>
      <c r="F121" s="1020"/>
      <c r="G121" s="1013">
        <f t="shared" si="9"/>
        <v>0</v>
      </c>
      <c r="H121" s="1014">
        <f t="shared" si="6"/>
        <v>0</v>
      </c>
      <c r="I121" s="1014">
        <f t="shared" si="7"/>
        <v>0</v>
      </c>
    </row>
    <row r="122" spans="1:9" s="935" customFormat="1" ht="16.5" hidden="1" x14ac:dyDescent="0.25">
      <c r="A122" s="1016"/>
      <c r="B122" s="1020"/>
      <c r="C122" s="1020"/>
      <c r="D122" s="1019"/>
      <c r="E122" s="1020">
        <f t="shared" si="8"/>
        <v>0</v>
      </c>
      <c r="F122" s="1020"/>
      <c r="G122" s="1013">
        <f t="shared" si="9"/>
        <v>0</v>
      </c>
      <c r="H122" s="1014">
        <f t="shared" si="6"/>
        <v>0</v>
      </c>
      <c r="I122" s="1014">
        <f t="shared" si="7"/>
        <v>0</v>
      </c>
    </row>
    <row r="123" spans="1:9" s="935" customFormat="1" ht="16.5" hidden="1" x14ac:dyDescent="0.25">
      <c r="A123" s="1016"/>
      <c r="B123" s="1020"/>
      <c r="C123" s="1020"/>
      <c r="D123" s="1019"/>
      <c r="E123" s="1020">
        <f t="shared" si="8"/>
        <v>0</v>
      </c>
      <c r="F123" s="1020"/>
      <c r="G123" s="1013">
        <f t="shared" si="9"/>
        <v>0</v>
      </c>
      <c r="H123" s="1014">
        <f t="shared" si="6"/>
        <v>0</v>
      </c>
      <c r="I123" s="1014">
        <f t="shared" si="7"/>
        <v>0</v>
      </c>
    </row>
    <row r="124" spans="1:9" s="935" customFormat="1" ht="16.5" hidden="1" x14ac:dyDescent="0.25">
      <c r="A124" s="1016"/>
      <c r="B124" s="1020"/>
      <c r="C124" s="1020"/>
      <c r="D124" s="1019"/>
      <c r="E124" s="1020">
        <f t="shared" si="8"/>
        <v>0</v>
      </c>
      <c r="F124" s="1020"/>
      <c r="G124" s="1013">
        <f t="shared" si="9"/>
        <v>0</v>
      </c>
      <c r="H124" s="1014">
        <f t="shared" si="6"/>
        <v>0</v>
      </c>
      <c r="I124" s="1014">
        <f t="shared" si="7"/>
        <v>0</v>
      </c>
    </row>
    <row r="125" spans="1:9" s="935" customFormat="1" ht="16.5" hidden="1" x14ac:dyDescent="0.25">
      <c r="A125" s="1016"/>
      <c r="B125" s="1020"/>
      <c r="C125" s="1020"/>
      <c r="D125" s="1019"/>
      <c r="E125" s="1020">
        <f t="shared" si="8"/>
        <v>0</v>
      </c>
      <c r="F125" s="1020"/>
      <c r="G125" s="1013">
        <f t="shared" si="9"/>
        <v>0</v>
      </c>
      <c r="H125" s="1014">
        <f t="shared" si="6"/>
        <v>0</v>
      </c>
      <c r="I125" s="1014">
        <f t="shared" si="7"/>
        <v>0</v>
      </c>
    </row>
    <row r="126" spans="1:9" s="935" customFormat="1" ht="16.5" hidden="1" x14ac:dyDescent="0.25">
      <c r="A126" s="1016"/>
      <c r="B126" s="1020"/>
      <c r="C126" s="1020"/>
      <c r="D126" s="1019"/>
      <c r="E126" s="1020">
        <f t="shared" si="8"/>
        <v>0</v>
      </c>
      <c r="F126" s="1020"/>
      <c r="G126" s="1013">
        <f t="shared" si="9"/>
        <v>0</v>
      </c>
      <c r="H126" s="1014">
        <f t="shared" si="6"/>
        <v>0</v>
      </c>
      <c r="I126" s="1014">
        <f t="shared" si="7"/>
        <v>0</v>
      </c>
    </row>
    <row r="127" spans="1:9" s="935" customFormat="1" ht="16.5" hidden="1" x14ac:dyDescent="0.25">
      <c r="A127" s="1016"/>
      <c r="B127" s="1020"/>
      <c r="C127" s="1020"/>
      <c r="D127" s="1019"/>
      <c r="E127" s="1020">
        <f t="shared" si="8"/>
        <v>0</v>
      </c>
      <c r="F127" s="1020"/>
      <c r="G127" s="1013">
        <f t="shared" si="9"/>
        <v>0</v>
      </c>
      <c r="H127" s="1014">
        <f t="shared" si="6"/>
        <v>0</v>
      </c>
      <c r="I127" s="1014">
        <f t="shared" si="7"/>
        <v>0</v>
      </c>
    </row>
    <row r="128" spans="1:9" s="935" customFormat="1" ht="16.5" hidden="1" x14ac:dyDescent="0.25">
      <c r="A128" s="1016"/>
      <c r="B128" s="1020"/>
      <c r="C128" s="1020"/>
      <c r="D128" s="1019"/>
      <c r="E128" s="1020">
        <f t="shared" si="8"/>
        <v>0</v>
      </c>
      <c r="F128" s="1020"/>
      <c r="G128" s="1013">
        <f t="shared" si="9"/>
        <v>0</v>
      </c>
      <c r="H128" s="1014">
        <f t="shared" si="6"/>
        <v>0</v>
      </c>
      <c r="I128" s="1014">
        <f t="shared" si="7"/>
        <v>0</v>
      </c>
    </row>
    <row r="129" spans="1:9" s="935" customFormat="1" ht="16.5" hidden="1" x14ac:dyDescent="0.25">
      <c r="A129" s="1016"/>
      <c r="B129" s="1020"/>
      <c r="C129" s="1020"/>
      <c r="D129" s="1019"/>
      <c r="E129" s="1020">
        <f t="shared" si="8"/>
        <v>0</v>
      </c>
      <c r="F129" s="1020"/>
      <c r="G129" s="1013">
        <f t="shared" si="9"/>
        <v>0</v>
      </c>
      <c r="H129" s="1014">
        <f t="shared" si="6"/>
        <v>0</v>
      </c>
      <c r="I129" s="1014">
        <f t="shared" si="7"/>
        <v>0</v>
      </c>
    </row>
    <row r="130" spans="1:9" s="935" customFormat="1" ht="16.5" hidden="1" x14ac:dyDescent="0.25">
      <c r="A130" s="1016"/>
      <c r="B130" s="1020"/>
      <c r="C130" s="1020"/>
      <c r="D130" s="1019"/>
      <c r="E130" s="1020">
        <f t="shared" si="8"/>
        <v>0</v>
      </c>
      <c r="F130" s="1020"/>
      <c r="G130" s="1013">
        <f t="shared" si="9"/>
        <v>0</v>
      </c>
      <c r="H130" s="1014">
        <f t="shared" si="6"/>
        <v>0</v>
      </c>
      <c r="I130" s="1014">
        <f t="shared" si="7"/>
        <v>0</v>
      </c>
    </row>
    <row r="131" spans="1:9" s="935" customFormat="1" ht="16.5" hidden="1" x14ac:dyDescent="0.25">
      <c r="A131" s="1016"/>
      <c r="B131" s="1020"/>
      <c r="C131" s="1020"/>
      <c r="D131" s="1019"/>
      <c r="E131" s="1020">
        <f t="shared" si="8"/>
        <v>0</v>
      </c>
      <c r="F131" s="1020"/>
      <c r="G131" s="1013">
        <f t="shared" si="9"/>
        <v>0</v>
      </c>
      <c r="H131" s="1014">
        <f t="shared" si="6"/>
        <v>0</v>
      </c>
      <c r="I131" s="1014">
        <f t="shared" si="7"/>
        <v>0</v>
      </c>
    </row>
    <row r="132" spans="1:9" s="935" customFormat="1" ht="16.5" hidden="1" x14ac:dyDescent="0.25">
      <c r="A132" s="1016"/>
      <c r="B132" s="1020"/>
      <c r="C132" s="1020"/>
      <c r="D132" s="685"/>
      <c r="E132" s="1020">
        <f t="shared" si="8"/>
        <v>0</v>
      </c>
      <c r="F132" s="1020"/>
      <c r="G132" s="1013">
        <f t="shared" si="9"/>
        <v>0</v>
      </c>
      <c r="H132" s="1014">
        <f t="shared" si="6"/>
        <v>0</v>
      </c>
      <c r="I132" s="1014">
        <f t="shared" si="7"/>
        <v>0</v>
      </c>
    </row>
    <row r="133" spans="1:9" s="935" customFormat="1" ht="16.5" hidden="1" x14ac:dyDescent="0.25">
      <c r="A133" s="1016"/>
      <c r="B133" s="1020"/>
      <c r="C133" s="1020"/>
      <c r="D133" s="685"/>
      <c r="E133" s="1020">
        <f t="shared" si="8"/>
        <v>0</v>
      </c>
      <c r="F133" s="1020"/>
      <c r="G133" s="1013">
        <f t="shared" si="9"/>
        <v>0</v>
      </c>
      <c r="H133" s="1014">
        <f t="shared" si="6"/>
        <v>0</v>
      </c>
      <c r="I133" s="1014">
        <f t="shared" si="7"/>
        <v>0</v>
      </c>
    </row>
    <row r="134" spans="1:9" s="935" customFormat="1" ht="16.5" hidden="1" x14ac:dyDescent="0.25">
      <c r="A134" s="1016"/>
      <c r="B134" s="1020"/>
      <c r="C134" s="1020"/>
      <c r="D134" s="685"/>
      <c r="E134" s="1020">
        <f t="shared" si="8"/>
        <v>0</v>
      </c>
      <c r="F134" s="1020"/>
      <c r="G134" s="1013">
        <f t="shared" si="9"/>
        <v>0</v>
      </c>
      <c r="H134" s="1014">
        <f t="shared" si="6"/>
        <v>0</v>
      </c>
      <c r="I134" s="1014">
        <f t="shared" si="7"/>
        <v>0</v>
      </c>
    </row>
    <row r="135" spans="1:9" s="935" customFormat="1" ht="16.5" hidden="1" x14ac:dyDescent="0.25">
      <c r="A135" s="1016"/>
      <c r="B135" s="1020"/>
      <c r="C135" s="1020"/>
      <c r="D135" s="685"/>
      <c r="E135" s="1020">
        <f t="shared" si="8"/>
        <v>0</v>
      </c>
      <c r="F135" s="1020"/>
      <c r="G135" s="1013">
        <f>F135+E135</f>
        <v>0</v>
      </c>
      <c r="H135" s="1014">
        <f t="shared" si="6"/>
        <v>0</v>
      </c>
      <c r="I135" s="1014">
        <f t="shared" si="7"/>
        <v>0</v>
      </c>
    </row>
    <row r="136" spans="1:9" s="935" customFormat="1" ht="16.5" hidden="1" x14ac:dyDescent="0.25">
      <c r="A136" s="1016"/>
      <c r="B136" s="1020"/>
      <c r="C136" s="1020"/>
      <c r="D136" s="685"/>
      <c r="E136" s="1020">
        <f t="shared" si="8"/>
        <v>0</v>
      </c>
      <c r="F136" s="1020"/>
      <c r="G136" s="1013">
        <f t="shared" ref="G136:G147" si="10">F136+E136</f>
        <v>0</v>
      </c>
      <c r="H136" s="1014">
        <f t="shared" si="6"/>
        <v>0</v>
      </c>
      <c r="I136" s="1014">
        <f t="shared" si="7"/>
        <v>0</v>
      </c>
    </row>
    <row r="137" spans="1:9" s="935" customFormat="1" ht="16.5" hidden="1" x14ac:dyDescent="0.25">
      <c r="A137" s="1016"/>
      <c r="B137" s="1020"/>
      <c r="C137" s="1020"/>
      <c r="D137" s="685"/>
      <c r="E137" s="1020">
        <f t="shared" si="8"/>
        <v>0</v>
      </c>
      <c r="F137" s="1020"/>
      <c r="G137" s="1013">
        <f t="shared" si="10"/>
        <v>0</v>
      </c>
      <c r="H137" s="1014">
        <f t="shared" si="6"/>
        <v>0</v>
      </c>
      <c r="I137" s="1014">
        <f t="shared" si="7"/>
        <v>0</v>
      </c>
    </row>
    <row r="138" spans="1:9" s="935" customFormat="1" ht="16.5" hidden="1" x14ac:dyDescent="0.25">
      <c r="A138" s="1016"/>
      <c r="B138" s="1020"/>
      <c r="C138" s="1020"/>
      <c r="D138" s="685"/>
      <c r="E138" s="1020">
        <f t="shared" si="8"/>
        <v>0</v>
      </c>
      <c r="F138" s="1020"/>
      <c r="G138" s="1013">
        <f t="shared" si="10"/>
        <v>0</v>
      </c>
      <c r="H138" s="1014">
        <f t="shared" si="6"/>
        <v>0</v>
      </c>
      <c r="I138" s="1014">
        <f t="shared" si="7"/>
        <v>0</v>
      </c>
    </row>
    <row r="139" spans="1:9" s="935" customFormat="1" ht="16.5" hidden="1" x14ac:dyDescent="0.25">
      <c r="A139" s="1016"/>
      <c r="B139" s="1020"/>
      <c r="C139" s="1020"/>
      <c r="D139" s="685"/>
      <c r="E139" s="1020">
        <f t="shared" si="8"/>
        <v>0</v>
      </c>
      <c r="F139" s="1020"/>
      <c r="G139" s="1013">
        <f t="shared" si="10"/>
        <v>0</v>
      </c>
      <c r="H139" s="1014">
        <f t="shared" si="6"/>
        <v>0</v>
      </c>
      <c r="I139" s="1014">
        <f t="shared" si="7"/>
        <v>0</v>
      </c>
    </row>
    <row r="140" spans="1:9" s="935" customFormat="1" ht="16.5" hidden="1" x14ac:dyDescent="0.25">
      <c r="A140" s="1016"/>
      <c r="B140" s="1020"/>
      <c r="C140" s="1020"/>
      <c r="D140" s="685"/>
      <c r="E140" s="1020">
        <f t="shared" si="8"/>
        <v>0</v>
      </c>
      <c r="F140" s="1020"/>
      <c r="G140" s="1013">
        <f t="shared" si="10"/>
        <v>0</v>
      </c>
      <c r="H140" s="1014">
        <f t="shared" si="6"/>
        <v>0</v>
      </c>
      <c r="I140" s="1014">
        <f t="shared" si="7"/>
        <v>0</v>
      </c>
    </row>
    <row r="141" spans="1:9" s="935" customFormat="1" ht="16.5" hidden="1" x14ac:dyDescent="0.25">
      <c r="A141" s="1016"/>
      <c r="B141" s="1020"/>
      <c r="C141" s="1020"/>
      <c r="D141" s="685"/>
      <c r="E141" s="1020">
        <f t="shared" si="8"/>
        <v>0</v>
      </c>
      <c r="F141" s="1020"/>
      <c r="G141" s="1013">
        <f t="shared" si="10"/>
        <v>0</v>
      </c>
      <c r="H141" s="1014">
        <f t="shared" si="6"/>
        <v>0</v>
      </c>
      <c r="I141" s="1014">
        <f t="shared" si="7"/>
        <v>0</v>
      </c>
    </row>
    <row r="142" spans="1:9" s="935" customFormat="1" ht="16.5" hidden="1" x14ac:dyDescent="0.25">
      <c r="A142" s="1016"/>
      <c r="B142" s="1020"/>
      <c r="C142" s="1020"/>
      <c r="D142" s="685"/>
      <c r="E142" s="1020">
        <f t="shared" si="8"/>
        <v>0</v>
      </c>
      <c r="F142" s="1020"/>
      <c r="G142" s="1013">
        <f t="shared" si="10"/>
        <v>0</v>
      </c>
      <c r="H142" s="1014">
        <f t="shared" si="6"/>
        <v>0</v>
      </c>
      <c r="I142" s="1014">
        <f t="shared" si="7"/>
        <v>0</v>
      </c>
    </row>
    <row r="143" spans="1:9" s="935" customFormat="1" ht="16.5" hidden="1" x14ac:dyDescent="0.25">
      <c r="A143" s="1016"/>
      <c r="B143" s="1020"/>
      <c r="C143" s="1020"/>
      <c r="D143" s="685"/>
      <c r="E143" s="1020">
        <f t="shared" si="8"/>
        <v>0</v>
      </c>
      <c r="F143" s="1020"/>
      <c r="G143" s="1013">
        <f t="shared" si="10"/>
        <v>0</v>
      </c>
      <c r="H143" s="1014">
        <f t="shared" si="6"/>
        <v>0</v>
      </c>
      <c r="I143" s="1014">
        <f t="shared" si="7"/>
        <v>0</v>
      </c>
    </row>
    <row r="144" spans="1:9" s="935" customFormat="1" ht="16.5" hidden="1" x14ac:dyDescent="0.25">
      <c r="A144" s="1016"/>
      <c r="B144" s="1020"/>
      <c r="C144" s="1020"/>
      <c r="D144" s="685"/>
      <c r="E144" s="1020">
        <f t="shared" si="8"/>
        <v>0</v>
      </c>
      <c r="F144" s="1020"/>
      <c r="G144" s="1013">
        <f t="shared" si="10"/>
        <v>0</v>
      </c>
      <c r="H144" s="1014">
        <f t="shared" si="6"/>
        <v>0</v>
      </c>
      <c r="I144" s="1014">
        <f t="shared" si="7"/>
        <v>0</v>
      </c>
    </row>
    <row r="145" spans="1:9" s="935" customFormat="1" ht="16.5" hidden="1" x14ac:dyDescent="0.25">
      <c r="A145" s="1016"/>
      <c r="B145" s="1020"/>
      <c r="C145" s="1020"/>
      <c r="D145" s="685"/>
      <c r="E145" s="1020">
        <f t="shared" si="8"/>
        <v>0</v>
      </c>
      <c r="F145" s="1020"/>
      <c r="G145" s="1013">
        <f t="shared" si="10"/>
        <v>0</v>
      </c>
      <c r="H145" s="1014">
        <f t="shared" si="6"/>
        <v>0</v>
      </c>
      <c r="I145" s="1014">
        <f t="shared" si="7"/>
        <v>0</v>
      </c>
    </row>
    <row r="146" spans="1:9" s="935" customFormat="1" ht="16.5" hidden="1" x14ac:dyDescent="0.25">
      <c r="A146" s="1016"/>
      <c r="B146" s="1020"/>
      <c r="C146" s="1020"/>
      <c r="D146" s="685"/>
      <c r="E146" s="1020">
        <f t="shared" si="8"/>
        <v>0</v>
      </c>
      <c r="F146" s="1020"/>
      <c r="G146" s="1013">
        <f t="shared" si="10"/>
        <v>0</v>
      </c>
      <c r="H146" s="1014">
        <f t="shared" si="6"/>
        <v>0</v>
      </c>
      <c r="I146" s="1014">
        <f t="shared" si="7"/>
        <v>0</v>
      </c>
    </row>
    <row r="147" spans="1:9" s="935" customFormat="1" ht="16.5" hidden="1" x14ac:dyDescent="0.25">
      <c r="A147" s="1016"/>
      <c r="B147" s="1020"/>
      <c r="C147" s="1020"/>
      <c r="D147" s="685"/>
      <c r="E147" s="1020">
        <f t="shared" si="8"/>
        <v>0</v>
      </c>
      <c r="F147" s="1020"/>
      <c r="G147" s="1013">
        <f t="shared" si="10"/>
        <v>0</v>
      </c>
      <c r="H147" s="1014">
        <f t="shared" si="6"/>
        <v>0</v>
      </c>
      <c r="I147" s="1014">
        <f t="shared" si="7"/>
        <v>0</v>
      </c>
    </row>
    <row r="148" spans="1:9" s="935" customFormat="1" ht="15.75" x14ac:dyDescent="0.2">
      <c r="A148" s="1012" t="s">
        <v>965</v>
      </c>
      <c r="B148" s="1021" t="s">
        <v>976</v>
      </c>
      <c r="C148" s="1564">
        <f>SUM(C149:C202)</f>
        <v>0</v>
      </c>
      <c r="D148" s="1524"/>
      <c r="E148" s="1564">
        <f>CEILING(SUM(E149:E202),0.1)</f>
        <v>0</v>
      </c>
      <c r="F148" s="1564">
        <f>SUM(F149:F202)</f>
        <v>0</v>
      </c>
      <c r="G148" s="1564">
        <f>E148</f>
        <v>0</v>
      </c>
      <c r="H148" s="1014">
        <f t="shared" si="6"/>
        <v>0</v>
      </c>
      <c r="I148" s="1014">
        <f t="shared" si="7"/>
        <v>0</v>
      </c>
    </row>
    <row r="149" spans="1:9" s="935" customFormat="1" ht="15.75" x14ac:dyDescent="0.25">
      <c r="A149" s="1012"/>
      <c r="B149" s="1020" t="s">
        <v>1880</v>
      </c>
      <c r="C149" s="1948"/>
      <c r="D149" s="1951">
        <v>450</v>
      </c>
      <c r="E149" s="1566">
        <f t="shared" ref="E149:E202" si="11">(C149*D149)/1000</f>
        <v>0</v>
      </c>
      <c r="F149" s="1566"/>
      <c r="G149" s="1564">
        <f t="shared" ref="G149:G202" si="12">F149+E149</f>
        <v>0</v>
      </c>
      <c r="H149" s="1014">
        <f t="shared" ref="H149:H202" si="13">E149</f>
        <v>0</v>
      </c>
      <c r="I149" s="1014">
        <f t="shared" ref="I149:I202" si="14">E149</f>
        <v>0</v>
      </c>
    </row>
    <row r="150" spans="1:9" s="935" customFormat="1" ht="16.5" thickBot="1" x14ac:dyDescent="0.25">
      <c r="A150" s="1016"/>
      <c r="B150" s="1017" t="s">
        <v>1465</v>
      </c>
      <c r="C150" s="1947"/>
      <c r="D150" s="1951">
        <v>300</v>
      </c>
      <c r="E150" s="1566">
        <f t="shared" si="11"/>
        <v>0</v>
      </c>
      <c r="F150" s="1751"/>
      <c r="G150" s="1564">
        <f t="shared" si="12"/>
        <v>0</v>
      </c>
      <c r="H150" s="1014">
        <f t="shared" si="13"/>
        <v>0</v>
      </c>
      <c r="I150" s="1014">
        <f t="shared" si="14"/>
        <v>0</v>
      </c>
    </row>
    <row r="151" spans="1:9" s="935" customFormat="1" ht="16.5" hidden="1" thickBot="1" x14ac:dyDescent="0.25">
      <c r="A151" s="1016"/>
      <c r="B151" s="1017"/>
      <c r="C151" s="1751"/>
      <c r="D151" s="1525"/>
      <c r="E151" s="1566">
        <f t="shared" si="11"/>
        <v>0</v>
      </c>
      <c r="F151" s="1751"/>
      <c r="G151" s="1564">
        <f t="shared" si="12"/>
        <v>0</v>
      </c>
      <c r="H151" s="1014">
        <f t="shared" si="13"/>
        <v>0</v>
      </c>
      <c r="I151" s="1014">
        <f t="shared" si="14"/>
        <v>0</v>
      </c>
    </row>
    <row r="152" spans="1:9" s="935" customFormat="1" ht="17.25" hidden="1" thickBot="1" x14ac:dyDescent="0.3">
      <c r="A152" s="1016"/>
      <c r="B152" s="1017"/>
      <c r="C152" s="1017"/>
      <c r="D152" s="1019"/>
      <c r="E152" s="1020">
        <f t="shared" si="11"/>
        <v>0</v>
      </c>
      <c r="F152" s="1017"/>
      <c r="G152" s="1013">
        <f t="shared" si="12"/>
        <v>0</v>
      </c>
      <c r="H152" s="1014">
        <f t="shared" si="13"/>
        <v>0</v>
      </c>
      <c r="I152" s="1014">
        <f t="shared" si="14"/>
        <v>0</v>
      </c>
    </row>
    <row r="153" spans="1:9" s="935" customFormat="1" ht="17.25" hidden="1" thickBot="1" x14ac:dyDescent="0.3">
      <c r="A153" s="1016"/>
      <c r="B153" s="1017"/>
      <c r="C153" s="1017"/>
      <c r="D153" s="1019"/>
      <c r="E153" s="1020">
        <f t="shared" si="11"/>
        <v>0</v>
      </c>
      <c r="F153" s="1017"/>
      <c r="G153" s="1013">
        <f t="shared" si="12"/>
        <v>0</v>
      </c>
      <c r="H153" s="1014">
        <f t="shared" si="13"/>
        <v>0</v>
      </c>
      <c r="I153" s="1014">
        <f t="shared" si="14"/>
        <v>0</v>
      </c>
    </row>
    <row r="154" spans="1:9" s="935" customFormat="1" ht="17.25" hidden="1" thickBot="1" x14ac:dyDescent="0.3">
      <c r="A154" s="1016"/>
      <c r="B154" s="1017"/>
      <c r="C154" s="1017"/>
      <c r="D154" s="1019"/>
      <c r="E154" s="1020">
        <f t="shared" si="11"/>
        <v>0</v>
      </c>
      <c r="F154" s="1017"/>
      <c r="G154" s="1013">
        <f t="shared" si="12"/>
        <v>0</v>
      </c>
      <c r="H154" s="1014">
        <f t="shared" si="13"/>
        <v>0</v>
      </c>
      <c r="I154" s="1014">
        <f t="shared" si="14"/>
        <v>0</v>
      </c>
    </row>
    <row r="155" spans="1:9" s="935" customFormat="1" ht="17.25" hidden="1" thickBot="1" x14ac:dyDescent="0.3">
      <c r="A155" s="1016"/>
      <c r="B155" s="1017"/>
      <c r="C155" s="1017"/>
      <c r="D155" s="1019"/>
      <c r="E155" s="1020">
        <f t="shared" si="11"/>
        <v>0</v>
      </c>
      <c r="F155" s="1017"/>
      <c r="G155" s="1013">
        <f t="shared" si="12"/>
        <v>0</v>
      </c>
      <c r="H155" s="1014">
        <f t="shared" si="13"/>
        <v>0</v>
      </c>
      <c r="I155" s="1014">
        <f t="shared" si="14"/>
        <v>0</v>
      </c>
    </row>
    <row r="156" spans="1:9" s="935" customFormat="1" ht="17.25" hidden="1" thickBot="1" x14ac:dyDescent="0.3">
      <c r="A156" s="1016"/>
      <c r="B156" s="1017"/>
      <c r="C156" s="1017"/>
      <c r="D156" s="1019"/>
      <c r="E156" s="1020">
        <f t="shared" si="11"/>
        <v>0</v>
      </c>
      <c r="F156" s="1017"/>
      <c r="G156" s="1013">
        <f t="shared" si="12"/>
        <v>0</v>
      </c>
      <c r="H156" s="1014">
        <f t="shared" si="13"/>
        <v>0</v>
      </c>
      <c r="I156" s="1014">
        <f t="shared" si="14"/>
        <v>0</v>
      </c>
    </row>
    <row r="157" spans="1:9" s="935" customFormat="1" ht="17.25" hidden="1" thickBot="1" x14ac:dyDescent="0.3">
      <c r="A157" s="1016"/>
      <c r="B157" s="1017"/>
      <c r="C157" s="1017"/>
      <c r="D157" s="1019"/>
      <c r="E157" s="1020">
        <f t="shared" si="11"/>
        <v>0</v>
      </c>
      <c r="F157" s="1017"/>
      <c r="G157" s="1013">
        <f t="shared" si="12"/>
        <v>0</v>
      </c>
      <c r="H157" s="1014">
        <f t="shared" si="13"/>
        <v>0</v>
      </c>
      <c r="I157" s="1014">
        <f t="shared" si="14"/>
        <v>0</v>
      </c>
    </row>
    <row r="158" spans="1:9" s="935" customFormat="1" ht="17.25" hidden="1" thickBot="1" x14ac:dyDescent="0.3">
      <c r="A158" s="1016"/>
      <c r="B158" s="1017"/>
      <c r="C158" s="1017"/>
      <c r="D158" s="1019"/>
      <c r="E158" s="1020">
        <f t="shared" si="11"/>
        <v>0</v>
      </c>
      <c r="F158" s="1017"/>
      <c r="G158" s="1013">
        <f t="shared" si="12"/>
        <v>0</v>
      </c>
      <c r="H158" s="1014">
        <f t="shared" si="13"/>
        <v>0</v>
      </c>
      <c r="I158" s="1014">
        <f t="shared" si="14"/>
        <v>0</v>
      </c>
    </row>
    <row r="159" spans="1:9" s="935" customFormat="1" ht="17.25" hidden="1" thickBot="1" x14ac:dyDescent="0.3">
      <c r="A159" s="1016"/>
      <c r="B159" s="1017"/>
      <c r="C159" s="1017"/>
      <c r="D159" s="1019"/>
      <c r="E159" s="1020">
        <f t="shared" si="11"/>
        <v>0</v>
      </c>
      <c r="F159" s="1017"/>
      <c r="G159" s="1013">
        <f t="shared" si="12"/>
        <v>0</v>
      </c>
      <c r="H159" s="1014">
        <f t="shared" si="13"/>
        <v>0</v>
      </c>
      <c r="I159" s="1014">
        <f t="shared" si="14"/>
        <v>0</v>
      </c>
    </row>
    <row r="160" spans="1:9" s="935" customFormat="1" ht="17.25" hidden="1" thickBot="1" x14ac:dyDescent="0.3">
      <c r="A160" s="1016"/>
      <c r="B160" s="1017"/>
      <c r="C160" s="1017"/>
      <c r="D160" s="1019"/>
      <c r="E160" s="1020">
        <f t="shared" si="11"/>
        <v>0</v>
      </c>
      <c r="F160" s="1017"/>
      <c r="G160" s="1013">
        <f t="shared" si="12"/>
        <v>0</v>
      </c>
      <c r="H160" s="1014">
        <f t="shared" si="13"/>
        <v>0</v>
      </c>
      <c r="I160" s="1014">
        <f t="shared" si="14"/>
        <v>0</v>
      </c>
    </row>
    <row r="161" spans="1:9" s="935" customFormat="1" ht="17.25" hidden="1" thickBot="1" x14ac:dyDescent="0.3">
      <c r="A161" s="1016"/>
      <c r="B161" s="1017"/>
      <c r="C161" s="1017"/>
      <c r="D161" s="1019"/>
      <c r="E161" s="1020">
        <f t="shared" si="11"/>
        <v>0</v>
      </c>
      <c r="F161" s="1017"/>
      <c r="G161" s="1013">
        <f t="shared" si="12"/>
        <v>0</v>
      </c>
      <c r="H161" s="1014">
        <f t="shared" si="13"/>
        <v>0</v>
      </c>
      <c r="I161" s="1014">
        <f t="shared" si="14"/>
        <v>0</v>
      </c>
    </row>
    <row r="162" spans="1:9" s="935" customFormat="1" ht="17.25" hidden="1" thickBot="1" x14ac:dyDescent="0.3">
      <c r="A162" s="1016"/>
      <c r="B162" s="1017"/>
      <c r="C162" s="1017"/>
      <c r="D162" s="1019"/>
      <c r="E162" s="1020">
        <f t="shared" si="11"/>
        <v>0</v>
      </c>
      <c r="F162" s="1017"/>
      <c r="G162" s="1013">
        <f t="shared" si="12"/>
        <v>0</v>
      </c>
      <c r="H162" s="1014">
        <f t="shared" si="13"/>
        <v>0</v>
      </c>
      <c r="I162" s="1014">
        <f t="shared" si="14"/>
        <v>0</v>
      </c>
    </row>
    <row r="163" spans="1:9" s="935" customFormat="1" ht="17.25" hidden="1" thickBot="1" x14ac:dyDescent="0.3">
      <c r="A163" s="1016"/>
      <c r="B163" s="1017"/>
      <c r="C163" s="1017"/>
      <c r="D163" s="1019"/>
      <c r="E163" s="1020">
        <f t="shared" si="11"/>
        <v>0</v>
      </c>
      <c r="F163" s="1017"/>
      <c r="G163" s="1013">
        <f t="shared" si="12"/>
        <v>0</v>
      </c>
      <c r="H163" s="1014">
        <f t="shared" si="13"/>
        <v>0</v>
      </c>
      <c r="I163" s="1014">
        <f t="shared" si="14"/>
        <v>0</v>
      </c>
    </row>
    <row r="164" spans="1:9" s="935" customFormat="1" ht="17.25" hidden="1" thickBot="1" x14ac:dyDescent="0.3">
      <c r="A164" s="1016"/>
      <c r="B164" s="1017"/>
      <c r="C164" s="1017"/>
      <c r="D164" s="1019"/>
      <c r="E164" s="1020">
        <f t="shared" si="11"/>
        <v>0</v>
      </c>
      <c r="F164" s="1017"/>
      <c r="G164" s="1013">
        <f t="shared" si="12"/>
        <v>0</v>
      </c>
      <c r="H164" s="1014">
        <f t="shared" si="13"/>
        <v>0</v>
      </c>
      <c r="I164" s="1014">
        <f t="shared" si="14"/>
        <v>0</v>
      </c>
    </row>
    <row r="165" spans="1:9" s="935" customFormat="1" ht="17.25" hidden="1" thickBot="1" x14ac:dyDescent="0.3">
      <c r="A165" s="1016"/>
      <c r="B165" s="1017"/>
      <c r="C165" s="1017"/>
      <c r="D165" s="1019"/>
      <c r="E165" s="1020">
        <f t="shared" si="11"/>
        <v>0</v>
      </c>
      <c r="F165" s="1017"/>
      <c r="G165" s="1013">
        <f t="shared" si="12"/>
        <v>0</v>
      </c>
      <c r="H165" s="1014">
        <f t="shared" si="13"/>
        <v>0</v>
      </c>
      <c r="I165" s="1014">
        <f t="shared" si="14"/>
        <v>0</v>
      </c>
    </row>
    <row r="166" spans="1:9" s="935" customFormat="1" ht="17.25" hidden="1" thickBot="1" x14ac:dyDescent="0.3">
      <c r="A166" s="1016"/>
      <c r="B166" s="1017"/>
      <c r="C166" s="1017"/>
      <c r="D166" s="1019"/>
      <c r="E166" s="1020">
        <f t="shared" si="11"/>
        <v>0</v>
      </c>
      <c r="F166" s="1017"/>
      <c r="G166" s="1013">
        <f t="shared" si="12"/>
        <v>0</v>
      </c>
      <c r="H166" s="1014">
        <f t="shared" si="13"/>
        <v>0</v>
      </c>
      <c r="I166" s="1014">
        <f t="shared" si="14"/>
        <v>0</v>
      </c>
    </row>
    <row r="167" spans="1:9" s="935" customFormat="1" ht="17.25" hidden="1" thickBot="1" x14ac:dyDescent="0.3">
      <c r="A167" s="1016"/>
      <c r="B167" s="1017"/>
      <c r="C167" s="1017"/>
      <c r="D167" s="1019"/>
      <c r="E167" s="1020">
        <f t="shared" si="11"/>
        <v>0</v>
      </c>
      <c r="F167" s="1017"/>
      <c r="G167" s="1013">
        <f t="shared" si="12"/>
        <v>0</v>
      </c>
      <c r="H167" s="1014">
        <f t="shared" si="13"/>
        <v>0</v>
      </c>
      <c r="I167" s="1014">
        <f t="shared" si="14"/>
        <v>0</v>
      </c>
    </row>
    <row r="168" spans="1:9" s="935" customFormat="1" ht="17.25" hidden="1" thickBot="1" x14ac:dyDescent="0.3">
      <c r="A168" s="1016"/>
      <c r="B168" s="1017"/>
      <c r="C168" s="1017"/>
      <c r="D168" s="1019"/>
      <c r="E168" s="1020">
        <f t="shared" si="11"/>
        <v>0</v>
      </c>
      <c r="F168" s="1017"/>
      <c r="G168" s="1013">
        <f t="shared" si="12"/>
        <v>0</v>
      </c>
      <c r="H168" s="1014">
        <f t="shared" si="13"/>
        <v>0</v>
      </c>
      <c r="I168" s="1014">
        <f t="shared" si="14"/>
        <v>0</v>
      </c>
    </row>
    <row r="169" spans="1:9" s="935" customFormat="1" ht="17.25" hidden="1" thickBot="1" x14ac:dyDescent="0.3">
      <c r="A169" s="1016"/>
      <c r="B169" s="1017"/>
      <c r="C169" s="1017"/>
      <c r="D169" s="1019"/>
      <c r="E169" s="1020">
        <f t="shared" si="11"/>
        <v>0</v>
      </c>
      <c r="F169" s="1017"/>
      <c r="G169" s="1013">
        <f t="shared" si="12"/>
        <v>0</v>
      </c>
      <c r="H169" s="1014">
        <f t="shared" si="13"/>
        <v>0</v>
      </c>
      <c r="I169" s="1014">
        <f t="shared" si="14"/>
        <v>0</v>
      </c>
    </row>
    <row r="170" spans="1:9" s="935" customFormat="1" ht="17.25" hidden="1" thickBot="1" x14ac:dyDescent="0.3">
      <c r="A170" s="1016"/>
      <c r="B170" s="1017"/>
      <c r="C170" s="1017"/>
      <c r="D170" s="1019"/>
      <c r="E170" s="1020">
        <f t="shared" si="11"/>
        <v>0</v>
      </c>
      <c r="F170" s="1017"/>
      <c r="G170" s="1013">
        <f t="shared" si="12"/>
        <v>0</v>
      </c>
      <c r="H170" s="1014">
        <f t="shared" si="13"/>
        <v>0</v>
      </c>
      <c r="I170" s="1014">
        <f t="shared" si="14"/>
        <v>0</v>
      </c>
    </row>
    <row r="171" spans="1:9" s="1011" customFormat="1" ht="17.25" hidden="1" thickBot="1" x14ac:dyDescent="0.3">
      <c r="A171" s="1016"/>
      <c r="B171" s="1017"/>
      <c r="C171" s="1017"/>
      <c r="D171" s="1019"/>
      <c r="E171" s="1020">
        <f t="shared" si="11"/>
        <v>0</v>
      </c>
      <c r="F171" s="1017"/>
      <c r="G171" s="1013">
        <f t="shared" si="12"/>
        <v>0</v>
      </c>
      <c r="H171" s="1014">
        <f t="shared" si="13"/>
        <v>0</v>
      </c>
      <c r="I171" s="1014">
        <f t="shared" si="14"/>
        <v>0</v>
      </c>
    </row>
    <row r="172" spans="1:9" s="1011" customFormat="1" ht="17.25" hidden="1" thickBot="1" x14ac:dyDescent="0.3">
      <c r="A172" s="1016"/>
      <c r="B172" s="1017"/>
      <c r="C172" s="1017"/>
      <c r="D172" s="1019"/>
      <c r="E172" s="1020">
        <f t="shared" si="11"/>
        <v>0</v>
      </c>
      <c r="F172" s="1017"/>
      <c r="G172" s="1013">
        <f t="shared" si="12"/>
        <v>0</v>
      </c>
      <c r="H172" s="1014">
        <f t="shared" si="13"/>
        <v>0</v>
      </c>
      <c r="I172" s="1014">
        <f t="shared" si="14"/>
        <v>0</v>
      </c>
    </row>
    <row r="173" spans="1:9" s="1011" customFormat="1" ht="17.25" hidden="1" thickBot="1" x14ac:dyDescent="0.3">
      <c r="A173" s="1016"/>
      <c r="B173" s="1017"/>
      <c r="C173" s="1017"/>
      <c r="D173" s="1019"/>
      <c r="E173" s="1020">
        <f t="shared" si="11"/>
        <v>0</v>
      </c>
      <c r="F173" s="1017"/>
      <c r="G173" s="1013">
        <f t="shared" si="12"/>
        <v>0</v>
      </c>
      <c r="H173" s="1014">
        <f t="shared" si="13"/>
        <v>0</v>
      </c>
      <c r="I173" s="1014">
        <f t="shared" si="14"/>
        <v>0</v>
      </c>
    </row>
    <row r="174" spans="1:9" s="1011" customFormat="1" ht="17.25" hidden="1" thickBot="1" x14ac:dyDescent="0.3">
      <c r="A174" s="1016"/>
      <c r="B174" s="1017"/>
      <c r="C174" s="1017"/>
      <c r="D174" s="1019"/>
      <c r="E174" s="1020">
        <f t="shared" si="11"/>
        <v>0</v>
      </c>
      <c r="F174" s="1017"/>
      <c r="G174" s="1013">
        <f t="shared" si="12"/>
        <v>0</v>
      </c>
      <c r="H174" s="1014">
        <f t="shared" si="13"/>
        <v>0</v>
      </c>
      <c r="I174" s="1014">
        <f t="shared" si="14"/>
        <v>0</v>
      </c>
    </row>
    <row r="175" spans="1:9" s="1011" customFormat="1" ht="17.25" hidden="1" thickBot="1" x14ac:dyDescent="0.3">
      <c r="A175" s="1016"/>
      <c r="B175" s="1017"/>
      <c r="C175" s="1017"/>
      <c r="D175" s="1019"/>
      <c r="E175" s="1020">
        <f t="shared" si="11"/>
        <v>0</v>
      </c>
      <c r="F175" s="1017"/>
      <c r="G175" s="1013">
        <f t="shared" si="12"/>
        <v>0</v>
      </c>
      <c r="H175" s="1014">
        <f t="shared" si="13"/>
        <v>0</v>
      </c>
      <c r="I175" s="1014">
        <f t="shared" si="14"/>
        <v>0</v>
      </c>
    </row>
    <row r="176" spans="1:9" s="1011" customFormat="1" ht="17.25" hidden="1" thickBot="1" x14ac:dyDescent="0.3">
      <c r="A176" s="1016"/>
      <c r="B176" s="1017"/>
      <c r="C176" s="1017"/>
      <c r="D176" s="1019"/>
      <c r="E176" s="1020">
        <f t="shared" si="11"/>
        <v>0</v>
      </c>
      <c r="F176" s="1017"/>
      <c r="G176" s="1013">
        <f t="shared" si="12"/>
        <v>0</v>
      </c>
      <c r="H176" s="1014">
        <f t="shared" si="13"/>
        <v>0</v>
      </c>
      <c r="I176" s="1014">
        <f t="shared" si="14"/>
        <v>0</v>
      </c>
    </row>
    <row r="177" spans="1:9" s="1011" customFormat="1" ht="17.25" hidden="1" thickBot="1" x14ac:dyDescent="0.3">
      <c r="A177" s="1016"/>
      <c r="B177" s="1017"/>
      <c r="C177" s="1017"/>
      <c r="D177" s="1019"/>
      <c r="E177" s="1020">
        <f t="shared" si="11"/>
        <v>0</v>
      </c>
      <c r="F177" s="1017"/>
      <c r="G177" s="1013">
        <f t="shared" si="12"/>
        <v>0</v>
      </c>
      <c r="H177" s="1014">
        <f t="shared" si="13"/>
        <v>0</v>
      </c>
      <c r="I177" s="1014">
        <f t="shared" si="14"/>
        <v>0</v>
      </c>
    </row>
    <row r="178" spans="1:9" s="1011" customFormat="1" ht="17.25" hidden="1" thickBot="1" x14ac:dyDescent="0.3">
      <c r="A178" s="1016"/>
      <c r="B178" s="1017"/>
      <c r="C178" s="1017"/>
      <c r="D178" s="1019"/>
      <c r="E178" s="1020">
        <f t="shared" si="11"/>
        <v>0</v>
      </c>
      <c r="F178" s="1017"/>
      <c r="G178" s="1013">
        <f t="shared" si="12"/>
        <v>0</v>
      </c>
      <c r="H178" s="1014">
        <f t="shared" si="13"/>
        <v>0</v>
      </c>
      <c r="I178" s="1014">
        <f t="shared" si="14"/>
        <v>0</v>
      </c>
    </row>
    <row r="179" spans="1:9" s="1011" customFormat="1" ht="17.25" hidden="1" thickBot="1" x14ac:dyDescent="0.3">
      <c r="A179" s="1016"/>
      <c r="B179" s="1017"/>
      <c r="C179" s="1017"/>
      <c r="D179" s="1019"/>
      <c r="E179" s="1020">
        <f t="shared" si="11"/>
        <v>0</v>
      </c>
      <c r="F179" s="1017"/>
      <c r="G179" s="1013">
        <f t="shared" si="12"/>
        <v>0</v>
      </c>
      <c r="H179" s="1014">
        <f t="shared" si="13"/>
        <v>0</v>
      </c>
      <c r="I179" s="1014">
        <f t="shared" si="14"/>
        <v>0</v>
      </c>
    </row>
    <row r="180" spans="1:9" s="935" customFormat="1" ht="17.25" hidden="1" thickBot="1" x14ac:dyDescent="0.3">
      <c r="A180" s="1016"/>
      <c r="B180" s="1017"/>
      <c r="C180" s="1017"/>
      <c r="D180" s="1019"/>
      <c r="E180" s="1020">
        <f t="shared" si="11"/>
        <v>0</v>
      </c>
      <c r="F180" s="1017"/>
      <c r="G180" s="1013">
        <f t="shared" si="12"/>
        <v>0</v>
      </c>
      <c r="H180" s="1014">
        <f t="shared" si="13"/>
        <v>0</v>
      </c>
      <c r="I180" s="1014">
        <f t="shared" si="14"/>
        <v>0</v>
      </c>
    </row>
    <row r="181" spans="1:9" s="1011" customFormat="1" ht="17.25" hidden="1" thickBot="1" x14ac:dyDescent="0.3">
      <c r="A181" s="1016"/>
      <c r="B181" s="1017"/>
      <c r="C181" s="1017"/>
      <c r="D181" s="1019"/>
      <c r="E181" s="1020">
        <f t="shared" si="11"/>
        <v>0</v>
      </c>
      <c r="F181" s="1017"/>
      <c r="G181" s="1013">
        <f t="shared" si="12"/>
        <v>0</v>
      </c>
      <c r="H181" s="1014">
        <f t="shared" si="13"/>
        <v>0</v>
      </c>
      <c r="I181" s="1014">
        <f t="shared" si="14"/>
        <v>0</v>
      </c>
    </row>
    <row r="182" spans="1:9" s="1011" customFormat="1" ht="17.25" hidden="1" thickBot="1" x14ac:dyDescent="0.3">
      <c r="A182" s="1016"/>
      <c r="B182" s="1017"/>
      <c r="C182" s="1017"/>
      <c r="D182" s="1019"/>
      <c r="E182" s="1020">
        <f t="shared" si="11"/>
        <v>0</v>
      </c>
      <c r="F182" s="1017"/>
      <c r="G182" s="1013">
        <f t="shared" si="12"/>
        <v>0</v>
      </c>
      <c r="H182" s="1014">
        <f t="shared" si="13"/>
        <v>0</v>
      </c>
      <c r="I182" s="1014">
        <f t="shared" si="14"/>
        <v>0</v>
      </c>
    </row>
    <row r="183" spans="1:9" s="1011" customFormat="1" ht="17.25" hidden="1" thickBot="1" x14ac:dyDescent="0.3">
      <c r="A183" s="1016"/>
      <c r="B183" s="1017"/>
      <c r="C183" s="1017"/>
      <c r="D183" s="1019"/>
      <c r="E183" s="1020">
        <f t="shared" si="11"/>
        <v>0</v>
      </c>
      <c r="F183" s="1017"/>
      <c r="G183" s="1013">
        <f t="shared" si="12"/>
        <v>0</v>
      </c>
      <c r="H183" s="1014">
        <f t="shared" si="13"/>
        <v>0</v>
      </c>
      <c r="I183" s="1014">
        <f t="shared" si="14"/>
        <v>0</v>
      </c>
    </row>
    <row r="184" spans="1:9" s="1011" customFormat="1" ht="17.25" hidden="1" thickBot="1" x14ac:dyDescent="0.3">
      <c r="A184" s="1016"/>
      <c r="B184" s="1017"/>
      <c r="C184" s="1017"/>
      <c r="D184" s="1019"/>
      <c r="E184" s="1020">
        <f t="shared" si="11"/>
        <v>0</v>
      </c>
      <c r="F184" s="1017"/>
      <c r="G184" s="1013">
        <f t="shared" si="12"/>
        <v>0</v>
      </c>
      <c r="H184" s="1014">
        <f t="shared" si="13"/>
        <v>0</v>
      </c>
      <c r="I184" s="1014">
        <f t="shared" si="14"/>
        <v>0</v>
      </c>
    </row>
    <row r="185" spans="1:9" s="1011" customFormat="1" ht="17.25" hidden="1" thickBot="1" x14ac:dyDescent="0.3">
      <c r="A185" s="1016"/>
      <c r="B185" s="1017"/>
      <c r="C185" s="1017"/>
      <c r="D185" s="1019"/>
      <c r="E185" s="1020">
        <f t="shared" si="11"/>
        <v>0</v>
      </c>
      <c r="F185" s="1017"/>
      <c r="G185" s="1013">
        <f t="shared" si="12"/>
        <v>0</v>
      </c>
      <c r="H185" s="1014">
        <f t="shared" si="13"/>
        <v>0</v>
      </c>
      <c r="I185" s="1014">
        <f t="shared" si="14"/>
        <v>0</v>
      </c>
    </row>
    <row r="186" spans="1:9" s="1011" customFormat="1" ht="17.25" hidden="1" thickBot="1" x14ac:dyDescent="0.3">
      <c r="A186" s="1016"/>
      <c r="B186" s="1017"/>
      <c r="C186" s="1017"/>
      <c r="D186" s="1019"/>
      <c r="E186" s="1020">
        <f t="shared" si="11"/>
        <v>0</v>
      </c>
      <c r="F186" s="1017"/>
      <c r="G186" s="1013">
        <f t="shared" si="12"/>
        <v>0</v>
      </c>
      <c r="H186" s="1014">
        <f t="shared" si="13"/>
        <v>0</v>
      </c>
      <c r="I186" s="1014">
        <f t="shared" si="14"/>
        <v>0</v>
      </c>
    </row>
    <row r="187" spans="1:9" s="1011" customFormat="1" ht="17.25" hidden="1" thickBot="1" x14ac:dyDescent="0.3">
      <c r="A187" s="1016"/>
      <c r="B187" s="1017"/>
      <c r="C187" s="1017"/>
      <c r="D187" s="1019"/>
      <c r="E187" s="1020">
        <f t="shared" si="11"/>
        <v>0</v>
      </c>
      <c r="F187" s="1017"/>
      <c r="G187" s="1013">
        <f t="shared" si="12"/>
        <v>0</v>
      </c>
      <c r="H187" s="1014">
        <f t="shared" si="13"/>
        <v>0</v>
      </c>
      <c r="I187" s="1014">
        <f t="shared" si="14"/>
        <v>0</v>
      </c>
    </row>
    <row r="188" spans="1:9" s="1011" customFormat="1" ht="17.25" hidden="1" thickBot="1" x14ac:dyDescent="0.3">
      <c r="A188" s="1016"/>
      <c r="B188" s="1017"/>
      <c r="C188" s="1017"/>
      <c r="D188" s="1019"/>
      <c r="E188" s="1020">
        <f t="shared" si="11"/>
        <v>0</v>
      </c>
      <c r="F188" s="1017"/>
      <c r="G188" s="1013">
        <f t="shared" si="12"/>
        <v>0</v>
      </c>
      <c r="H188" s="1014">
        <f t="shared" si="13"/>
        <v>0</v>
      </c>
      <c r="I188" s="1014">
        <f t="shared" si="14"/>
        <v>0</v>
      </c>
    </row>
    <row r="189" spans="1:9" s="1011" customFormat="1" ht="17.25" hidden="1" thickBot="1" x14ac:dyDescent="0.3">
      <c r="A189" s="1016"/>
      <c r="B189" s="1017"/>
      <c r="C189" s="1017"/>
      <c r="D189" s="1019"/>
      <c r="E189" s="1020">
        <f t="shared" si="11"/>
        <v>0</v>
      </c>
      <c r="F189" s="1017"/>
      <c r="G189" s="1013">
        <f t="shared" si="12"/>
        <v>0</v>
      </c>
      <c r="H189" s="1014">
        <f t="shared" si="13"/>
        <v>0</v>
      </c>
      <c r="I189" s="1014">
        <f t="shared" si="14"/>
        <v>0</v>
      </c>
    </row>
    <row r="190" spans="1:9" s="1011" customFormat="1" ht="17.25" hidden="1" thickBot="1" x14ac:dyDescent="0.3">
      <c r="A190" s="1016"/>
      <c r="B190" s="1020"/>
      <c r="C190" s="1020"/>
      <c r="D190" s="1019"/>
      <c r="E190" s="1020">
        <f t="shared" si="11"/>
        <v>0</v>
      </c>
      <c r="F190" s="1020"/>
      <c r="G190" s="1013">
        <f t="shared" si="12"/>
        <v>0</v>
      </c>
      <c r="H190" s="1014">
        <f t="shared" si="13"/>
        <v>0</v>
      </c>
      <c r="I190" s="1014">
        <f t="shared" si="14"/>
        <v>0</v>
      </c>
    </row>
    <row r="191" spans="1:9" s="1011" customFormat="1" ht="17.25" hidden="1" thickBot="1" x14ac:dyDescent="0.3">
      <c r="A191" s="1016"/>
      <c r="B191" s="1020"/>
      <c r="C191" s="1020"/>
      <c r="D191" s="1019"/>
      <c r="E191" s="1020">
        <f t="shared" si="11"/>
        <v>0</v>
      </c>
      <c r="F191" s="1020"/>
      <c r="G191" s="1013">
        <f t="shared" si="12"/>
        <v>0</v>
      </c>
      <c r="H191" s="1014">
        <f t="shared" si="13"/>
        <v>0</v>
      </c>
      <c r="I191" s="1014">
        <f t="shared" si="14"/>
        <v>0</v>
      </c>
    </row>
    <row r="192" spans="1:9" s="1011" customFormat="1" ht="17.25" hidden="1" thickBot="1" x14ac:dyDescent="0.3">
      <c r="A192" s="1016"/>
      <c r="B192" s="1020"/>
      <c r="C192" s="1020"/>
      <c r="D192" s="1019"/>
      <c r="E192" s="1020">
        <f t="shared" si="11"/>
        <v>0</v>
      </c>
      <c r="F192" s="1020"/>
      <c r="G192" s="1013">
        <f t="shared" si="12"/>
        <v>0</v>
      </c>
      <c r="H192" s="1014">
        <f t="shared" si="13"/>
        <v>0</v>
      </c>
      <c r="I192" s="1014">
        <f t="shared" si="14"/>
        <v>0</v>
      </c>
    </row>
    <row r="193" spans="1:9" s="1011" customFormat="1" ht="17.25" hidden="1" thickBot="1" x14ac:dyDescent="0.3">
      <c r="A193" s="1016"/>
      <c r="B193" s="1020"/>
      <c r="C193" s="1020"/>
      <c r="D193" s="1019"/>
      <c r="E193" s="1020">
        <f t="shared" si="11"/>
        <v>0</v>
      </c>
      <c r="F193" s="1020"/>
      <c r="G193" s="1013">
        <f t="shared" si="12"/>
        <v>0</v>
      </c>
      <c r="H193" s="1014">
        <f t="shared" si="13"/>
        <v>0</v>
      </c>
      <c r="I193" s="1014">
        <f t="shared" si="14"/>
        <v>0</v>
      </c>
    </row>
    <row r="194" spans="1:9" s="1011" customFormat="1" ht="17.25" hidden="1" thickBot="1" x14ac:dyDescent="0.3">
      <c r="A194" s="1016"/>
      <c r="B194" s="1020"/>
      <c r="C194" s="1020"/>
      <c r="D194" s="1019"/>
      <c r="E194" s="1020">
        <f t="shared" si="11"/>
        <v>0</v>
      </c>
      <c r="F194" s="1020"/>
      <c r="G194" s="1013">
        <f t="shared" si="12"/>
        <v>0</v>
      </c>
      <c r="H194" s="1014">
        <f t="shared" si="13"/>
        <v>0</v>
      </c>
      <c r="I194" s="1014">
        <f t="shared" si="14"/>
        <v>0</v>
      </c>
    </row>
    <row r="195" spans="1:9" s="1011" customFormat="1" ht="17.25" hidden="1" thickBot="1" x14ac:dyDescent="0.3">
      <c r="A195" s="1016"/>
      <c r="B195" s="1020"/>
      <c r="C195" s="1020"/>
      <c r="D195" s="1019"/>
      <c r="E195" s="1020">
        <f t="shared" si="11"/>
        <v>0</v>
      </c>
      <c r="F195" s="1020"/>
      <c r="G195" s="1013">
        <f t="shared" si="12"/>
        <v>0</v>
      </c>
      <c r="H195" s="1014">
        <f t="shared" si="13"/>
        <v>0</v>
      </c>
      <c r="I195" s="1014">
        <f t="shared" si="14"/>
        <v>0</v>
      </c>
    </row>
    <row r="196" spans="1:9" s="1015" customFormat="1" ht="17.25" hidden="1" thickBot="1" x14ac:dyDescent="0.3">
      <c r="A196" s="1016"/>
      <c r="B196" s="1020"/>
      <c r="C196" s="1020"/>
      <c r="D196" s="1019"/>
      <c r="E196" s="1020">
        <f t="shared" si="11"/>
        <v>0</v>
      </c>
      <c r="F196" s="1020"/>
      <c r="G196" s="1013">
        <f t="shared" si="12"/>
        <v>0</v>
      </c>
      <c r="H196" s="1014">
        <f t="shared" si="13"/>
        <v>0</v>
      </c>
      <c r="I196" s="1014">
        <f t="shared" si="14"/>
        <v>0</v>
      </c>
    </row>
    <row r="197" spans="1:9" s="1015" customFormat="1" ht="17.25" hidden="1" thickBot="1" x14ac:dyDescent="0.3">
      <c r="A197" s="1016"/>
      <c r="B197" s="1020"/>
      <c r="C197" s="1020"/>
      <c r="D197" s="1019"/>
      <c r="E197" s="1020">
        <f t="shared" si="11"/>
        <v>0</v>
      </c>
      <c r="F197" s="1020"/>
      <c r="G197" s="1013">
        <f t="shared" si="12"/>
        <v>0</v>
      </c>
      <c r="H197" s="1014">
        <f t="shared" si="13"/>
        <v>0</v>
      </c>
      <c r="I197" s="1014">
        <f t="shared" si="14"/>
        <v>0</v>
      </c>
    </row>
    <row r="198" spans="1:9" s="1011" customFormat="1" ht="17.25" hidden="1" thickBot="1" x14ac:dyDescent="0.3">
      <c r="A198" s="1016"/>
      <c r="B198" s="1020"/>
      <c r="C198" s="1020"/>
      <c r="D198" s="1019"/>
      <c r="E198" s="1020">
        <f t="shared" si="11"/>
        <v>0</v>
      </c>
      <c r="F198" s="1020"/>
      <c r="G198" s="1013">
        <f t="shared" si="12"/>
        <v>0</v>
      </c>
      <c r="H198" s="1014">
        <f t="shared" si="13"/>
        <v>0</v>
      </c>
      <c r="I198" s="1014">
        <f t="shared" si="14"/>
        <v>0</v>
      </c>
    </row>
    <row r="199" spans="1:9" s="1011" customFormat="1" ht="17.25" hidden="1" thickBot="1" x14ac:dyDescent="0.3">
      <c r="A199" s="1016"/>
      <c r="B199" s="1020"/>
      <c r="C199" s="1020"/>
      <c r="D199" s="1019"/>
      <c r="E199" s="1020">
        <f t="shared" si="11"/>
        <v>0</v>
      </c>
      <c r="F199" s="1020"/>
      <c r="G199" s="1013">
        <f t="shared" si="12"/>
        <v>0</v>
      </c>
      <c r="H199" s="1014">
        <f t="shared" si="13"/>
        <v>0</v>
      </c>
      <c r="I199" s="1014">
        <f t="shared" si="14"/>
        <v>0</v>
      </c>
    </row>
    <row r="200" spans="1:9" s="1011" customFormat="1" ht="17.25" hidden="1" thickBot="1" x14ac:dyDescent="0.3">
      <c r="A200" s="1016"/>
      <c r="B200" s="1020"/>
      <c r="C200" s="1020"/>
      <c r="D200" s="1019"/>
      <c r="E200" s="1020">
        <f t="shared" si="11"/>
        <v>0</v>
      </c>
      <c r="F200" s="1020"/>
      <c r="G200" s="1013">
        <f t="shared" si="12"/>
        <v>0</v>
      </c>
      <c r="H200" s="1014">
        <f t="shared" si="13"/>
        <v>0</v>
      </c>
      <c r="I200" s="1014">
        <f t="shared" si="14"/>
        <v>0</v>
      </c>
    </row>
    <row r="201" spans="1:9" s="1011" customFormat="1" ht="17.25" hidden="1" thickBot="1" x14ac:dyDescent="0.3">
      <c r="A201" s="1016"/>
      <c r="B201" s="1020"/>
      <c r="C201" s="1020"/>
      <c r="D201" s="1019"/>
      <c r="E201" s="1020">
        <f t="shared" si="11"/>
        <v>0</v>
      </c>
      <c r="F201" s="1020"/>
      <c r="G201" s="1013">
        <f t="shared" si="12"/>
        <v>0</v>
      </c>
      <c r="H201" s="1014">
        <f t="shared" si="13"/>
        <v>0</v>
      </c>
      <c r="I201" s="1014">
        <f t="shared" si="14"/>
        <v>0</v>
      </c>
    </row>
    <row r="202" spans="1:9" s="1011" customFormat="1" ht="17.25" hidden="1" thickBot="1" x14ac:dyDescent="0.3">
      <c r="A202" s="1568"/>
      <c r="B202" s="1106"/>
      <c r="C202" s="1106"/>
      <c r="D202" s="1569"/>
      <c r="E202" s="1106">
        <f t="shared" si="11"/>
        <v>0</v>
      </c>
      <c r="F202" s="1106"/>
      <c r="G202" s="1570">
        <f t="shared" si="12"/>
        <v>0</v>
      </c>
      <c r="H202" s="1014">
        <f t="shared" si="13"/>
        <v>0</v>
      </c>
      <c r="I202" s="1014">
        <f t="shared" si="14"/>
        <v>0</v>
      </c>
    </row>
    <row r="203" spans="1:9" s="1011" customFormat="1" ht="16.5" thickBot="1" x14ac:dyDescent="0.3">
      <c r="A203" s="1024"/>
      <c r="B203" s="1571" t="s">
        <v>977</v>
      </c>
      <c r="C203" s="1572">
        <f>C148+C98+C50+C20</f>
        <v>312</v>
      </c>
      <c r="D203" s="1572"/>
      <c r="E203" s="1572">
        <f>CEILING(E148+E98+E50+E20,0.1)</f>
        <v>66.3</v>
      </c>
      <c r="F203" s="1572">
        <f>F148+F98+F50+F20</f>
        <v>0</v>
      </c>
      <c r="G203" s="1572">
        <f>E203</f>
        <v>66.3</v>
      </c>
      <c r="H203" s="1572">
        <f>CEILING(H148+H98+H50+H20,0.1)</f>
        <v>66.3</v>
      </c>
      <c r="I203" s="1572">
        <f>CEILING(I148+I98+I50+I20,0.1)</f>
        <v>66.3</v>
      </c>
    </row>
    <row r="204" spans="1:9" s="1011" customFormat="1" ht="17.25" hidden="1" thickBot="1" x14ac:dyDescent="0.3">
      <c r="A204" s="1016"/>
      <c r="B204" s="1017"/>
      <c r="C204" s="1019"/>
      <c r="D204" s="1019"/>
      <c r="E204" s="1018">
        <f t="shared" ref="E204" si="15">C204*D204/1000</f>
        <v>0</v>
      </c>
      <c r="F204" s="1018"/>
      <c r="G204" s="1018">
        <f t="shared" ref="G204" si="16">SUM(E204:F204)</f>
        <v>0</v>
      </c>
      <c r="H204" s="1110"/>
      <c r="I204" s="1110"/>
    </row>
    <row r="205" spans="1:9" s="1011" customFormat="1" ht="16.5" thickBot="1" x14ac:dyDescent="0.3">
      <c r="A205" s="1024"/>
      <c r="B205" s="1025" t="s">
        <v>977</v>
      </c>
      <c r="C205" s="1026"/>
      <c r="D205" s="1026"/>
      <c r="E205" s="1027">
        <f>MROUND(E22+E52+E100+E150+E200,0.1)</f>
        <v>7.8000000000000007</v>
      </c>
      <c r="F205" s="1027"/>
      <c r="G205" s="1111">
        <f>E205</f>
        <v>7.8000000000000007</v>
      </c>
      <c r="H205" s="1112">
        <f>G205</f>
        <v>7.8000000000000007</v>
      </c>
      <c r="I205" s="1113">
        <f>H205</f>
        <v>7.8000000000000007</v>
      </c>
    </row>
    <row r="206" spans="1:9" s="935" customFormat="1" ht="12.75" x14ac:dyDescent="0.2"/>
    <row r="207" spans="1:9" s="935" customFormat="1" ht="78.75" x14ac:dyDescent="0.2">
      <c r="A207" s="1033"/>
      <c r="B207" s="1033"/>
      <c r="C207" s="1082" t="s">
        <v>956</v>
      </c>
      <c r="D207" s="1082" t="s">
        <v>957</v>
      </c>
      <c r="E207" s="2388" t="s">
        <v>958</v>
      </c>
      <c r="F207" s="2389"/>
      <c r="G207" s="2390"/>
      <c r="H207" s="1080" t="s">
        <v>979</v>
      </c>
      <c r="I207" s="1080" t="s">
        <v>980</v>
      </c>
    </row>
    <row r="208" spans="1:9" s="935" customFormat="1" ht="15.75" x14ac:dyDescent="0.2">
      <c r="A208" s="1033" t="s">
        <v>539</v>
      </c>
      <c r="B208" s="1034" t="s">
        <v>126</v>
      </c>
      <c r="C208" s="1034"/>
      <c r="D208" s="1034"/>
      <c r="E208" s="2388" t="s">
        <v>617</v>
      </c>
      <c r="F208" s="2389"/>
      <c r="G208" s="1035" t="s">
        <v>52</v>
      </c>
      <c r="H208" s="1081"/>
      <c r="I208" s="1081"/>
    </row>
    <row r="209" spans="1:9" s="935" customFormat="1" ht="47.25" x14ac:dyDescent="0.2">
      <c r="A209" s="1033"/>
      <c r="B209" s="1017" t="s">
        <v>815</v>
      </c>
      <c r="C209" s="1036"/>
      <c r="D209" s="1036"/>
      <c r="E209" s="2388">
        <v>35</v>
      </c>
      <c r="F209" s="2389"/>
      <c r="G209" s="1037">
        <f>E209</f>
        <v>35</v>
      </c>
      <c r="H209" s="1033"/>
      <c r="I209" s="1038"/>
    </row>
    <row r="210" spans="1:9" s="935" customFormat="1" ht="15.75" x14ac:dyDescent="0.2">
      <c r="A210" s="1033"/>
      <c r="B210" s="1017"/>
      <c r="C210" s="1033"/>
      <c r="D210" s="1033"/>
      <c r="E210" s="2388"/>
      <c r="F210" s="2389"/>
      <c r="G210" s="1037">
        <f>SUM(G209:G209)</f>
        <v>35</v>
      </c>
      <c r="H210" s="1037">
        <f>G210</f>
        <v>35</v>
      </c>
      <c r="I210" s="1037">
        <f>H210</f>
        <v>35</v>
      </c>
    </row>
    <row r="211" spans="1:9" s="935" customFormat="1" ht="15.75" x14ac:dyDescent="0.2">
      <c r="A211" s="1033"/>
      <c r="B211" s="1017" t="s">
        <v>618</v>
      </c>
      <c r="C211" s="1033"/>
      <c r="D211" s="1033"/>
      <c r="E211" s="2388"/>
      <c r="F211" s="2389"/>
      <c r="G211" s="1045">
        <f>G210+G205</f>
        <v>42.8</v>
      </c>
      <c r="H211" s="1045">
        <f>H210+H205</f>
        <v>42.8</v>
      </c>
      <c r="I211" s="1045">
        <f>I210+I205</f>
        <v>42.8</v>
      </c>
    </row>
    <row r="214" spans="1:9" ht="20.25" x14ac:dyDescent="0.3">
      <c r="A214" s="694" t="s">
        <v>1773</v>
      </c>
    </row>
    <row r="215" spans="1:9" ht="18.75" x14ac:dyDescent="0.3">
      <c r="A215" s="698" t="s">
        <v>1774</v>
      </c>
    </row>
  </sheetData>
  <autoFilter ref="A20:I205">
    <filterColumn colId="1">
      <customFilters>
        <customFilter operator="notEqual" val=" "/>
      </customFilters>
    </filterColumn>
  </autoFilter>
  <customSheetViews>
    <customSheetView guid="{B72699BC-299D-42B7-A978-9B23F399AA23}" scale="60" fitToPage="1" filter="1" showAutoFilter="1">
      <pane ySplit="20" topLeftCell="A61" activePane="bottomLeft" state="frozen"/>
      <selection pane="bottomLeft" sqref="A1:O40"/>
      <pageMargins left="0.51181102362204722" right="0.70866141732283472" top="0.74803149606299213" bottom="0.74803149606299213" header="0.31496062992125984" footer="0.31496062992125984"/>
      <pageSetup paperSize="9" scale="31" orientation="landscape" r:id="rId1"/>
      <autoFilter ref="B1:J1">
        <filterColumn colId="1">
          <customFilters>
            <customFilter operator="notEqual" val=" "/>
          </customFilters>
        </filterColumn>
      </autoFilter>
    </customSheetView>
    <customSheetView guid="{4DDEBF15-3C9F-44C3-B78F-AE382BE678C1}" scale="60" fitToPage="1" filter="1" showAutoFilter="1">
      <pane ySplit="20" topLeftCell="A70" activePane="bottomLeft" state="frozen"/>
      <selection pane="bottomLeft" activeCell="B22" sqref="B22"/>
      <pageMargins left="0.51181102362204722" right="0.70866141732283472" top="0.74803149606299213" bottom="0.74803149606299213" header="0.31496062992125984" footer="0.31496062992125984"/>
      <pageSetup paperSize="9" scale="31" orientation="landscape" r:id="rId2"/>
      <autoFilter ref="B1:J1">
        <filterColumn colId="1">
          <customFilters>
            <customFilter operator="notEqual" val=" "/>
          </customFilters>
        </filterColumn>
      </autoFilter>
    </customSheetView>
    <customSheetView guid="{3811DC27-6C9C-4281-989A-478EAFEC2147}" scale="60" fitToPage="1" filter="1" showAutoFilter="1">
      <pane ySplit="20" topLeftCell="A61" activePane="bottomLeft" state="frozen"/>
      <selection pane="bottomLeft" activeCell="G206" sqref="G206"/>
      <pageMargins left="0.51181102362204722" right="0.70866141732283472" top="0.74803149606299213" bottom="0.74803149606299213" header="0.31496062992125984" footer="0.31496062992125984"/>
      <pageSetup paperSize="9" scale="31" orientation="landscape" r:id="rId3"/>
      <autoFilter ref="B1:J1">
        <filterColumn colId="1">
          <customFilters>
            <customFilter operator="notEqual" val=" "/>
          </customFilters>
        </filterColumn>
      </autoFilter>
    </customSheetView>
    <customSheetView guid="{4660ED57-C31A-43C4-A05C-DF263EC238D0}" scale="60" fitToPage="1" filter="1" showAutoFilter="1">
      <pane ySplit="20" topLeftCell="A70" activePane="bottomLeft" state="frozen"/>
      <selection pane="bottomLeft" activeCell="E209" sqref="E209:F209"/>
      <pageMargins left="0.51181102362204722" right="0.70866141732283472" top="0.74803149606299213" bottom="0.74803149606299213" header="0.31496062992125984" footer="0.31496062992125984"/>
      <pageSetup paperSize="9" scale="31" orientation="landscape" r:id="rId4"/>
      <autoFilter ref="B1:J1">
        <filterColumn colId="1">
          <customFilters>
            <customFilter operator="notEqual" val=" "/>
          </customFilters>
        </filterColumn>
      </autoFilter>
    </customSheetView>
  </customSheetViews>
  <mergeCells count="24">
    <mergeCell ref="E209:F209"/>
    <mergeCell ref="E210:F210"/>
    <mergeCell ref="E211:F211"/>
    <mergeCell ref="E207:G207"/>
    <mergeCell ref="E208:F208"/>
    <mergeCell ref="H16:I16"/>
    <mergeCell ref="H17:I17"/>
    <mergeCell ref="G8:I8"/>
    <mergeCell ref="G9:I9"/>
    <mergeCell ref="G10:I10"/>
    <mergeCell ref="G11:I11"/>
    <mergeCell ref="A12:H12"/>
    <mergeCell ref="A15:A17"/>
    <mergeCell ref="B15:B17"/>
    <mergeCell ref="C15:G15"/>
    <mergeCell ref="C16:C17"/>
    <mergeCell ref="D16:D17"/>
    <mergeCell ref="E16:G16"/>
    <mergeCell ref="G7:I7"/>
    <mergeCell ref="G1:H1"/>
    <mergeCell ref="G2:H2"/>
    <mergeCell ref="G3:H3"/>
    <mergeCell ref="G5:I5"/>
    <mergeCell ref="G6:I6"/>
  </mergeCells>
  <pageMargins left="0.51181102362204722" right="0.70866141732283472" top="0.74803149606299213" bottom="0.74803149606299213" header="0.31496062992125984" footer="0.31496062992125984"/>
  <pageSetup paperSize="9" scale="31" orientation="landscape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3"/>
  <sheetViews>
    <sheetView topLeftCell="A13" zoomScale="62" zoomScaleNormal="62" workbookViewId="0">
      <selection activeCell="A4" sqref="A4:P29"/>
    </sheetView>
  </sheetViews>
  <sheetFormatPr defaultColWidth="9.140625" defaultRowHeight="15" x14ac:dyDescent="0.25"/>
  <cols>
    <col min="1" max="1" width="23.7109375" style="1063" customWidth="1"/>
    <col min="2" max="2" width="12.140625" style="1063" customWidth="1"/>
    <col min="3" max="5" width="12.5703125" style="1063" customWidth="1"/>
    <col min="6" max="6" width="10.5703125" style="1063" customWidth="1"/>
    <col min="7" max="8" width="11.7109375" style="1063" customWidth="1"/>
    <col min="9" max="9" width="12.7109375" style="1063" customWidth="1"/>
    <col min="10" max="10" width="12.85546875" style="1063" customWidth="1"/>
    <col min="11" max="11" width="15.5703125" style="1063" customWidth="1"/>
    <col min="12" max="12" width="12.85546875" style="1063" customWidth="1"/>
    <col min="13" max="13" width="19.5703125" style="1063" customWidth="1"/>
    <col min="14" max="14" width="17.42578125" style="1063" customWidth="1"/>
    <col min="15" max="15" width="14" style="1063" customWidth="1"/>
    <col min="16" max="16" width="16.28515625" style="1063" customWidth="1"/>
    <col min="17" max="16384" width="9.140625" style="1063"/>
  </cols>
  <sheetData>
    <row r="1" spans="1:16" customFormat="1" ht="38.25" customHeight="1" x14ac:dyDescent="0.2">
      <c r="A1" s="2524" t="s">
        <v>1441</v>
      </c>
      <c r="B1" s="2524"/>
      <c r="C1" s="2524"/>
      <c r="D1" s="2524"/>
      <c r="E1" s="2524"/>
      <c r="F1" s="2524"/>
      <c r="G1" s="2524"/>
      <c r="H1" s="2524"/>
      <c r="I1" s="2524"/>
      <c r="J1" s="2524"/>
      <c r="K1" s="2524"/>
      <c r="L1" s="2524"/>
      <c r="M1" s="2524"/>
      <c r="N1" s="2524"/>
      <c r="O1" s="2524"/>
      <c r="P1" s="2524"/>
    </row>
    <row r="2" spans="1:16" customFormat="1" ht="38.25" customHeight="1" x14ac:dyDescent="0.2">
      <c r="A2" s="1114"/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</row>
    <row r="3" spans="1:16" customFormat="1" ht="15.75" x14ac:dyDescent="0.25">
      <c r="A3" s="1115"/>
      <c r="B3" s="1115"/>
      <c r="C3" s="1115"/>
      <c r="D3" s="1115"/>
      <c r="E3" s="1115"/>
      <c r="F3" s="1115"/>
      <c r="G3" s="1115"/>
      <c r="H3" s="1115"/>
      <c r="I3" s="1115"/>
    </row>
    <row r="4" spans="1:16" customFormat="1" ht="52.5" customHeight="1" x14ac:dyDescent="0.2">
      <c r="A4" s="2525" t="s">
        <v>1442</v>
      </c>
      <c r="B4" s="2525" t="s">
        <v>1443</v>
      </c>
      <c r="C4" s="2525" t="s">
        <v>1444</v>
      </c>
      <c r="D4" s="2525"/>
      <c r="E4" s="2525"/>
      <c r="F4" s="2525" t="s">
        <v>1445</v>
      </c>
      <c r="G4" s="2525" t="s">
        <v>619</v>
      </c>
      <c r="H4" s="2525"/>
      <c r="I4" s="2525"/>
      <c r="J4" s="2525" t="s">
        <v>1446</v>
      </c>
      <c r="K4" s="2525"/>
      <c r="L4" s="2525"/>
      <c r="M4" s="2525" t="s">
        <v>1447</v>
      </c>
      <c r="N4" s="2525"/>
      <c r="O4" s="2525"/>
      <c r="P4" s="2526" t="s">
        <v>1448</v>
      </c>
    </row>
    <row r="5" spans="1:16" customFormat="1" ht="110.25" x14ac:dyDescent="0.2">
      <c r="A5" s="2526"/>
      <c r="B5" s="2526"/>
      <c r="C5" s="1753" t="s">
        <v>1449</v>
      </c>
      <c r="D5" s="1753" t="s">
        <v>1450</v>
      </c>
      <c r="E5" s="1753" t="s">
        <v>1451</v>
      </c>
      <c r="F5" s="2526"/>
      <c r="G5" s="1752" t="s">
        <v>1449</v>
      </c>
      <c r="H5" s="1752" t="s">
        <v>1450</v>
      </c>
      <c r="I5" s="1752" t="s">
        <v>1451</v>
      </c>
      <c r="J5" s="1752" t="s">
        <v>1449</v>
      </c>
      <c r="K5" s="1752" t="s">
        <v>1450</v>
      </c>
      <c r="L5" s="1752" t="s">
        <v>1451</v>
      </c>
      <c r="M5" s="1752" t="s">
        <v>1449</v>
      </c>
      <c r="N5" s="1752" t="s">
        <v>1450</v>
      </c>
      <c r="O5" s="1752" t="s">
        <v>1451</v>
      </c>
      <c r="P5" s="2527"/>
    </row>
    <row r="6" spans="1:16" customFormat="1" ht="31.5" x14ac:dyDescent="0.2">
      <c r="A6" s="1116" t="s">
        <v>1452</v>
      </c>
      <c r="B6" s="1752" t="s">
        <v>1453</v>
      </c>
      <c r="C6" s="1752">
        <v>0.2</v>
      </c>
      <c r="D6" s="1752">
        <v>0.3</v>
      </c>
      <c r="E6" s="1752">
        <v>0.34</v>
      </c>
      <c r="F6" s="1752">
        <v>20.82</v>
      </c>
      <c r="G6" s="1117">
        <f>C6*F6</f>
        <v>4.1640000000000006</v>
      </c>
      <c r="H6" s="1118">
        <f>D6*F6</f>
        <v>6.2459999999999996</v>
      </c>
      <c r="I6" s="1118">
        <f>E6*F6</f>
        <v>7.0788000000000002</v>
      </c>
      <c r="J6" s="1119">
        <v>69</v>
      </c>
      <c r="K6" s="1120">
        <v>245</v>
      </c>
      <c r="L6" s="1120"/>
      <c r="M6" s="1573">
        <f>G6*J6*12</f>
        <v>3447.7920000000004</v>
      </c>
      <c r="N6" s="1574">
        <f>H6*K6*12</f>
        <v>18363.239999999998</v>
      </c>
      <c r="O6" s="1574">
        <f>I6*L6</f>
        <v>0</v>
      </c>
      <c r="P6" s="1118">
        <f>M6+N6+O6</f>
        <v>21811.031999999999</v>
      </c>
    </row>
    <row r="7" spans="1:16" customFormat="1" ht="31.5" x14ac:dyDescent="0.2">
      <c r="A7" s="1116" t="s">
        <v>1454</v>
      </c>
      <c r="B7" s="1752" t="s">
        <v>1455</v>
      </c>
      <c r="C7" s="1752">
        <v>0.2</v>
      </c>
      <c r="D7" s="1752">
        <v>0.2</v>
      </c>
      <c r="E7" s="1752">
        <v>0.24</v>
      </c>
      <c r="F7" s="1121">
        <v>19.8</v>
      </c>
      <c r="G7" s="1117">
        <f>C7*F7</f>
        <v>3.9600000000000004</v>
      </c>
      <c r="H7" s="1118">
        <f t="shared" ref="H7:H12" si="0">D7*F7</f>
        <v>3.9600000000000004</v>
      </c>
      <c r="I7" s="1118">
        <f t="shared" ref="I7:I12" si="1">E7*F7</f>
        <v>4.7519999999999998</v>
      </c>
      <c r="J7" s="1119">
        <v>69</v>
      </c>
      <c r="K7" s="1120">
        <v>245</v>
      </c>
      <c r="L7" s="1120"/>
      <c r="M7" s="1573">
        <f>G7*J7*12</f>
        <v>3278.88</v>
      </c>
      <c r="N7" s="1574">
        <f>H7*K7*12</f>
        <v>11642.400000000001</v>
      </c>
      <c r="O7" s="1574">
        <f t="shared" ref="O7:O12" si="2">I7*L7</f>
        <v>0</v>
      </c>
      <c r="P7" s="1118">
        <f t="shared" ref="P7:P27" si="3">M7+N7+O7</f>
        <v>14921.280000000002</v>
      </c>
    </row>
    <row r="8" spans="1:16" customFormat="1" ht="63" x14ac:dyDescent="0.2">
      <c r="A8" s="1116" t="s">
        <v>1456</v>
      </c>
      <c r="B8" s="1752" t="s">
        <v>1457</v>
      </c>
      <c r="C8" s="1752">
        <v>1</v>
      </c>
      <c r="D8" s="1752">
        <v>0.85</v>
      </c>
      <c r="E8" s="1752">
        <v>1</v>
      </c>
      <c r="F8" s="1121">
        <v>26.7</v>
      </c>
      <c r="G8" s="1122">
        <f t="shared" ref="G8:G11" si="4">C8*F8</f>
        <v>26.7</v>
      </c>
      <c r="H8" s="1123">
        <f t="shared" si="0"/>
        <v>22.695</v>
      </c>
      <c r="I8" s="1123">
        <f t="shared" si="1"/>
        <v>26.7</v>
      </c>
      <c r="J8" s="1119">
        <v>69</v>
      </c>
      <c r="K8" s="1120">
        <v>245</v>
      </c>
      <c r="L8" s="1124"/>
      <c r="M8" s="1573">
        <f>G8*J8*6</f>
        <v>11053.8</v>
      </c>
      <c r="N8" s="1574">
        <f>H8*K8*6</f>
        <v>33361.649999999994</v>
      </c>
      <c r="O8" s="1574">
        <f t="shared" si="2"/>
        <v>0</v>
      </c>
      <c r="P8" s="1118">
        <f t="shared" si="3"/>
        <v>44415.45</v>
      </c>
    </row>
    <row r="9" spans="1:16" customFormat="1" ht="34.5" customHeight="1" x14ac:dyDescent="0.25">
      <c r="A9" s="1125" t="s">
        <v>1458</v>
      </c>
      <c r="B9" s="1126" t="s">
        <v>1453</v>
      </c>
      <c r="C9" s="1126">
        <v>0.2</v>
      </c>
      <c r="D9" s="1126">
        <v>0.2</v>
      </c>
      <c r="E9" s="1126">
        <v>0.2</v>
      </c>
      <c r="F9" s="1127">
        <v>105</v>
      </c>
      <c r="G9" s="1128">
        <f t="shared" si="4"/>
        <v>21</v>
      </c>
      <c r="H9" s="1118">
        <f t="shared" si="0"/>
        <v>21</v>
      </c>
      <c r="I9" s="1118">
        <f t="shared" si="1"/>
        <v>21</v>
      </c>
      <c r="J9" s="1119">
        <v>69</v>
      </c>
      <c r="K9" s="1120">
        <v>245</v>
      </c>
      <c r="L9" s="1120"/>
      <c r="M9" s="1573">
        <f t="shared" ref="M9:N12" si="5">G9*J9*4</f>
        <v>5796</v>
      </c>
      <c r="N9" s="1574">
        <f t="shared" si="5"/>
        <v>20580</v>
      </c>
      <c r="O9" s="1574">
        <f t="shared" si="2"/>
        <v>0</v>
      </c>
      <c r="P9" s="1118">
        <f t="shared" si="3"/>
        <v>26376</v>
      </c>
    </row>
    <row r="10" spans="1:16" customFormat="1" ht="31.5" x14ac:dyDescent="0.2">
      <c r="A10" s="1129" t="s">
        <v>1459</v>
      </c>
      <c r="B10" s="1126" t="s">
        <v>1453</v>
      </c>
      <c r="C10" s="1126">
        <v>0.2</v>
      </c>
      <c r="D10" s="1126">
        <v>0.2</v>
      </c>
      <c r="E10" s="1126">
        <v>0.2</v>
      </c>
      <c r="F10" s="1127">
        <v>105</v>
      </c>
      <c r="G10" s="1128">
        <f t="shared" si="4"/>
        <v>21</v>
      </c>
      <c r="H10" s="1118">
        <f t="shared" si="0"/>
        <v>21</v>
      </c>
      <c r="I10" s="1118">
        <f t="shared" si="1"/>
        <v>21</v>
      </c>
      <c r="J10" s="1119">
        <v>69</v>
      </c>
      <c r="K10" s="1120">
        <v>245</v>
      </c>
      <c r="L10" s="1120"/>
      <c r="M10" s="1573">
        <f t="shared" si="5"/>
        <v>5796</v>
      </c>
      <c r="N10" s="1574">
        <f t="shared" si="5"/>
        <v>20580</v>
      </c>
      <c r="O10" s="1574">
        <f t="shared" si="2"/>
        <v>0</v>
      </c>
      <c r="P10" s="1118">
        <f t="shared" si="3"/>
        <v>26376</v>
      </c>
    </row>
    <row r="11" spans="1:16" customFormat="1" ht="37.5" customHeight="1" x14ac:dyDescent="0.2">
      <c r="A11" s="1129" t="s">
        <v>1460</v>
      </c>
      <c r="B11" s="1126" t="s">
        <v>1453</v>
      </c>
      <c r="C11" s="1126">
        <v>0.2</v>
      </c>
      <c r="D11" s="1126">
        <v>0.2</v>
      </c>
      <c r="E11" s="1126">
        <v>0.2</v>
      </c>
      <c r="F11" s="1127">
        <v>100</v>
      </c>
      <c r="G11" s="1128">
        <f t="shared" si="4"/>
        <v>20</v>
      </c>
      <c r="H11" s="1118">
        <f t="shared" si="0"/>
        <v>20</v>
      </c>
      <c r="I11" s="1118">
        <f t="shared" si="1"/>
        <v>20</v>
      </c>
      <c r="J11" s="1119">
        <v>69</v>
      </c>
      <c r="K11" s="1120">
        <v>245</v>
      </c>
      <c r="L11" s="1120"/>
      <c r="M11" s="1573">
        <f t="shared" si="5"/>
        <v>5520</v>
      </c>
      <c r="N11" s="1574">
        <f t="shared" si="5"/>
        <v>19600</v>
      </c>
      <c r="O11" s="1574">
        <f t="shared" si="2"/>
        <v>0</v>
      </c>
      <c r="P11" s="1118">
        <f t="shared" si="3"/>
        <v>25120</v>
      </c>
    </row>
    <row r="12" spans="1:16" customFormat="1" ht="22.5" customHeight="1" x14ac:dyDescent="0.2">
      <c r="A12" s="1129" t="s">
        <v>1461</v>
      </c>
      <c r="B12" s="1126" t="s">
        <v>1453</v>
      </c>
      <c r="C12" s="1126">
        <v>0.2</v>
      </c>
      <c r="D12" s="1126">
        <v>0.2</v>
      </c>
      <c r="E12" s="1126">
        <v>0.2</v>
      </c>
      <c r="F12" s="1127">
        <v>115</v>
      </c>
      <c r="G12" s="1128">
        <f>C12*F12</f>
        <v>23</v>
      </c>
      <c r="H12" s="1118">
        <f t="shared" si="0"/>
        <v>23</v>
      </c>
      <c r="I12" s="1118">
        <f t="shared" si="1"/>
        <v>23</v>
      </c>
      <c r="J12" s="1119">
        <v>69</v>
      </c>
      <c r="K12" s="1120">
        <v>245</v>
      </c>
      <c r="L12" s="1120"/>
      <c r="M12" s="1573">
        <f t="shared" si="5"/>
        <v>6348</v>
      </c>
      <c r="N12" s="1574">
        <f t="shared" si="5"/>
        <v>22540</v>
      </c>
      <c r="O12" s="1574">
        <f t="shared" si="2"/>
        <v>0</v>
      </c>
      <c r="P12" s="1118">
        <f t="shared" si="3"/>
        <v>28888</v>
      </c>
    </row>
    <row r="13" spans="1:16" customFormat="1" ht="15.75" x14ac:dyDescent="0.2">
      <c r="A13" s="1130" t="s">
        <v>1462</v>
      </c>
      <c r="B13" s="1131"/>
      <c r="C13" s="1130"/>
      <c r="D13" s="1131"/>
      <c r="E13" s="1131"/>
      <c r="F13" s="1131"/>
      <c r="G13" s="1132">
        <f>SUM(G6:G12)</f>
        <v>119.824</v>
      </c>
      <c r="H13" s="1132">
        <f>SUM(H6:H12)</f>
        <v>117.901</v>
      </c>
      <c r="I13" s="1132">
        <f>SUM(I6:I12)</f>
        <v>123.5308</v>
      </c>
      <c r="J13" s="1133"/>
      <c r="K13" s="1133"/>
      <c r="L13" s="1133"/>
      <c r="M13" s="1133">
        <f>SUM(M6:M12)</f>
        <v>41240.472000000002</v>
      </c>
      <c r="N13" s="1133">
        <f>SUM(N6:N12)</f>
        <v>146667.28999999998</v>
      </c>
      <c r="O13" s="1133">
        <f>SUM(O6:O12)</f>
        <v>0</v>
      </c>
      <c r="P13" s="1132">
        <f>MROUND(M13+N13+O13,100)</f>
        <v>187900</v>
      </c>
    </row>
    <row r="14" spans="1:16" customFormat="1" ht="31.5" x14ac:dyDescent="0.25">
      <c r="A14" s="1129" t="s">
        <v>1463</v>
      </c>
      <c r="B14" s="1134" t="s">
        <v>1464</v>
      </c>
      <c r="C14" s="1134">
        <v>2.5000000000000001E-2</v>
      </c>
      <c r="D14" s="1134">
        <v>2.5000000000000001E-2</v>
      </c>
      <c r="E14" s="1134">
        <v>0.03</v>
      </c>
      <c r="F14" s="1135">
        <v>300</v>
      </c>
      <c r="G14" s="1128">
        <f>C14*F14</f>
        <v>7.5</v>
      </c>
      <c r="H14" s="1118">
        <f>D14*F14</f>
        <v>7.5</v>
      </c>
      <c r="I14" s="1118">
        <f>E14*F14</f>
        <v>9</v>
      </c>
      <c r="J14" s="1119">
        <v>69</v>
      </c>
      <c r="K14" s="1120">
        <v>245</v>
      </c>
      <c r="L14" s="1120"/>
      <c r="M14" s="1575">
        <f t="shared" ref="M14:O27" si="6">G14*J14</f>
        <v>517.5</v>
      </c>
      <c r="N14" s="1574">
        <f>H14*K14</f>
        <v>1837.5</v>
      </c>
      <c r="O14" s="1574">
        <f t="shared" ref="O14" si="7">I14*L14</f>
        <v>0</v>
      </c>
      <c r="P14" s="1118">
        <f t="shared" si="3"/>
        <v>2355</v>
      </c>
    </row>
    <row r="15" spans="1:16" customFormat="1" ht="18.75" x14ac:dyDescent="0.25">
      <c r="A15" s="1129" t="s">
        <v>1465</v>
      </c>
      <c r="B15" s="1134" t="s">
        <v>1464</v>
      </c>
      <c r="C15" s="1134">
        <v>0.17</v>
      </c>
      <c r="D15" s="1134">
        <v>0.17</v>
      </c>
      <c r="E15" s="1134">
        <v>0.2</v>
      </c>
      <c r="F15" s="1136">
        <v>300</v>
      </c>
      <c r="G15" s="1128">
        <f t="shared" ref="G15:G27" si="8">C15*F15</f>
        <v>51.000000000000007</v>
      </c>
      <c r="H15" s="1118">
        <f t="shared" ref="H15:H27" si="9">D15*F15</f>
        <v>51.000000000000007</v>
      </c>
      <c r="I15" s="1118">
        <f t="shared" ref="I15:I27" si="10">E15*F15</f>
        <v>60</v>
      </c>
      <c r="J15" s="1119">
        <v>69</v>
      </c>
      <c r="K15" s="1120">
        <v>245</v>
      </c>
      <c r="L15" s="1120"/>
      <c r="M15" s="1575">
        <f t="shared" si="6"/>
        <v>3519.0000000000005</v>
      </c>
      <c r="N15" s="1574">
        <f t="shared" si="6"/>
        <v>12495.000000000002</v>
      </c>
      <c r="O15" s="1574">
        <f t="shared" si="6"/>
        <v>0</v>
      </c>
      <c r="P15" s="1118">
        <f>M15+N15+O15</f>
        <v>16014.000000000002</v>
      </c>
    </row>
    <row r="16" spans="1:16" customFormat="1" ht="18.75" x14ac:dyDescent="0.25">
      <c r="A16" s="1129" t="s">
        <v>1466</v>
      </c>
      <c r="B16" s="1134" t="s">
        <v>1464</v>
      </c>
      <c r="C16" s="1134">
        <v>0.08</v>
      </c>
      <c r="D16" s="1134">
        <v>0.08</v>
      </c>
      <c r="E16" s="1134">
        <v>0.1</v>
      </c>
      <c r="F16" s="1136">
        <v>150</v>
      </c>
      <c r="G16" s="1128">
        <f t="shared" si="8"/>
        <v>12</v>
      </c>
      <c r="H16" s="1118">
        <f t="shared" si="9"/>
        <v>12</v>
      </c>
      <c r="I16" s="1118">
        <f t="shared" si="10"/>
        <v>15</v>
      </c>
      <c r="J16" s="1119">
        <v>69</v>
      </c>
      <c r="K16" s="1120">
        <v>245</v>
      </c>
      <c r="L16" s="1120"/>
      <c r="M16" s="1575">
        <f t="shared" si="6"/>
        <v>828</v>
      </c>
      <c r="N16" s="1574">
        <f t="shared" si="6"/>
        <v>2940</v>
      </c>
      <c r="O16" s="1574">
        <f t="shared" si="6"/>
        <v>0</v>
      </c>
      <c r="P16" s="1118">
        <f t="shared" si="3"/>
        <v>3768</v>
      </c>
    </row>
    <row r="17" spans="1:16" customFormat="1" ht="31.5" x14ac:dyDescent="0.25">
      <c r="A17" s="1129" t="s">
        <v>1467</v>
      </c>
      <c r="B17" s="1134" t="s">
        <v>1464</v>
      </c>
      <c r="C17" s="1134">
        <v>0.08</v>
      </c>
      <c r="D17" s="1134">
        <v>0.08</v>
      </c>
      <c r="E17" s="1134">
        <v>0.1</v>
      </c>
      <c r="F17" s="1136">
        <v>400</v>
      </c>
      <c r="G17" s="1128">
        <f t="shared" si="8"/>
        <v>32</v>
      </c>
      <c r="H17" s="1118">
        <f t="shared" si="9"/>
        <v>32</v>
      </c>
      <c r="I17" s="1118">
        <f t="shared" si="10"/>
        <v>40</v>
      </c>
      <c r="J17" s="1119">
        <v>69</v>
      </c>
      <c r="K17" s="1120">
        <v>245</v>
      </c>
      <c r="L17" s="1120"/>
      <c r="M17" s="1575">
        <f t="shared" si="6"/>
        <v>2208</v>
      </c>
      <c r="N17" s="1574">
        <f t="shared" si="6"/>
        <v>7840</v>
      </c>
      <c r="O17" s="1574">
        <f t="shared" si="6"/>
        <v>0</v>
      </c>
      <c r="P17" s="1118">
        <f t="shared" si="3"/>
        <v>10048</v>
      </c>
    </row>
    <row r="18" spans="1:16" customFormat="1" ht="18.75" x14ac:dyDescent="0.25">
      <c r="A18" s="1129" t="s">
        <v>1468</v>
      </c>
      <c r="B18" s="1134" t="s">
        <v>1464</v>
      </c>
      <c r="C18" s="1134">
        <v>0.17</v>
      </c>
      <c r="D18" s="1134">
        <v>0.17</v>
      </c>
      <c r="E18" s="1134">
        <v>0.2</v>
      </c>
      <c r="F18" s="1136">
        <v>210</v>
      </c>
      <c r="G18" s="1128">
        <f t="shared" si="8"/>
        <v>35.700000000000003</v>
      </c>
      <c r="H18" s="1118">
        <f t="shared" si="9"/>
        <v>35.700000000000003</v>
      </c>
      <c r="I18" s="1118">
        <f t="shared" si="10"/>
        <v>42</v>
      </c>
      <c r="J18" s="1119">
        <v>69</v>
      </c>
      <c r="K18" s="1120">
        <v>245</v>
      </c>
      <c r="L18" s="1120"/>
      <c r="M18" s="1575">
        <f t="shared" si="6"/>
        <v>2463.3000000000002</v>
      </c>
      <c r="N18" s="1574">
        <f t="shared" si="6"/>
        <v>8746.5</v>
      </c>
      <c r="O18" s="1574">
        <f t="shared" si="6"/>
        <v>0</v>
      </c>
      <c r="P18" s="1118">
        <f t="shared" si="3"/>
        <v>11209.8</v>
      </c>
    </row>
    <row r="19" spans="1:16" customFormat="1" ht="31.5" x14ac:dyDescent="0.25">
      <c r="A19" s="1129" t="s">
        <v>1469</v>
      </c>
      <c r="B19" s="1134" t="s">
        <v>1464</v>
      </c>
      <c r="C19" s="1134">
        <v>0.17</v>
      </c>
      <c r="D19" s="1134">
        <v>0.17</v>
      </c>
      <c r="E19" s="1134">
        <v>0.2</v>
      </c>
      <c r="F19" s="1136">
        <v>600</v>
      </c>
      <c r="G19" s="1128">
        <f t="shared" si="8"/>
        <v>102.00000000000001</v>
      </c>
      <c r="H19" s="1118">
        <f t="shared" si="9"/>
        <v>102.00000000000001</v>
      </c>
      <c r="I19" s="1118">
        <f t="shared" si="10"/>
        <v>120</v>
      </c>
      <c r="J19" s="1119">
        <v>69</v>
      </c>
      <c r="K19" s="1120">
        <v>245</v>
      </c>
      <c r="L19" s="1120"/>
      <c r="M19" s="1575">
        <f t="shared" si="6"/>
        <v>7038.0000000000009</v>
      </c>
      <c r="N19" s="1574">
        <f t="shared" si="6"/>
        <v>24990.000000000004</v>
      </c>
      <c r="O19" s="1574">
        <f t="shared" si="6"/>
        <v>0</v>
      </c>
      <c r="P19" s="1118">
        <f t="shared" si="3"/>
        <v>32028.000000000004</v>
      </c>
    </row>
    <row r="20" spans="1:16" customFormat="1" ht="31.5" x14ac:dyDescent="0.25">
      <c r="A20" s="1129" t="s">
        <v>1470</v>
      </c>
      <c r="B20" s="1134" t="s">
        <v>1464</v>
      </c>
      <c r="C20" s="1134">
        <v>0.08</v>
      </c>
      <c r="D20" s="1134">
        <v>0.08</v>
      </c>
      <c r="E20" s="1134">
        <v>0.1</v>
      </c>
      <c r="F20" s="1136">
        <v>925</v>
      </c>
      <c r="G20" s="1128">
        <f t="shared" si="8"/>
        <v>74</v>
      </c>
      <c r="H20" s="1118">
        <f t="shared" si="9"/>
        <v>74</v>
      </c>
      <c r="I20" s="1118">
        <f t="shared" si="10"/>
        <v>92.5</v>
      </c>
      <c r="J20" s="1119">
        <v>69</v>
      </c>
      <c r="K20" s="1120">
        <v>245</v>
      </c>
      <c r="L20" s="1120"/>
      <c r="M20" s="1575">
        <f t="shared" si="6"/>
        <v>5106</v>
      </c>
      <c r="N20" s="1574">
        <f t="shared" si="6"/>
        <v>18130</v>
      </c>
      <c r="O20" s="1574">
        <f t="shared" si="6"/>
        <v>0</v>
      </c>
      <c r="P20" s="1118">
        <f t="shared" si="3"/>
        <v>23236</v>
      </c>
    </row>
    <row r="21" spans="1:16" customFormat="1" ht="31.5" x14ac:dyDescent="0.25">
      <c r="A21" s="1129" t="s">
        <v>1471</v>
      </c>
      <c r="B21" s="1134" t="s">
        <v>1464</v>
      </c>
      <c r="C21" s="1134">
        <v>0.02</v>
      </c>
      <c r="D21" s="1134">
        <v>0.02</v>
      </c>
      <c r="E21" s="1134">
        <v>0.03</v>
      </c>
      <c r="F21" s="1136">
        <v>300</v>
      </c>
      <c r="G21" s="1128">
        <f t="shared" si="8"/>
        <v>6</v>
      </c>
      <c r="H21" s="1118">
        <f t="shared" si="9"/>
        <v>6</v>
      </c>
      <c r="I21" s="1118">
        <f t="shared" si="10"/>
        <v>9</v>
      </c>
      <c r="J21" s="1119">
        <v>69</v>
      </c>
      <c r="K21" s="1120">
        <v>245</v>
      </c>
      <c r="L21" s="1120"/>
      <c r="M21" s="1575">
        <f t="shared" si="6"/>
        <v>414</v>
      </c>
      <c r="N21" s="1574">
        <f t="shared" si="6"/>
        <v>1470</v>
      </c>
      <c r="O21" s="1574">
        <f t="shared" si="6"/>
        <v>0</v>
      </c>
      <c r="P21" s="1118">
        <f t="shared" si="3"/>
        <v>1884</v>
      </c>
    </row>
    <row r="22" spans="1:16" customFormat="1" ht="31.5" x14ac:dyDescent="0.25">
      <c r="A22" s="1129" t="s">
        <v>1472</v>
      </c>
      <c r="B22" s="1134" t="s">
        <v>1464</v>
      </c>
      <c r="C22" s="1134">
        <v>0.06</v>
      </c>
      <c r="D22" s="1134">
        <v>0.06</v>
      </c>
      <c r="E22" s="1134">
        <v>7.0000000000000007E-2</v>
      </c>
      <c r="F22" s="1136">
        <v>925</v>
      </c>
      <c r="G22" s="1128">
        <f t="shared" si="8"/>
        <v>55.5</v>
      </c>
      <c r="H22" s="1118">
        <f t="shared" si="9"/>
        <v>55.5</v>
      </c>
      <c r="I22" s="1118">
        <f t="shared" si="10"/>
        <v>64.75</v>
      </c>
      <c r="J22" s="1119">
        <v>69</v>
      </c>
      <c r="K22" s="1120">
        <v>245</v>
      </c>
      <c r="L22" s="1120"/>
      <c r="M22" s="1575">
        <f t="shared" si="6"/>
        <v>3829.5</v>
      </c>
      <c r="N22" s="1574">
        <f t="shared" si="6"/>
        <v>13597.5</v>
      </c>
      <c r="O22" s="1574">
        <f t="shared" si="6"/>
        <v>0</v>
      </c>
      <c r="P22" s="1118">
        <f t="shared" si="3"/>
        <v>17427</v>
      </c>
    </row>
    <row r="23" spans="1:16" customFormat="1" ht="31.5" x14ac:dyDescent="0.25">
      <c r="A23" s="1129" t="s">
        <v>1473</v>
      </c>
      <c r="B23" s="1134" t="s">
        <v>1464</v>
      </c>
      <c r="C23" s="1134">
        <v>0.06</v>
      </c>
      <c r="D23" s="1134">
        <v>0.06</v>
      </c>
      <c r="E23" s="1134">
        <v>7.0000000000000007E-2</v>
      </c>
      <c r="F23" s="1136">
        <v>925</v>
      </c>
      <c r="G23" s="1128">
        <f t="shared" si="8"/>
        <v>55.5</v>
      </c>
      <c r="H23" s="1118">
        <f t="shared" si="9"/>
        <v>55.5</v>
      </c>
      <c r="I23" s="1118">
        <f t="shared" si="10"/>
        <v>64.75</v>
      </c>
      <c r="J23" s="1119">
        <v>69</v>
      </c>
      <c r="K23" s="1120">
        <v>245</v>
      </c>
      <c r="L23" s="1120"/>
      <c r="M23" s="1575">
        <f t="shared" si="6"/>
        <v>3829.5</v>
      </c>
      <c r="N23" s="1574">
        <f t="shared" si="6"/>
        <v>13597.5</v>
      </c>
      <c r="O23" s="1574">
        <f t="shared" si="6"/>
        <v>0</v>
      </c>
      <c r="P23" s="1118">
        <f t="shared" si="3"/>
        <v>17427</v>
      </c>
    </row>
    <row r="24" spans="1:16" customFormat="1" ht="47.25" x14ac:dyDescent="0.25">
      <c r="A24" s="1129" t="s">
        <v>1474</v>
      </c>
      <c r="B24" s="1134" t="s">
        <v>1464</v>
      </c>
      <c r="C24" s="1134">
        <v>0.08</v>
      </c>
      <c r="D24" s="1134">
        <v>0.08</v>
      </c>
      <c r="E24" s="1134">
        <v>0.1</v>
      </c>
      <c r="F24" s="1136">
        <v>460</v>
      </c>
      <c r="G24" s="1128">
        <f t="shared" si="8"/>
        <v>36.800000000000004</v>
      </c>
      <c r="H24" s="1118">
        <f t="shared" si="9"/>
        <v>36.800000000000004</v>
      </c>
      <c r="I24" s="1118">
        <f t="shared" si="10"/>
        <v>46</v>
      </c>
      <c r="J24" s="1119">
        <v>69</v>
      </c>
      <c r="K24" s="1120">
        <v>245</v>
      </c>
      <c r="L24" s="1120"/>
      <c r="M24" s="1575">
        <f t="shared" si="6"/>
        <v>2539.2000000000003</v>
      </c>
      <c r="N24" s="1574">
        <f t="shared" si="6"/>
        <v>9016.0000000000018</v>
      </c>
      <c r="O24" s="1574">
        <f t="shared" si="6"/>
        <v>0</v>
      </c>
      <c r="P24" s="1118">
        <f t="shared" si="3"/>
        <v>11555.200000000003</v>
      </c>
    </row>
    <row r="25" spans="1:16" customFormat="1" ht="20.45" customHeight="1" x14ac:dyDescent="0.25">
      <c r="A25" s="1129" t="s">
        <v>1475</v>
      </c>
      <c r="B25" s="1134" t="s">
        <v>1464</v>
      </c>
      <c r="C25" s="1134">
        <v>0.02</v>
      </c>
      <c r="D25" s="1134">
        <v>0.02</v>
      </c>
      <c r="E25" s="1134">
        <v>0.03</v>
      </c>
      <c r="F25" s="1136">
        <v>1100</v>
      </c>
      <c r="G25" s="1128">
        <f t="shared" si="8"/>
        <v>22</v>
      </c>
      <c r="H25" s="1118">
        <f t="shared" si="9"/>
        <v>22</v>
      </c>
      <c r="I25" s="1118">
        <f t="shared" si="10"/>
        <v>33</v>
      </c>
      <c r="J25" s="1119">
        <v>69</v>
      </c>
      <c r="K25" s="1120">
        <v>245</v>
      </c>
      <c r="L25" s="1120"/>
      <c r="M25" s="1575">
        <f t="shared" si="6"/>
        <v>1518</v>
      </c>
      <c r="N25" s="1574">
        <f t="shared" si="6"/>
        <v>5390</v>
      </c>
      <c r="O25" s="1574">
        <f t="shared" si="6"/>
        <v>0</v>
      </c>
      <c r="P25" s="1118">
        <f t="shared" si="3"/>
        <v>6908</v>
      </c>
    </row>
    <row r="26" spans="1:16" customFormat="1" ht="31.5" x14ac:dyDescent="0.25">
      <c r="A26" s="1129" t="s">
        <v>1476</v>
      </c>
      <c r="B26" s="1134" t="s">
        <v>1464</v>
      </c>
      <c r="C26" s="1134">
        <v>0.02</v>
      </c>
      <c r="D26" s="1134">
        <v>0.02</v>
      </c>
      <c r="E26" s="1134">
        <v>0.03</v>
      </c>
      <c r="F26" s="1136">
        <v>1500</v>
      </c>
      <c r="G26" s="1128">
        <f t="shared" si="8"/>
        <v>30</v>
      </c>
      <c r="H26" s="1118">
        <f t="shared" si="9"/>
        <v>30</v>
      </c>
      <c r="I26" s="1118">
        <f t="shared" si="10"/>
        <v>45</v>
      </c>
      <c r="J26" s="1119">
        <v>69</v>
      </c>
      <c r="K26" s="1120">
        <v>245</v>
      </c>
      <c r="L26" s="1120"/>
      <c r="M26" s="1575">
        <f t="shared" si="6"/>
        <v>2070</v>
      </c>
      <c r="N26" s="1574">
        <f t="shared" si="6"/>
        <v>7350</v>
      </c>
      <c r="O26" s="1574">
        <f t="shared" si="6"/>
        <v>0</v>
      </c>
      <c r="P26" s="1118">
        <f t="shared" si="3"/>
        <v>9420</v>
      </c>
    </row>
    <row r="27" spans="1:16" customFormat="1" ht="31.5" x14ac:dyDescent="0.25">
      <c r="A27" s="1129" t="s">
        <v>1477</v>
      </c>
      <c r="B27" s="1134" t="s">
        <v>1464</v>
      </c>
      <c r="C27" s="1134">
        <v>0.02</v>
      </c>
      <c r="D27" s="1134">
        <v>0.02</v>
      </c>
      <c r="E27" s="1134">
        <v>0.03</v>
      </c>
      <c r="F27" s="1136">
        <v>800</v>
      </c>
      <c r="G27" s="1128">
        <f t="shared" si="8"/>
        <v>16</v>
      </c>
      <c r="H27" s="1118">
        <f t="shared" si="9"/>
        <v>16</v>
      </c>
      <c r="I27" s="1118">
        <f t="shared" si="10"/>
        <v>24</v>
      </c>
      <c r="J27" s="1119">
        <v>69</v>
      </c>
      <c r="K27" s="1120">
        <v>245</v>
      </c>
      <c r="L27" s="1120"/>
      <c r="M27" s="1575">
        <f t="shared" si="6"/>
        <v>1104</v>
      </c>
      <c r="N27" s="1574">
        <f t="shared" si="6"/>
        <v>3920</v>
      </c>
      <c r="O27" s="1574">
        <f t="shared" si="6"/>
        <v>0</v>
      </c>
      <c r="P27" s="1118">
        <f t="shared" si="3"/>
        <v>5024</v>
      </c>
    </row>
    <row r="28" spans="1:16" customFormat="1" ht="15.75" x14ac:dyDescent="0.25">
      <c r="A28" s="1137" t="s">
        <v>1478</v>
      </c>
      <c r="B28" s="1138"/>
      <c r="C28" s="1139"/>
      <c r="D28" s="1138"/>
      <c r="E28" s="1138"/>
      <c r="F28" s="1138"/>
      <c r="G28" s="1140">
        <f>SUM(G14:G27)</f>
        <v>536</v>
      </c>
      <c r="H28" s="1140">
        <f>SUM(H14:H27)</f>
        <v>536</v>
      </c>
      <c r="I28" s="1140">
        <f>SUM(I14:I27)</f>
        <v>665</v>
      </c>
      <c r="J28" s="1140"/>
      <c r="K28" s="1140"/>
      <c r="L28" s="1140"/>
      <c r="M28" s="1140">
        <f>SUM(M14:M27)</f>
        <v>36984</v>
      </c>
      <c r="N28" s="1140">
        <f>SUM(N14:N27)</f>
        <v>131320</v>
      </c>
      <c r="O28" s="1140">
        <f>SUM(O14:O27)</f>
        <v>0</v>
      </c>
      <c r="P28" s="1140">
        <f>MROUND(M28+N28+O28,100)</f>
        <v>168300</v>
      </c>
    </row>
    <row r="29" spans="1:16" customFormat="1" ht="15.75" x14ac:dyDescent="0.25">
      <c r="A29" s="1137" t="s">
        <v>53</v>
      </c>
      <c r="B29" s="1138"/>
      <c r="C29" s="1139"/>
      <c r="D29" s="1138"/>
      <c r="E29" s="1138"/>
      <c r="F29" s="1138"/>
      <c r="G29" s="1140">
        <f>G13+G28</f>
        <v>655.82399999999996</v>
      </c>
      <c r="H29" s="1140">
        <f t="shared" ref="H29:N29" si="11">H13+H28</f>
        <v>653.90099999999995</v>
      </c>
      <c r="I29" s="1140">
        <f t="shared" si="11"/>
        <v>788.5308</v>
      </c>
      <c r="J29" s="1140"/>
      <c r="K29" s="1140"/>
      <c r="L29" s="1140"/>
      <c r="M29" s="1140">
        <f t="shared" si="11"/>
        <v>78224.472000000009</v>
      </c>
      <c r="N29" s="1140">
        <f t="shared" si="11"/>
        <v>277987.28999999998</v>
      </c>
      <c r="O29" s="1140">
        <f>O13+O28</f>
        <v>0</v>
      </c>
      <c r="P29" s="1140">
        <f>P13+P28</f>
        <v>356200</v>
      </c>
    </row>
    <row r="31" spans="1:16" ht="23.25" customHeight="1" x14ac:dyDescent="0.25"/>
    <row r="32" spans="1:16" ht="20.25" x14ac:dyDescent="0.3">
      <c r="A32" s="694" t="s">
        <v>1773</v>
      </c>
    </row>
    <row r="33" spans="1:1" ht="18.75" x14ac:dyDescent="0.3">
      <c r="A33" s="698" t="s">
        <v>1774</v>
      </c>
    </row>
  </sheetData>
  <mergeCells count="9">
    <mergeCell ref="A1:P1"/>
    <mergeCell ref="A4:A5"/>
    <mergeCell ref="B4:B5"/>
    <mergeCell ref="C4:E4"/>
    <mergeCell ref="F4:F5"/>
    <mergeCell ref="G4:I4"/>
    <mergeCell ref="J4:L4"/>
    <mergeCell ref="M4:O4"/>
    <mergeCell ref="P4:P5"/>
  </mergeCells>
  <pageMargins left="0.31496062992125984" right="0.31496062992125984" top="0.35433070866141736" bottom="0.15748031496062992" header="0.31496062992125984" footer="0.31496062992125984"/>
  <pageSetup paperSize="9" scale="75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D21"/>
  <sheetViews>
    <sheetView workbookViewId="0">
      <pane xSplit="3" ySplit="2" topLeftCell="D3" activePane="bottomRight" state="frozen"/>
      <selection sqref="A1:O40"/>
      <selection pane="topRight" sqref="A1:O40"/>
      <selection pane="bottomLeft" sqref="A1:O40"/>
      <selection pane="bottomRight" activeCell="K21" sqref="K21"/>
    </sheetView>
  </sheetViews>
  <sheetFormatPr defaultRowHeight="12.75" outlineLevelRow="1" x14ac:dyDescent="0.2"/>
  <cols>
    <col min="1" max="1" width="10.28515625" customWidth="1"/>
    <col min="2" max="2" width="7.42578125" customWidth="1"/>
    <col min="3" max="3" width="15.140625" customWidth="1"/>
    <col min="4" max="4" width="29.5703125" customWidth="1"/>
  </cols>
  <sheetData>
    <row r="1" spans="1:4" ht="49.5" customHeight="1" x14ac:dyDescent="0.25">
      <c r="A1" s="2535" t="s">
        <v>1686</v>
      </c>
      <c r="B1" s="2535"/>
      <c r="C1" s="2535"/>
      <c r="D1" s="2535"/>
    </row>
    <row r="2" spans="1:4" ht="22.5" customHeight="1" x14ac:dyDescent="0.25">
      <c r="A2" s="2536" t="s">
        <v>1250</v>
      </c>
      <c r="B2" s="2536"/>
      <c r="C2" s="2536"/>
      <c r="D2" s="2536"/>
    </row>
    <row r="3" spans="1:4" ht="18" customHeight="1" outlineLevel="1" x14ac:dyDescent="0.25">
      <c r="A3" s="856" t="s">
        <v>839</v>
      </c>
      <c r="B3" s="857"/>
      <c r="C3" s="857"/>
      <c r="D3" s="857"/>
    </row>
    <row r="4" spans="1:4" ht="13.5" customHeight="1" outlineLevel="1" thickBot="1" x14ac:dyDescent="0.3">
      <c r="A4" s="412"/>
      <c r="B4" s="412"/>
      <c r="C4" s="412"/>
      <c r="D4" s="412"/>
    </row>
    <row r="5" spans="1:4" ht="21" customHeight="1" outlineLevel="1" thickBot="1" x14ac:dyDescent="0.25">
      <c r="A5" s="2537" t="s">
        <v>840</v>
      </c>
      <c r="B5" s="2538"/>
      <c r="C5" s="2541" t="s">
        <v>841</v>
      </c>
      <c r="D5" s="858" t="s">
        <v>545</v>
      </c>
    </row>
    <row r="6" spans="1:4" ht="31.5" customHeight="1" outlineLevel="1" x14ac:dyDescent="0.2">
      <c r="A6" s="2539"/>
      <c r="B6" s="2540"/>
      <c r="C6" s="2542"/>
      <c r="D6" s="832" t="s">
        <v>1891</v>
      </c>
    </row>
    <row r="7" spans="1:4" ht="15.75" outlineLevel="1" x14ac:dyDescent="0.25">
      <c r="A7" s="2528" t="s">
        <v>842</v>
      </c>
      <c r="B7" s="2529"/>
      <c r="C7" s="598">
        <f>(SUM(D7:D7))</f>
        <v>127700</v>
      </c>
      <c r="D7" s="859">
        <v>127700</v>
      </c>
    </row>
    <row r="8" spans="1:4" ht="15.75" outlineLevel="1" x14ac:dyDescent="0.25">
      <c r="A8" s="2528" t="s">
        <v>843</v>
      </c>
      <c r="B8" s="2529"/>
      <c r="C8" s="598">
        <f>(SUM(D8:D8))</f>
        <v>4600</v>
      </c>
      <c r="D8" s="859">
        <v>4600</v>
      </c>
    </row>
    <row r="9" spans="1:4" ht="15.75" outlineLevel="1" x14ac:dyDescent="0.25">
      <c r="A9" s="2528" t="s">
        <v>844</v>
      </c>
      <c r="B9" s="2529"/>
      <c r="C9" s="598">
        <f>(SUM(D9:D9))</f>
        <v>6200</v>
      </c>
      <c r="D9" s="859">
        <v>6200</v>
      </c>
    </row>
    <row r="10" spans="1:4" ht="15.75" outlineLevel="1" x14ac:dyDescent="0.25">
      <c r="A10" s="2530" t="s">
        <v>845</v>
      </c>
      <c r="B10" s="2531"/>
      <c r="C10" s="598">
        <f>SUM(D10:D10)</f>
        <v>69200</v>
      </c>
      <c r="D10" s="860">
        <v>69200</v>
      </c>
    </row>
    <row r="11" spans="1:4" ht="15.75" outlineLevel="1" x14ac:dyDescent="0.25">
      <c r="A11" s="599" t="s">
        <v>843</v>
      </c>
      <c r="B11" s="600">
        <v>0.75</v>
      </c>
      <c r="C11" s="598">
        <f>SUM(D11:D11)</f>
        <v>51900</v>
      </c>
      <c r="D11" s="861">
        <f>MROUND(D10*$B$11,100)</f>
        <v>51900</v>
      </c>
    </row>
    <row r="12" spans="1:4" ht="15.75" outlineLevel="1" x14ac:dyDescent="0.25">
      <c r="A12" s="601" t="s">
        <v>846</v>
      </c>
      <c r="B12" s="602"/>
      <c r="C12" s="598">
        <f>SUM(D12:D12)</f>
        <v>13600</v>
      </c>
      <c r="D12" s="861">
        <f>MROUND(D10-D11-D13,100)</f>
        <v>13600</v>
      </c>
    </row>
    <row r="13" spans="1:4" ht="15.75" outlineLevel="1" x14ac:dyDescent="0.25">
      <c r="A13" s="601" t="s">
        <v>847</v>
      </c>
      <c r="B13" s="603">
        <v>0.27100000000000002</v>
      </c>
      <c r="C13" s="598">
        <f>SUM(D13:D13)</f>
        <v>3700</v>
      </c>
      <c r="D13" s="861">
        <f>MROUND((D10-D11)/127.1*27.1,100)</f>
        <v>3700</v>
      </c>
    </row>
    <row r="14" spans="1:4" ht="18.75" customHeight="1" outlineLevel="1" thickBot="1" x14ac:dyDescent="0.3">
      <c r="A14" s="2532" t="s">
        <v>52</v>
      </c>
      <c r="B14" s="2533"/>
      <c r="C14" s="604">
        <f>SUM(C7:C10)</f>
        <v>207700</v>
      </c>
      <c r="D14" s="862">
        <f t="shared" ref="D14" si="0">SUM(D7:D10)</f>
        <v>207700</v>
      </c>
    </row>
    <row r="15" spans="1:4" ht="15.75" outlineLevel="1" x14ac:dyDescent="0.25">
      <c r="C15" s="605">
        <f>SUM(D14:D14)</f>
        <v>207700</v>
      </c>
      <c r="D15" s="412"/>
    </row>
    <row r="16" spans="1:4" ht="15.75" x14ac:dyDescent="0.25">
      <c r="A16" s="2534" t="s">
        <v>848</v>
      </c>
      <c r="B16" s="2534"/>
      <c r="C16" s="606">
        <f>C14-C15</f>
        <v>0</v>
      </c>
    </row>
    <row r="17" spans="1:4" x14ac:dyDescent="0.2">
      <c r="C17" s="1425">
        <f>C7+C8+C9+C11</f>
        <v>190400</v>
      </c>
      <c r="D17" s="1426" t="s">
        <v>1685</v>
      </c>
    </row>
    <row r="19" spans="1:4" x14ac:dyDescent="0.2">
      <c r="D19" s="606"/>
    </row>
    <row r="20" spans="1:4" ht="15.75" x14ac:dyDescent="0.25">
      <c r="A20" s="412" t="s">
        <v>1683</v>
      </c>
    </row>
    <row r="21" spans="1:4" ht="15.75" x14ac:dyDescent="0.25">
      <c r="A21" s="412" t="s">
        <v>1684</v>
      </c>
    </row>
  </sheetData>
  <customSheetViews>
    <customSheetView guid="{B72699BC-299D-42B7-A978-9B23F399AA23}" fitToPage="1">
      <pane xSplit="3" ySplit="2" topLeftCell="D3" activePane="bottomRight" state="frozen"/>
      <selection pane="bottomRight" sqref="A1:AC40"/>
      <pageMargins left="0.17" right="0.17" top="0.3" bottom="0.98425196850393704" header="0.3" footer="0.51181102362204722"/>
      <pageSetup paperSize="9" scale="41" orientation="landscape" r:id="rId1"/>
      <headerFooter alignWithMargins="0"/>
    </customSheetView>
    <customSheetView guid="{4DDEBF15-3C9F-44C3-B78F-AE382BE678C1}" fitToPage="1">
      <pane xSplit="3" ySplit="2" topLeftCell="D3" activePane="bottomRight" state="frozen"/>
      <selection pane="bottomRight" activeCell="C25" sqref="C25"/>
      <pageMargins left="0.17" right="0.17" top="0.3" bottom="0.98425196850393704" header="0.3" footer="0.51181102362204722"/>
      <pageSetup paperSize="9" scale="41" orientation="landscape" r:id="rId2"/>
      <headerFooter alignWithMargins="0"/>
    </customSheetView>
    <customSheetView guid="{3811DC27-6C9C-4281-989A-478EAFEC2147}" fitToPage="1">
      <pane xSplit="3" ySplit="2" topLeftCell="D3" activePane="bottomRight" state="frozen"/>
      <selection pane="bottomRight" activeCell="C25" sqref="C25"/>
      <pageMargins left="0.17" right="0.17" top="0.3" bottom="0.98425196850393704" header="0.3" footer="0.51181102362204722"/>
      <pageSetup paperSize="9" scale="41" orientation="landscape" r:id="rId3"/>
      <headerFooter alignWithMargins="0"/>
    </customSheetView>
    <customSheetView guid="{4660ED57-C31A-43C4-A05C-DF263EC238D0}" fitToPage="1">
      <pane xSplit="3" ySplit="2" topLeftCell="D3" activePane="bottomRight" state="frozen"/>
      <selection pane="bottomRight" activeCell="C25" sqref="C25"/>
      <pageMargins left="0.17" right="0.17" top="0.3" bottom="0.98425196850393704" header="0.3" footer="0.51181102362204722"/>
      <pageSetup paperSize="9" scale="41" orientation="landscape" r:id="rId4"/>
      <headerFooter alignWithMargins="0"/>
    </customSheetView>
  </customSheetViews>
  <mergeCells count="10">
    <mergeCell ref="A7:B7"/>
    <mergeCell ref="A1:D1"/>
    <mergeCell ref="A2:D2"/>
    <mergeCell ref="A5:B6"/>
    <mergeCell ref="C5:C6"/>
    <mergeCell ref="A8:B8"/>
    <mergeCell ref="A9:B9"/>
    <mergeCell ref="A10:B10"/>
    <mergeCell ref="A14:B14"/>
    <mergeCell ref="A16:B16"/>
  </mergeCells>
  <pageMargins left="0.17" right="0.17" top="0.3" bottom="0.98425196850393704" header="0.3" footer="0.51181102362204722"/>
  <pageSetup paperSize="9" scale="41" orientation="landscape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O109"/>
  <sheetViews>
    <sheetView tabSelected="1" showRuler="0" view="pageBreakPreview" zoomScale="80" zoomScaleNormal="66" zoomScaleSheetLayoutView="80" zoomScalePageLayoutView="80" workbookViewId="0">
      <pane xSplit="3" ySplit="9" topLeftCell="D10" activePane="bottomRight" state="frozen"/>
      <selection activeCell="E20" sqref="E20:H23"/>
      <selection pane="topRight" activeCell="E20" sqref="E20:H23"/>
      <selection pane="bottomLeft" activeCell="E20" sqref="E20:H23"/>
      <selection pane="bottomRight" activeCell="E13" sqref="E13"/>
    </sheetView>
  </sheetViews>
  <sheetFormatPr defaultColWidth="9.140625" defaultRowHeight="12.75" outlineLevelCol="1" x14ac:dyDescent="0.2"/>
  <cols>
    <col min="1" max="1" width="44.140625" style="4" customWidth="1"/>
    <col min="2" max="2" width="7.7109375" style="5" customWidth="1"/>
    <col min="3" max="3" width="7.7109375" style="4" customWidth="1"/>
    <col min="4" max="4" width="21.42578125" style="4" customWidth="1"/>
    <col min="5" max="10" width="18.7109375" style="4" customWidth="1"/>
    <col min="11" max="12" width="16.42578125" style="4" customWidth="1"/>
    <col min="13" max="13" width="27.42578125" style="3" customWidth="1" outlineLevel="1"/>
    <col min="14" max="14" width="53.85546875" style="3" customWidth="1" outlineLevel="1"/>
    <col min="15" max="16384" width="9.140625" style="3"/>
  </cols>
  <sheetData>
    <row r="1" spans="1:14" ht="15.75" x14ac:dyDescent="0.25">
      <c r="L1" s="168" t="s">
        <v>58</v>
      </c>
    </row>
    <row r="2" spans="1:14" s="16" customFormat="1" ht="18.75" x14ac:dyDescent="0.3">
      <c r="A2" s="2012" t="s">
        <v>1892</v>
      </c>
      <c r="B2" s="2012"/>
      <c r="C2" s="2012"/>
      <c r="D2" s="2012"/>
      <c r="E2" s="2012"/>
      <c r="F2" s="2012"/>
      <c r="G2" s="2012"/>
      <c r="H2" s="2012"/>
      <c r="I2" s="2012"/>
      <c r="J2" s="2012"/>
      <c r="K2" s="2012"/>
      <c r="L2" s="2012"/>
    </row>
    <row r="3" spans="1:14" s="16" customFormat="1" ht="18.75" customHeight="1" x14ac:dyDescent="0.3">
      <c r="A3" s="2013" t="str">
        <f>'План ФХД 2019'!A3:L3</f>
        <v>Муниципальное бюджетное дошкольное образовательное учреждение "Детский сад № 84 "Голубок"</v>
      </c>
      <c r="B3" s="2039"/>
      <c r="C3" s="2039"/>
      <c r="D3" s="2039"/>
      <c r="E3" s="2039"/>
      <c r="F3" s="2039"/>
      <c r="G3" s="2039"/>
      <c r="H3" s="2039"/>
      <c r="I3" s="2039"/>
      <c r="J3" s="2039"/>
      <c r="K3" s="2039"/>
      <c r="L3" s="2039"/>
    </row>
    <row r="4" spans="1:14" ht="21.75" customHeight="1" x14ac:dyDescent="0.25">
      <c r="A4" s="318" t="s">
        <v>57</v>
      </c>
      <c r="D4" s="32">
        <f>D17-K17</f>
        <v>67835100</v>
      </c>
      <c r="E4" s="32"/>
      <c r="H4" s="3"/>
      <c r="I4" s="3"/>
      <c r="J4" s="3"/>
    </row>
    <row r="5" spans="1:14" s="29" customFormat="1" ht="22.5" customHeight="1" x14ac:dyDescent="0.25">
      <c r="A5" s="2040" t="s">
        <v>56</v>
      </c>
      <c r="B5" s="2041" t="s">
        <v>55</v>
      </c>
      <c r="C5" s="2041" t="s">
        <v>54</v>
      </c>
      <c r="D5" s="2020" t="s">
        <v>53</v>
      </c>
      <c r="E5" s="2042" t="s">
        <v>621</v>
      </c>
      <c r="F5" s="2043"/>
      <c r="G5" s="2043"/>
      <c r="H5" s="2043"/>
      <c r="I5" s="2043"/>
      <c r="J5" s="2044"/>
      <c r="K5" s="2045" t="s">
        <v>641</v>
      </c>
      <c r="L5" s="2045"/>
    </row>
    <row r="6" spans="1:14" s="29" customFormat="1" ht="65.25" customHeight="1" x14ac:dyDescent="0.25">
      <c r="A6" s="2040"/>
      <c r="B6" s="2041"/>
      <c r="C6" s="2041"/>
      <c r="D6" s="2021"/>
      <c r="E6" s="2038" t="s">
        <v>620</v>
      </c>
      <c r="F6" s="2038"/>
      <c r="G6" s="2038" t="s">
        <v>638</v>
      </c>
      <c r="H6" s="2038"/>
      <c r="I6" s="2038" t="s">
        <v>639</v>
      </c>
      <c r="J6" s="2038"/>
      <c r="K6" s="2045"/>
      <c r="L6" s="2045"/>
    </row>
    <row r="7" spans="1:14" s="29" customFormat="1" ht="33" customHeight="1" x14ac:dyDescent="0.25">
      <c r="A7" s="2040"/>
      <c r="B7" s="2041"/>
      <c r="C7" s="2041"/>
      <c r="D7" s="2022"/>
      <c r="E7" s="214" t="s">
        <v>694</v>
      </c>
      <c r="F7" s="214" t="s">
        <v>695</v>
      </c>
      <c r="G7" s="214" t="s">
        <v>694</v>
      </c>
      <c r="H7" s="214" t="s">
        <v>695</v>
      </c>
      <c r="I7" s="214" t="s">
        <v>694</v>
      </c>
      <c r="J7" s="214" t="s">
        <v>695</v>
      </c>
      <c r="K7" s="336" t="s">
        <v>618</v>
      </c>
      <c r="L7" s="336" t="s">
        <v>640</v>
      </c>
    </row>
    <row r="8" spans="1:14" s="29" customFormat="1" ht="15.75" customHeight="1" x14ac:dyDescent="0.25">
      <c r="A8" s="30">
        <v>1</v>
      </c>
      <c r="B8" s="31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  <c r="L8" s="30">
        <v>12</v>
      </c>
      <c r="M8" s="347" t="s">
        <v>716</v>
      </c>
      <c r="N8" s="22" t="s">
        <v>1688</v>
      </c>
    </row>
    <row r="9" spans="1:14" s="29" customFormat="1" ht="24" customHeight="1" x14ac:dyDescent="0.25">
      <c r="A9" s="333" t="s">
        <v>710</v>
      </c>
      <c r="B9" s="288">
        <v>100</v>
      </c>
      <c r="C9" s="288" t="s">
        <v>408</v>
      </c>
      <c r="D9" s="292">
        <f>SUM(D10:D15)</f>
        <v>75743600</v>
      </c>
      <c r="E9" s="292">
        <f>SUM(E10:E15)</f>
        <v>18840500</v>
      </c>
      <c r="F9" s="292">
        <f>SUM(F10:F15)</f>
        <v>46097600</v>
      </c>
      <c r="G9" s="292">
        <f>SUM(G10:G15)</f>
        <v>759000</v>
      </c>
      <c r="H9" s="292">
        <f>SUM(H10:H15)</f>
        <v>2138000</v>
      </c>
      <c r="I9" s="292" t="s">
        <v>408</v>
      </c>
      <c r="J9" s="292" t="s">
        <v>408</v>
      </c>
      <c r="K9" s="292">
        <f>SUM(K10:K15)</f>
        <v>7908500</v>
      </c>
      <c r="L9" s="292">
        <f>SUM(L10:L15)</f>
        <v>0</v>
      </c>
      <c r="M9" s="348">
        <f>SUM(E9:H9)</f>
        <v>67835100</v>
      </c>
      <c r="N9" s="426">
        <f>M9-'Бюджет 2019-2021'!Q3</f>
        <v>0</v>
      </c>
    </row>
    <row r="10" spans="1:14" s="29" customFormat="1" ht="19.5" customHeight="1" x14ac:dyDescent="0.25">
      <c r="A10" s="328" t="s">
        <v>696</v>
      </c>
      <c r="B10" s="329">
        <v>110</v>
      </c>
      <c r="C10" s="329">
        <v>120</v>
      </c>
      <c r="D10" s="330">
        <f t="shared" ref="D10:D16" si="0">SUM(E10:K10)</f>
        <v>0</v>
      </c>
      <c r="E10" s="330" t="s">
        <v>408</v>
      </c>
      <c r="F10" s="330" t="s">
        <v>408</v>
      </c>
      <c r="G10" s="330" t="s">
        <v>408</v>
      </c>
      <c r="H10" s="330" t="s">
        <v>408</v>
      </c>
      <c r="I10" s="330" t="s">
        <v>408</v>
      </c>
      <c r="J10" s="330" t="s">
        <v>408</v>
      </c>
      <c r="K10" s="330"/>
      <c r="L10" s="330" t="s">
        <v>408</v>
      </c>
      <c r="M10" s="2011" t="s">
        <v>714</v>
      </c>
      <c r="N10" s="2033" t="s">
        <v>1689</v>
      </c>
    </row>
    <row r="11" spans="1:14" s="29" customFormat="1" ht="19.5" customHeight="1" x14ac:dyDescent="0.25">
      <c r="A11" s="28" t="s">
        <v>700</v>
      </c>
      <c r="B11" s="36">
        <v>120</v>
      </c>
      <c r="C11" s="327">
        <v>130</v>
      </c>
      <c r="D11" s="27">
        <f t="shared" si="0"/>
        <v>72846600</v>
      </c>
      <c r="E11" s="27">
        <f>E17</f>
        <v>18840500</v>
      </c>
      <c r="F11" s="27">
        <f>F17</f>
        <v>46097600</v>
      </c>
      <c r="G11" s="27" t="s">
        <v>408</v>
      </c>
      <c r="H11" s="27" t="s">
        <v>408</v>
      </c>
      <c r="I11" s="27" t="s">
        <v>408</v>
      </c>
      <c r="J11" s="27" t="s">
        <v>408</v>
      </c>
      <c r="K11" s="27">
        <f>'План ФХД 2019'!K11</f>
        <v>7908500</v>
      </c>
      <c r="L11" s="27" t="s">
        <v>408</v>
      </c>
      <c r="M11" s="2011"/>
      <c r="N11" s="2034"/>
    </row>
    <row r="12" spans="1:14" s="29" customFormat="1" ht="31.5" x14ac:dyDescent="0.25">
      <c r="A12" s="28" t="s">
        <v>622</v>
      </c>
      <c r="B12" s="36">
        <v>130</v>
      </c>
      <c r="C12" s="327">
        <v>140</v>
      </c>
      <c r="D12" s="27">
        <f t="shared" si="0"/>
        <v>0</v>
      </c>
      <c r="E12" s="27" t="s">
        <v>408</v>
      </c>
      <c r="F12" s="27" t="s">
        <v>408</v>
      </c>
      <c r="G12" s="27" t="s">
        <v>408</v>
      </c>
      <c r="H12" s="27" t="s">
        <v>408</v>
      </c>
      <c r="I12" s="27" t="s">
        <v>408</v>
      </c>
      <c r="J12" s="27" t="s">
        <v>408</v>
      </c>
      <c r="K12" s="27"/>
      <c r="L12" s="27" t="s">
        <v>408</v>
      </c>
      <c r="M12" s="2011"/>
      <c r="N12" s="2034"/>
    </row>
    <row r="13" spans="1:14" s="29" customFormat="1" ht="63.75" customHeight="1" x14ac:dyDescent="0.25">
      <c r="A13" s="328" t="s">
        <v>623</v>
      </c>
      <c r="B13" s="329">
        <v>140</v>
      </c>
      <c r="C13" s="329"/>
      <c r="D13" s="330">
        <f>SUM(E13:K13)</f>
        <v>0</v>
      </c>
      <c r="E13" s="330" t="s">
        <v>408</v>
      </c>
      <c r="F13" s="330" t="s">
        <v>408</v>
      </c>
      <c r="G13" s="330" t="s">
        <v>408</v>
      </c>
      <c r="H13" s="330" t="s">
        <v>408</v>
      </c>
      <c r="I13" s="330" t="s">
        <v>408</v>
      </c>
      <c r="J13" s="330" t="s">
        <v>408</v>
      </c>
      <c r="K13" s="330" t="s">
        <v>408</v>
      </c>
      <c r="L13" s="330" t="s">
        <v>408</v>
      </c>
      <c r="M13" s="2011"/>
      <c r="N13" s="2034"/>
    </row>
    <row r="14" spans="1:14" s="29" customFormat="1" ht="32.25" customHeight="1" x14ac:dyDescent="0.25">
      <c r="A14" s="28" t="s">
        <v>645</v>
      </c>
      <c r="B14" s="36">
        <v>150</v>
      </c>
      <c r="C14" s="36">
        <v>180</v>
      </c>
      <c r="D14" s="27">
        <f>SUM(E14:K14)</f>
        <v>2897000</v>
      </c>
      <c r="E14" s="27" t="s">
        <v>408</v>
      </c>
      <c r="F14" s="27" t="s">
        <v>408</v>
      </c>
      <c r="G14" s="27">
        <f>G17</f>
        <v>759000</v>
      </c>
      <c r="H14" s="27">
        <f>H17</f>
        <v>2138000</v>
      </c>
      <c r="I14" s="27" t="s">
        <v>408</v>
      </c>
      <c r="J14" s="27" t="s">
        <v>408</v>
      </c>
      <c r="K14" s="27" t="s">
        <v>408</v>
      </c>
      <c r="L14" s="27" t="s">
        <v>408</v>
      </c>
      <c r="M14" s="2011"/>
      <c r="N14" s="2034"/>
    </row>
    <row r="15" spans="1:14" s="29" customFormat="1" ht="21" customHeight="1" x14ac:dyDescent="0.25">
      <c r="A15" s="28" t="s">
        <v>624</v>
      </c>
      <c r="B15" s="36">
        <v>160</v>
      </c>
      <c r="C15" s="327">
        <v>180</v>
      </c>
      <c r="D15" s="27">
        <f t="shared" si="0"/>
        <v>0</v>
      </c>
      <c r="E15" s="27" t="s">
        <v>408</v>
      </c>
      <c r="F15" s="27" t="s">
        <v>408</v>
      </c>
      <c r="G15" s="27" t="s">
        <v>408</v>
      </c>
      <c r="H15" s="27" t="s">
        <v>408</v>
      </c>
      <c r="I15" s="27" t="s">
        <v>408</v>
      </c>
      <c r="J15" s="27" t="s">
        <v>408</v>
      </c>
      <c r="K15" s="27"/>
      <c r="L15" s="27"/>
      <c r="M15" s="2011"/>
      <c r="N15" s="2034"/>
    </row>
    <row r="16" spans="1:14" s="29" customFormat="1" ht="20.25" customHeight="1" x14ac:dyDescent="0.25">
      <c r="A16" s="328" t="s">
        <v>625</v>
      </c>
      <c r="B16" s="329">
        <v>180</v>
      </c>
      <c r="C16" s="329"/>
      <c r="D16" s="330">
        <f t="shared" si="0"/>
        <v>0</v>
      </c>
      <c r="E16" s="330" t="s">
        <v>408</v>
      </c>
      <c r="F16" s="330" t="s">
        <v>408</v>
      </c>
      <c r="G16" s="330" t="s">
        <v>408</v>
      </c>
      <c r="H16" s="330" t="s">
        <v>408</v>
      </c>
      <c r="I16" s="330" t="s">
        <v>408</v>
      </c>
      <c r="J16" s="330" t="s">
        <v>408</v>
      </c>
      <c r="K16" s="330" t="s">
        <v>408</v>
      </c>
      <c r="L16" s="330" t="s">
        <v>408</v>
      </c>
      <c r="M16" s="2011"/>
      <c r="N16" s="2034"/>
    </row>
    <row r="17" spans="1:15" s="22" customFormat="1" ht="24" customHeight="1" x14ac:dyDescent="0.25">
      <c r="A17" s="333" t="s">
        <v>711</v>
      </c>
      <c r="B17" s="288">
        <v>200</v>
      </c>
      <c r="C17" s="288" t="s">
        <v>408</v>
      </c>
      <c r="D17" s="292">
        <f>SUM(D18,D23,D24,D25,D26,D27,D28,D30,D29)</f>
        <v>75743600</v>
      </c>
      <c r="E17" s="292">
        <f t="shared" ref="E17:H17" si="1">SUM(E18,E23,E24,E25,E26,E27,E28,E30,E29)</f>
        <v>18840500</v>
      </c>
      <c r="F17" s="292">
        <f t="shared" si="1"/>
        <v>46097600</v>
      </c>
      <c r="G17" s="292">
        <f t="shared" si="1"/>
        <v>759000</v>
      </c>
      <c r="H17" s="292">
        <f t="shared" si="1"/>
        <v>2138000</v>
      </c>
      <c r="I17" s="292" t="s">
        <v>408</v>
      </c>
      <c r="J17" s="292" t="s">
        <v>408</v>
      </c>
      <c r="K17" s="292">
        <f t="shared" ref="K17:L17" si="2">SUM(K18,K23,K24,K25,K26,K27,K28,K30,K29)</f>
        <v>7908500</v>
      </c>
      <c r="L17" s="292">
        <f t="shared" si="2"/>
        <v>0</v>
      </c>
    </row>
    <row r="18" spans="1:15" s="22" customFormat="1" ht="32.25" customHeight="1" x14ac:dyDescent="0.25">
      <c r="A18" s="28" t="s">
        <v>713</v>
      </c>
      <c r="B18" s="36">
        <v>210</v>
      </c>
      <c r="C18" s="36"/>
      <c r="D18" s="27">
        <f t="shared" ref="D18:D23" si="3">SUM(E18:K18)</f>
        <v>57190000</v>
      </c>
      <c r="E18" s="27">
        <f>SUM(E19,E22)</f>
        <v>10234600</v>
      </c>
      <c r="F18" s="27">
        <f>SUM(F19,F22)</f>
        <v>44524600</v>
      </c>
      <c r="G18" s="27">
        <f>SUM(G19,G22)</f>
        <v>759000</v>
      </c>
      <c r="H18" s="27">
        <f>SUM(H19,H22)</f>
        <v>1654500</v>
      </c>
      <c r="I18" s="27" t="s">
        <v>408</v>
      </c>
      <c r="J18" s="27" t="s">
        <v>408</v>
      </c>
      <c r="K18" s="27">
        <f>SUM(K19,K22)</f>
        <v>17300</v>
      </c>
      <c r="L18" s="27">
        <f>SUM(L19,L22)</f>
        <v>0</v>
      </c>
      <c r="M18" s="2035" t="s">
        <v>1694</v>
      </c>
    </row>
    <row r="19" spans="1:15" s="22" customFormat="1" ht="31.5" customHeight="1" x14ac:dyDescent="0.25">
      <c r="A19" s="325" t="s">
        <v>712</v>
      </c>
      <c r="B19" s="36">
        <v>211</v>
      </c>
      <c r="C19" s="36"/>
      <c r="D19" s="326">
        <f t="shared" si="3"/>
        <v>54669000</v>
      </c>
      <c r="E19" s="326">
        <f>SUM(E20:E21)</f>
        <v>10200600</v>
      </c>
      <c r="F19" s="326">
        <f>SUM(F20:F21)</f>
        <v>44451100</v>
      </c>
      <c r="G19" s="326">
        <f>SUM(G20:G21)</f>
        <v>0</v>
      </c>
      <c r="H19" s="326">
        <f>SUM(H20:H21)</f>
        <v>0</v>
      </c>
      <c r="I19" s="27" t="s">
        <v>408</v>
      </c>
      <c r="J19" s="27" t="s">
        <v>408</v>
      </c>
      <c r="K19" s="326">
        <f>SUM(K20:K21)</f>
        <v>17300</v>
      </c>
      <c r="L19" s="326">
        <f>SUM(L20:L21)</f>
        <v>0</v>
      </c>
      <c r="M19" s="2035"/>
    </row>
    <row r="20" spans="1:15" s="22" customFormat="1" ht="21" customHeight="1" x14ac:dyDescent="0.25">
      <c r="A20" s="349" t="s">
        <v>706</v>
      </c>
      <c r="B20" s="36"/>
      <c r="C20" s="36">
        <v>111</v>
      </c>
      <c r="D20" s="326">
        <f t="shared" si="3"/>
        <v>42020000</v>
      </c>
      <c r="E20" s="1633">
        <v>7865000</v>
      </c>
      <c r="F20" s="1633">
        <v>34141400</v>
      </c>
      <c r="G20" s="1633">
        <v>0</v>
      </c>
      <c r="H20" s="1633">
        <v>0</v>
      </c>
      <c r="I20" s="27" t="s">
        <v>408</v>
      </c>
      <c r="J20" s="27" t="s">
        <v>408</v>
      </c>
      <c r="K20" s="326">
        <f>'План ФХД 2019'!K20</f>
        <v>13600</v>
      </c>
      <c r="L20" s="326"/>
      <c r="M20" s="2035"/>
      <c r="N20" s="1443" t="s">
        <v>1764</v>
      </c>
    </row>
    <row r="21" spans="1:15" s="22" customFormat="1" ht="31.5" customHeight="1" x14ac:dyDescent="0.25">
      <c r="A21" s="349" t="s">
        <v>707</v>
      </c>
      <c r="B21" s="36"/>
      <c r="C21" s="329">
        <v>119</v>
      </c>
      <c r="D21" s="326">
        <f t="shared" si="3"/>
        <v>12649000</v>
      </c>
      <c r="E21" s="1633">
        <v>2335600</v>
      </c>
      <c r="F21" s="1633">
        <v>10309700</v>
      </c>
      <c r="G21" s="1633">
        <v>0</v>
      </c>
      <c r="H21" s="1633">
        <v>0</v>
      </c>
      <c r="I21" s="27" t="s">
        <v>408</v>
      </c>
      <c r="J21" s="27" t="s">
        <v>408</v>
      </c>
      <c r="K21" s="326">
        <f>'План ФХД 2019'!K21</f>
        <v>3700</v>
      </c>
      <c r="L21" s="326"/>
      <c r="M21" s="2035"/>
      <c r="N21" s="1443" t="s">
        <v>1696</v>
      </c>
    </row>
    <row r="22" spans="1:15" s="22" customFormat="1" ht="33" customHeight="1" x14ac:dyDescent="0.25">
      <c r="A22" s="325" t="s">
        <v>698</v>
      </c>
      <c r="B22" s="36">
        <v>212</v>
      </c>
      <c r="C22" s="329">
        <v>112</v>
      </c>
      <c r="D22" s="326">
        <f t="shared" si="3"/>
        <v>2521000</v>
      </c>
      <c r="E22" s="1633">
        <v>34000</v>
      </c>
      <c r="F22" s="1633">
        <v>73500</v>
      </c>
      <c r="G22" s="1633">
        <v>759000</v>
      </c>
      <c r="H22" s="1633">
        <v>1654500</v>
      </c>
      <c r="I22" s="27" t="s">
        <v>408</v>
      </c>
      <c r="J22" s="27" t="s">
        <v>408</v>
      </c>
      <c r="K22" s="326"/>
      <c r="L22" s="326"/>
      <c r="M22" s="2035"/>
      <c r="N22" s="1444" t="s">
        <v>1765</v>
      </c>
    </row>
    <row r="23" spans="1:15" s="22" customFormat="1" ht="31.5" x14ac:dyDescent="0.25">
      <c r="A23" s="328" t="s">
        <v>626</v>
      </c>
      <c r="B23" s="329">
        <v>220</v>
      </c>
      <c r="C23" s="329">
        <v>321</v>
      </c>
      <c r="D23" s="330">
        <f t="shared" si="3"/>
        <v>240000</v>
      </c>
      <c r="E23" s="330" t="s">
        <v>408</v>
      </c>
      <c r="F23" s="330" t="s">
        <v>408</v>
      </c>
      <c r="G23" s="330">
        <v>0</v>
      </c>
      <c r="H23" s="330">
        <v>240000</v>
      </c>
      <c r="I23" s="27" t="s">
        <v>408</v>
      </c>
      <c r="J23" s="27" t="s">
        <v>408</v>
      </c>
      <c r="K23" s="27" t="s">
        <v>408</v>
      </c>
      <c r="L23" s="27" t="s">
        <v>408</v>
      </c>
      <c r="M23" s="2035"/>
      <c r="N23" s="1445" t="s">
        <v>1697</v>
      </c>
    </row>
    <row r="24" spans="1:15" s="22" customFormat="1" ht="20.25" customHeight="1" x14ac:dyDescent="0.25">
      <c r="A24" s="2029" t="s">
        <v>51</v>
      </c>
      <c r="B24" s="2031">
        <v>230</v>
      </c>
      <c r="C24" s="329">
        <v>831</v>
      </c>
      <c r="D24" s="27">
        <f t="shared" ref="D24:D32" si="4">SUM(E24:K24)</f>
        <v>0</v>
      </c>
      <c r="E24" s="27"/>
      <c r="F24" s="27"/>
      <c r="G24" s="27"/>
      <c r="H24" s="27" t="s">
        <v>408</v>
      </c>
      <c r="I24" s="27" t="s">
        <v>408</v>
      </c>
      <c r="J24" s="27" t="s">
        <v>408</v>
      </c>
      <c r="K24" s="27" t="s">
        <v>408</v>
      </c>
      <c r="L24" s="27" t="s">
        <v>408</v>
      </c>
      <c r="M24" s="2035"/>
      <c r="N24" s="1445" t="s">
        <v>1698</v>
      </c>
    </row>
    <row r="25" spans="1:15" s="22" customFormat="1" ht="20.25" customHeight="1" x14ac:dyDescent="0.25">
      <c r="A25" s="2036"/>
      <c r="B25" s="2037"/>
      <c r="C25" s="329">
        <v>852</v>
      </c>
      <c r="D25" s="27">
        <f t="shared" si="4"/>
        <v>0</v>
      </c>
      <c r="E25" s="27"/>
      <c r="F25" s="27">
        <f>'План ФХД 2019'!F25</f>
        <v>0</v>
      </c>
      <c r="G25" s="27" t="s">
        <v>408</v>
      </c>
      <c r="H25" s="27" t="s">
        <v>408</v>
      </c>
      <c r="I25" s="27" t="s">
        <v>408</v>
      </c>
      <c r="J25" s="27" t="s">
        <v>408</v>
      </c>
      <c r="K25" s="27"/>
      <c r="L25" s="27"/>
      <c r="M25" s="2035"/>
      <c r="N25" s="1445" t="s">
        <v>1699</v>
      </c>
    </row>
    <row r="26" spans="1:15" s="22" customFormat="1" ht="20.25" customHeight="1" x14ac:dyDescent="0.25">
      <c r="A26" s="2030"/>
      <c r="B26" s="2032"/>
      <c r="C26" s="329">
        <v>853</v>
      </c>
      <c r="D26" s="27">
        <f t="shared" si="4"/>
        <v>31500</v>
      </c>
      <c r="E26" s="27"/>
      <c r="F26" s="27">
        <f>'План ФХД 2019'!F26</f>
        <v>31500</v>
      </c>
      <c r="G26" s="27" t="s">
        <v>408</v>
      </c>
      <c r="H26" s="27" t="s">
        <v>408</v>
      </c>
      <c r="I26" s="27" t="s">
        <v>408</v>
      </c>
      <c r="J26" s="27" t="s">
        <v>408</v>
      </c>
      <c r="K26" s="27"/>
      <c r="L26" s="27"/>
      <c r="M26" s="2035"/>
      <c r="N26" s="1445" t="s">
        <v>1700</v>
      </c>
    </row>
    <row r="27" spans="1:15" s="22" customFormat="1" ht="33" customHeight="1" x14ac:dyDescent="0.25">
      <c r="A27" s="328" t="s">
        <v>699</v>
      </c>
      <c r="B27" s="329">
        <v>240</v>
      </c>
      <c r="C27" s="329"/>
      <c r="D27" s="330">
        <f t="shared" si="4"/>
        <v>0</v>
      </c>
      <c r="E27" s="330" t="s">
        <v>408</v>
      </c>
      <c r="F27" s="330" t="s">
        <v>408</v>
      </c>
      <c r="G27" s="330" t="s">
        <v>408</v>
      </c>
      <c r="H27" s="330" t="s">
        <v>408</v>
      </c>
      <c r="I27" s="330" t="s">
        <v>408</v>
      </c>
      <c r="J27" s="330" t="s">
        <v>408</v>
      </c>
      <c r="K27" s="330" t="s">
        <v>408</v>
      </c>
      <c r="L27" s="330" t="s">
        <v>408</v>
      </c>
      <c r="M27" s="2035"/>
      <c r="N27" s="1443"/>
    </row>
    <row r="28" spans="1:15" s="22" customFormat="1" ht="33.75" customHeight="1" x14ac:dyDescent="0.25">
      <c r="A28" s="571" t="s">
        <v>835</v>
      </c>
      <c r="B28" s="570">
        <v>250</v>
      </c>
      <c r="C28" s="329">
        <v>113</v>
      </c>
      <c r="D28" s="27">
        <f t="shared" si="4"/>
        <v>0</v>
      </c>
      <c r="E28" s="27">
        <f>'План ФХД 2019'!E28</f>
        <v>0</v>
      </c>
      <c r="F28" s="27">
        <f>'План ФХД 2019'!F28</f>
        <v>0</v>
      </c>
      <c r="G28" s="27">
        <f>'План ФХД 2019'!G28</f>
        <v>0</v>
      </c>
      <c r="H28" s="27">
        <f>'План ФХД 2019'!H28</f>
        <v>0</v>
      </c>
      <c r="I28" s="27" t="s">
        <v>408</v>
      </c>
      <c r="J28" s="27" t="s">
        <v>408</v>
      </c>
      <c r="K28" s="27"/>
      <c r="L28" s="27"/>
      <c r="M28" s="1308"/>
      <c r="N28" s="1443" t="s">
        <v>1701</v>
      </c>
    </row>
    <row r="29" spans="1:15" s="22" customFormat="1" ht="31.5" customHeight="1" x14ac:dyDescent="0.25">
      <c r="A29" s="2029" t="s">
        <v>50</v>
      </c>
      <c r="B29" s="2031">
        <v>260</v>
      </c>
      <c r="C29" s="36">
        <v>244</v>
      </c>
      <c r="D29" s="27">
        <f t="shared" si="4"/>
        <v>18282100</v>
      </c>
      <c r="E29" s="27">
        <f>'СГОЗ 2020-2021'!E7</f>
        <v>8605900</v>
      </c>
      <c r="F29" s="27">
        <f>'СГОЗ 2020-2021'!E8+'СГОЗ 2020-2021'!E9</f>
        <v>1541500</v>
      </c>
      <c r="G29" s="330">
        <f>'СГОЗ 2020-2021'!E10</f>
        <v>0</v>
      </c>
      <c r="H29" s="330">
        <f>'СГОЗ 2020-2021'!E11</f>
        <v>243500</v>
      </c>
      <c r="I29" s="27" t="s">
        <v>408</v>
      </c>
      <c r="J29" s="27" t="s">
        <v>408</v>
      </c>
      <c r="K29" s="27">
        <f>'План ФХД 2019'!K29</f>
        <v>7891200</v>
      </c>
      <c r="L29" s="27"/>
      <c r="M29" s="1308"/>
      <c r="N29" s="1444" t="s">
        <v>1703</v>
      </c>
      <c r="O29" s="194"/>
    </row>
    <row r="30" spans="1:15" s="22" customFormat="1" ht="21" customHeight="1" x14ac:dyDescent="0.25">
      <c r="A30" s="2030"/>
      <c r="B30" s="2032"/>
      <c r="C30" s="329">
        <v>321</v>
      </c>
      <c r="D30" s="27">
        <f t="shared" si="4"/>
        <v>0</v>
      </c>
      <c r="E30" s="27" t="s">
        <v>408</v>
      </c>
      <c r="F30" s="27" t="s">
        <v>408</v>
      </c>
      <c r="G30" s="27" t="s">
        <v>408</v>
      </c>
      <c r="H30" s="27">
        <f>'СГОЗ 2020-2021'!AH584</f>
        <v>0</v>
      </c>
      <c r="I30" s="27" t="s">
        <v>408</v>
      </c>
      <c r="J30" s="27" t="s">
        <v>408</v>
      </c>
      <c r="K30" s="27" t="s">
        <v>408</v>
      </c>
      <c r="L30" s="27" t="s">
        <v>408</v>
      </c>
      <c r="M30" s="1308"/>
      <c r="N30" s="1443" t="s">
        <v>1705</v>
      </c>
    </row>
    <row r="31" spans="1:15" s="22" customFormat="1" ht="19.5" customHeight="1" x14ac:dyDescent="0.25">
      <c r="A31" s="333" t="s">
        <v>49</v>
      </c>
      <c r="B31" s="288">
        <v>500</v>
      </c>
      <c r="C31" s="288" t="s">
        <v>47</v>
      </c>
      <c r="D31" s="292">
        <f t="shared" si="4"/>
        <v>0</v>
      </c>
      <c r="E31" s="292"/>
      <c r="F31" s="292"/>
      <c r="G31" s="292"/>
      <c r="H31" s="292"/>
      <c r="I31" s="292" t="s">
        <v>408</v>
      </c>
      <c r="J31" s="292" t="s">
        <v>408</v>
      </c>
      <c r="K31" s="292"/>
      <c r="L31" s="292"/>
    </row>
    <row r="32" spans="1:15" s="22" customFormat="1" ht="19.5" customHeight="1" x14ac:dyDescent="0.25">
      <c r="A32" s="333" t="s">
        <v>48</v>
      </c>
      <c r="B32" s="288">
        <v>600</v>
      </c>
      <c r="C32" s="288" t="s">
        <v>47</v>
      </c>
      <c r="D32" s="292">
        <f t="shared" si="4"/>
        <v>0</v>
      </c>
      <c r="E32" s="292"/>
      <c r="F32" s="292"/>
      <c r="G32" s="292"/>
      <c r="H32" s="292"/>
      <c r="I32" s="292" t="s">
        <v>408</v>
      </c>
      <c r="J32" s="292" t="s">
        <v>408</v>
      </c>
      <c r="K32" s="292"/>
      <c r="L32" s="292"/>
    </row>
    <row r="33" spans="1:12" s="22" customFormat="1" ht="15.75" x14ac:dyDescent="0.25">
      <c r="A33" s="26"/>
      <c r="B33" s="25"/>
      <c r="C33" s="25"/>
      <c r="D33" s="24"/>
      <c r="E33" s="24"/>
      <c r="F33" s="23"/>
      <c r="G33" s="23"/>
      <c r="H33" s="23"/>
      <c r="I33" s="23"/>
      <c r="J33" s="23"/>
      <c r="K33" s="23"/>
      <c r="L33" s="23"/>
    </row>
    <row r="34" spans="1:12" s="22" customFormat="1" ht="15.75" x14ac:dyDescent="0.25">
      <c r="A34" s="26"/>
      <c r="B34" s="25"/>
      <c r="C34" s="25"/>
      <c r="D34" s="24"/>
      <c r="E34" s="24"/>
      <c r="F34" s="23"/>
      <c r="G34" s="23"/>
      <c r="H34" s="23"/>
      <c r="I34" s="23"/>
      <c r="J34" s="23"/>
      <c r="K34" s="23"/>
      <c r="L34" s="23"/>
    </row>
    <row r="35" spans="1:12" s="16" customFormat="1" ht="45.75" customHeight="1" x14ac:dyDescent="0.3">
      <c r="A35" s="2028" t="str">
        <f>'План ФХД 2019'!A35</f>
        <v>Заместитель начальника Управления по экономике и финансам</v>
      </c>
      <c r="B35" s="2028"/>
      <c r="C35" s="2028"/>
      <c r="D35" s="2028"/>
      <c r="E35" s="315"/>
      <c r="F35" s="315"/>
      <c r="G35" s="21"/>
      <c r="I35" s="18" t="str">
        <f>'План ФХД 2019'!I35</f>
        <v>В.В. Гоннова</v>
      </c>
      <c r="K35" s="17"/>
      <c r="L35" s="17"/>
    </row>
    <row r="36" spans="1:12" s="16" customFormat="1" ht="60" customHeight="1" x14ac:dyDescent="0.3">
      <c r="A36" s="20" t="str">
        <f>'План ФХД 2019'!A36</f>
        <v>Директор МКУ "ОК УОиДО"</v>
      </c>
      <c r="B36" s="20"/>
      <c r="C36" s="20"/>
      <c r="D36" s="20"/>
      <c r="E36" s="316"/>
      <c r="F36" s="316"/>
      <c r="G36" s="20"/>
      <c r="I36" s="18" t="str">
        <f>'План ФХД 2019'!I36</f>
        <v>Л.Э. Ерохина</v>
      </c>
      <c r="K36" s="17"/>
      <c r="L36" s="17"/>
    </row>
    <row r="37" spans="1:12" ht="15" customHeight="1" x14ac:dyDescent="0.2">
      <c r="B37" s="3"/>
      <c r="D37" s="10"/>
      <c r="E37" s="10"/>
      <c r="F37" s="10"/>
      <c r="G37" s="10"/>
      <c r="H37" s="10"/>
      <c r="I37" s="10"/>
      <c r="J37" s="10"/>
      <c r="K37" s="15"/>
      <c r="L37" s="15"/>
    </row>
    <row r="38" spans="1:12" ht="15" customHeight="1" x14ac:dyDescent="0.2">
      <c r="B38" s="3"/>
      <c r="D38" s="10"/>
      <c r="E38" s="10"/>
      <c r="F38" s="10"/>
      <c r="G38" s="10"/>
      <c r="H38" s="10"/>
      <c r="I38" s="10"/>
      <c r="J38" s="10"/>
      <c r="K38" s="15"/>
      <c r="L38" s="15"/>
    </row>
    <row r="39" spans="1:12" ht="18.75" customHeight="1" x14ac:dyDescent="0.25">
      <c r="A39" s="1738" t="str">
        <f>'План ФХД 2019'!A39</f>
        <v>Симонов А.Н.</v>
      </c>
      <c r="B39" s="3"/>
      <c r="D39" s="10"/>
      <c r="E39" s="10"/>
      <c r="F39" s="10"/>
      <c r="G39" s="10"/>
      <c r="H39" s="10"/>
      <c r="I39" s="10"/>
      <c r="J39" s="10"/>
      <c r="K39" s="15"/>
      <c r="L39" s="15"/>
    </row>
    <row r="40" spans="1:12" s="11" customFormat="1" ht="18.75" customHeight="1" x14ac:dyDescent="0.25">
      <c r="A40" s="1739" t="str">
        <f>'План ФХД 2019'!A40</f>
        <v>43-72-00*3231</v>
      </c>
      <c r="B40" s="14"/>
      <c r="C40" s="14"/>
      <c r="D40" s="14"/>
      <c r="E40" s="14"/>
      <c r="F40" s="14"/>
      <c r="G40" s="14"/>
      <c r="H40" s="14"/>
      <c r="I40" s="14"/>
      <c r="J40" s="14"/>
      <c r="K40" s="13"/>
      <c r="L40" s="13"/>
    </row>
    <row r="41" spans="1:12" ht="15.75" x14ac:dyDescent="0.25">
      <c r="A41" s="11"/>
      <c r="B41" s="3"/>
      <c r="F41" s="10"/>
      <c r="G41" s="10"/>
      <c r="H41" s="7"/>
      <c r="I41" s="7"/>
      <c r="J41" s="7"/>
    </row>
    <row r="42" spans="1:12" ht="12.75" customHeight="1" x14ac:dyDescent="0.2">
      <c r="F42" s="6"/>
      <c r="G42" s="6"/>
      <c r="H42" s="7"/>
      <c r="I42" s="7"/>
      <c r="J42" s="7"/>
    </row>
    <row r="43" spans="1:12" s="4" customFormat="1" ht="12.75" customHeight="1" x14ac:dyDescent="0.2">
      <c r="B43" s="5"/>
      <c r="F43" s="6"/>
      <c r="G43" s="6"/>
      <c r="H43" s="7"/>
      <c r="I43" s="7"/>
      <c r="J43" s="7"/>
    </row>
    <row r="44" spans="1:12" s="4" customFormat="1" ht="38.25" customHeight="1" x14ac:dyDescent="0.2">
      <c r="B44" s="5"/>
      <c r="F44" s="6"/>
      <c r="G44" s="6"/>
      <c r="H44" s="9"/>
      <c r="I44" s="9"/>
      <c r="J44" s="9"/>
    </row>
    <row r="45" spans="1:12" s="4" customFormat="1" ht="38.25" customHeight="1" x14ac:dyDescent="0.2">
      <c r="B45" s="5"/>
      <c r="F45" s="6"/>
      <c r="G45" s="6"/>
      <c r="H45" s="9"/>
      <c r="I45" s="9"/>
      <c r="J45" s="9"/>
    </row>
    <row r="46" spans="1:12" s="4" customFormat="1" ht="12.75" customHeight="1" x14ac:dyDescent="0.2">
      <c r="B46" s="5"/>
      <c r="F46" s="6"/>
      <c r="G46" s="6"/>
      <c r="H46" s="8"/>
      <c r="I46" s="8"/>
      <c r="J46" s="8"/>
    </row>
    <row r="47" spans="1:12" s="4" customFormat="1" ht="12.75" customHeight="1" x14ac:dyDescent="0.2">
      <c r="B47" s="5"/>
      <c r="F47" s="6"/>
      <c r="G47" s="6"/>
      <c r="H47" s="7"/>
      <c r="I47" s="7"/>
      <c r="J47" s="7"/>
    </row>
    <row r="48" spans="1:12" x14ac:dyDescent="0.2">
      <c r="F48" s="6"/>
      <c r="G48" s="6"/>
    </row>
    <row r="49" spans="2:14" x14ac:dyDescent="0.2">
      <c r="F49" s="6"/>
      <c r="G49" s="6"/>
    </row>
    <row r="50" spans="2:14" s="4" customFormat="1" x14ac:dyDescent="0.2">
      <c r="B50" s="5"/>
      <c r="F50" s="6"/>
      <c r="G50" s="6"/>
      <c r="M50" s="3"/>
      <c r="N50" s="3"/>
    </row>
    <row r="51" spans="2:14" s="4" customFormat="1" x14ac:dyDescent="0.2">
      <c r="B51" s="5"/>
      <c r="F51" s="6"/>
      <c r="G51" s="6"/>
      <c r="M51" s="3"/>
      <c r="N51" s="3"/>
    </row>
    <row r="52" spans="2:14" s="4" customFormat="1" x14ac:dyDescent="0.2">
      <c r="B52" s="5"/>
      <c r="F52" s="6"/>
      <c r="G52" s="6"/>
      <c r="M52" s="3"/>
      <c r="N52" s="3"/>
    </row>
    <row r="53" spans="2:14" s="4" customFormat="1" x14ac:dyDescent="0.2">
      <c r="B53" s="5"/>
      <c r="F53" s="6"/>
      <c r="G53" s="6"/>
      <c r="M53" s="3"/>
      <c r="N53" s="3"/>
    </row>
    <row r="54" spans="2:14" s="4" customFormat="1" x14ac:dyDescent="0.2">
      <c r="B54" s="5"/>
      <c r="F54" s="6"/>
      <c r="G54" s="6"/>
      <c r="M54" s="3"/>
      <c r="N54" s="3"/>
    </row>
    <row r="55" spans="2:14" s="4" customFormat="1" x14ac:dyDescent="0.2">
      <c r="B55" s="5"/>
      <c r="F55" s="6"/>
      <c r="G55" s="6"/>
      <c r="M55" s="3"/>
      <c r="N55" s="3"/>
    </row>
    <row r="56" spans="2:14" s="4" customFormat="1" x14ac:dyDescent="0.2">
      <c r="B56" s="5"/>
      <c r="F56" s="6"/>
      <c r="G56" s="6"/>
      <c r="M56" s="3"/>
      <c r="N56" s="3"/>
    </row>
    <row r="57" spans="2:14" s="4" customFormat="1" x14ac:dyDescent="0.2">
      <c r="B57" s="5"/>
      <c r="F57" s="6"/>
      <c r="G57" s="6"/>
      <c r="M57" s="3"/>
      <c r="N57" s="3"/>
    </row>
    <row r="58" spans="2:14" s="4" customFormat="1" x14ac:dyDescent="0.2">
      <c r="B58" s="5"/>
      <c r="F58" s="6"/>
      <c r="G58" s="6"/>
      <c r="M58" s="3"/>
      <c r="N58" s="3"/>
    </row>
    <row r="59" spans="2:14" s="4" customFormat="1" x14ac:dyDescent="0.2">
      <c r="B59" s="5"/>
      <c r="F59" s="6"/>
      <c r="G59" s="6"/>
      <c r="M59" s="3"/>
      <c r="N59" s="3"/>
    </row>
    <row r="60" spans="2:14" s="4" customFormat="1" x14ac:dyDescent="0.2">
      <c r="B60" s="5"/>
      <c r="F60" s="6"/>
      <c r="G60" s="6"/>
      <c r="M60" s="3"/>
      <c r="N60" s="3"/>
    </row>
    <row r="61" spans="2:14" s="4" customFormat="1" x14ac:dyDescent="0.2">
      <c r="B61" s="5"/>
      <c r="F61" s="6"/>
      <c r="G61" s="6"/>
      <c r="M61" s="3"/>
      <c r="N61" s="3"/>
    </row>
    <row r="62" spans="2:14" s="4" customFormat="1" x14ac:dyDescent="0.2">
      <c r="B62" s="5"/>
      <c r="F62" s="6"/>
      <c r="G62" s="6"/>
      <c r="M62" s="3"/>
      <c r="N62" s="3"/>
    </row>
    <row r="63" spans="2:14" s="4" customFormat="1" x14ac:dyDescent="0.2">
      <c r="B63" s="5"/>
      <c r="F63" s="6"/>
      <c r="G63" s="6"/>
      <c r="M63" s="3"/>
      <c r="N63" s="3"/>
    </row>
    <row r="64" spans="2:14" s="4" customFormat="1" x14ac:dyDescent="0.2">
      <c r="B64" s="5"/>
      <c r="F64" s="6"/>
      <c r="G64" s="6"/>
      <c r="M64" s="3"/>
      <c r="N64" s="3"/>
    </row>
    <row r="65" spans="2:14" s="4" customFormat="1" x14ac:dyDescent="0.2">
      <c r="B65" s="5"/>
      <c r="F65" s="6"/>
      <c r="G65" s="6"/>
      <c r="M65" s="3"/>
      <c r="N65" s="3"/>
    </row>
    <row r="66" spans="2:14" s="4" customFormat="1" x14ac:dyDescent="0.2">
      <c r="B66" s="5"/>
      <c r="F66" s="6"/>
      <c r="G66" s="6"/>
      <c r="M66" s="3"/>
      <c r="N66" s="3"/>
    </row>
    <row r="67" spans="2:14" s="4" customFormat="1" x14ac:dyDescent="0.2">
      <c r="B67" s="5"/>
      <c r="F67" s="6"/>
      <c r="G67" s="6"/>
      <c r="M67" s="3"/>
      <c r="N67" s="3"/>
    </row>
    <row r="68" spans="2:14" s="4" customFormat="1" x14ac:dyDescent="0.2">
      <c r="B68" s="5"/>
      <c r="F68" s="6"/>
      <c r="G68" s="6"/>
      <c r="M68" s="3"/>
      <c r="N68" s="3"/>
    </row>
    <row r="69" spans="2:14" s="4" customFormat="1" x14ac:dyDescent="0.2">
      <c r="B69" s="5"/>
      <c r="F69" s="6"/>
      <c r="G69" s="6"/>
      <c r="M69" s="3"/>
      <c r="N69" s="3"/>
    </row>
    <row r="70" spans="2:14" s="4" customFormat="1" x14ac:dyDescent="0.2">
      <c r="B70" s="5"/>
      <c r="F70" s="6"/>
      <c r="G70" s="6"/>
      <c r="M70" s="3"/>
      <c r="N70" s="3"/>
    </row>
    <row r="71" spans="2:14" s="4" customFormat="1" x14ac:dyDescent="0.2">
      <c r="B71" s="5"/>
      <c r="F71" s="6"/>
      <c r="G71" s="6"/>
      <c r="M71" s="3"/>
      <c r="N71" s="3"/>
    </row>
    <row r="72" spans="2:14" s="4" customFormat="1" x14ac:dyDescent="0.2">
      <c r="B72" s="5"/>
      <c r="F72" s="6"/>
      <c r="G72" s="6"/>
      <c r="M72" s="3"/>
      <c r="N72" s="3"/>
    </row>
    <row r="73" spans="2:14" s="4" customFormat="1" x14ac:dyDescent="0.2">
      <c r="B73" s="5"/>
      <c r="F73" s="6"/>
      <c r="G73" s="6"/>
      <c r="M73" s="3"/>
      <c r="N73" s="3"/>
    </row>
    <row r="74" spans="2:14" s="4" customFormat="1" x14ac:dyDescent="0.2">
      <c r="B74" s="5"/>
      <c r="F74" s="6"/>
      <c r="G74" s="6"/>
      <c r="M74" s="3"/>
      <c r="N74" s="3"/>
    </row>
    <row r="75" spans="2:14" s="4" customFormat="1" x14ac:dyDescent="0.2">
      <c r="B75" s="5"/>
      <c r="F75" s="6"/>
      <c r="G75" s="6"/>
      <c r="M75" s="3"/>
      <c r="N75" s="3"/>
    </row>
    <row r="76" spans="2:14" s="4" customFormat="1" x14ac:dyDescent="0.2">
      <c r="B76" s="5"/>
      <c r="F76" s="6"/>
      <c r="G76" s="6"/>
      <c r="M76" s="3"/>
      <c r="N76" s="3"/>
    </row>
    <row r="77" spans="2:14" s="4" customFormat="1" x14ac:dyDescent="0.2">
      <c r="B77" s="5"/>
      <c r="F77" s="6"/>
      <c r="G77" s="6"/>
      <c r="M77" s="3"/>
      <c r="N77" s="3"/>
    </row>
    <row r="78" spans="2:14" s="4" customFormat="1" x14ac:dyDescent="0.2">
      <c r="B78" s="5"/>
      <c r="F78" s="6"/>
      <c r="G78" s="6"/>
      <c r="M78" s="3"/>
      <c r="N78" s="3"/>
    </row>
    <row r="79" spans="2:14" s="4" customFormat="1" x14ac:dyDescent="0.2">
      <c r="B79" s="5"/>
      <c r="F79" s="6"/>
      <c r="G79" s="6"/>
      <c r="M79" s="3"/>
      <c r="N79" s="3"/>
    </row>
    <row r="80" spans="2:14" s="4" customFormat="1" x14ac:dyDescent="0.2">
      <c r="B80" s="5"/>
      <c r="F80" s="6"/>
      <c r="G80" s="6"/>
      <c r="M80" s="3"/>
      <c r="N80" s="3"/>
    </row>
    <row r="81" spans="2:14" s="4" customFormat="1" x14ac:dyDescent="0.2">
      <c r="B81" s="5"/>
      <c r="F81" s="6"/>
      <c r="G81" s="6"/>
      <c r="M81" s="3"/>
      <c r="N81" s="3"/>
    </row>
    <row r="82" spans="2:14" s="4" customFormat="1" x14ac:dyDescent="0.2">
      <c r="B82" s="5"/>
      <c r="F82" s="6"/>
      <c r="G82" s="6"/>
      <c r="M82" s="3"/>
      <c r="N82" s="3"/>
    </row>
    <row r="83" spans="2:14" s="4" customFormat="1" x14ac:dyDescent="0.2">
      <c r="B83" s="5"/>
      <c r="F83" s="6"/>
      <c r="G83" s="6"/>
      <c r="M83" s="3"/>
      <c r="N83" s="3"/>
    </row>
    <row r="84" spans="2:14" s="4" customFormat="1" x14ac:dyDescent="0.2">
      <c r="B84" s="5"/>
      <c r="F84" s="6"/>
      <c r="G84" s="6"/>
      <c r="M84" s="3"/>
      <c r="N84" s="3"/>
    </row>
    <row r="85" spans="2:14" s="4" customFormat="1" x14ac:dyDescent="0.2">
      <c r="B85" s="5"/>
      <c r="F85" s="6"/>
      <c r="G85" s="6"/>
      <c r="M85" s="3"/>
      <c r="N85" s="3"/>
    </row>
    <row r="86" spans="2:14" s="4" customFormat="1" x14ac:dyDescent="0.2">
      <c r="B86" s="5"/>
      <c r="F86" s="6"/>
      <c r="G86" s="6"/>
      <c r="M86" s="3"/>
      <c r="N86" s="3"/>
    </row>
    <row r="87" spans="2:14" s="4" customFormat="1" x14ac:dyDescent="0.2">
      <c r="B87" s="5"/>
      <c r="F87" s="6"/>
      <c r="G87" s="6"/>
      <c r="M87" s="3"/>
      <c r="N87" s="3"/>
    </row>
    <row r="88" spans="2:14" s="4" customFormat="1" x14ac:dyDescent="0.2">
      <c r="B88" s="5"/>
      <c r="F88" s="6"/>
      <c r="G88" s="6"/>
      <c r="M88" s="3"/>
      <c r="N88" s="3"/>
    </row>
    <row r="89" spans="2:14" s="4" customFormat="1" x14ac:dyDescent="0.2">
      <c r="B89" s="5"/>
      <c r="F89" s="6"/>
      <c r="G89" s="6"/>
      <c r="M89" s="3"/>
      <c r="N89" s="3"/>
    </row>
    <row r="90" spans="2:14" s="4" customFormat="1" x14ac:dyDescent="0.2">
      <c r="B90" s="5"/>
      <c r="F90" s="6"/>
      <c r="G90" s="6"/>
      <c r="M90" s="3"/>
      <c r="N90" s="3"/>
    </row>
    <row r="91" spans="2:14" s="4" customFormat="1" x14ac:dyDescent="0.2">
      <c r="B91" s="5"/>
      <c r="F91" s="6"/>
      <c r="G91" s="6"/>
      <c r="M91" s="3"/>
      <c r="N91" s="3"/>
    </row>
    <row r="92" spans="2:14" s="4" customFormat="1" x14ac:dyDescent="0.2">
      <c r="B92" s="5"/>
      <c r="F92" s="6"/>
      <c r="G92" s="6"/>
      <c r="M92" s="3"/>
      <c r="N92" s="3"/>
    </row>
    <row r="93" spans="2:14" s="4" customFormat="1" x14ac:dyDescent="0.2">
      <c r="B93" s="5"/>
      <c r="F93" s="6"/>
      <c r="G93" s="6"/>
      <c r="M93" s="3"/>
      <c r="N93" s="3"/>
    </row>
    <row r="94" spans="2:14" s="4" customFormat="1" x14ac:dyDescent="0.2">
      <c r="B94" s="5"/>
      <c r="F94" s="6"/>
      <c r="G94" s="6"/>
      <c r="M94" s="3"/>
      <c r="N94" s="3"/>
    </row>
    <row r="95" spans="2:14" s="4" customFormat="1" x14ac:dyDescent="0.2">
      <c r="B95" s="5"/>
      <c r="F95" s="6"/>
      <c r="G95" s="6"/>
      <c r="M95" s="3"/>
      <c r="N95" s="3"/>
    </row>
    <row r="96" spans="2:14" s="4" customFormat="1" x14ac:dyDescent="0.2">
      <c r="B96" s="5"/>
      <c r="F96" s="6"/>
      <c r="G96" s="6"/>
      <c r="M96" s="3"/>
      <c r="N96" s="3"/>
    </row>
    <row r="97" spans="2:14" s="4" customFormat="1" x14ac:dyDescent="0.2">
      <c r="B97" s="5"/>
      <c r="F97" s="6"/>
      <c r="G97" s="6"/>
      <c r="M97" s="3"/>
      <c r="N97" s="3"/>
    </row>
    <row r="98" spans="2:14" s="4" customFormat="1" x14ac:dyDescent="0.2">
      <c r="B98" s="5"/>
      <c r="F98" s="6"/>
      <c r="G98" s="6"/>
      <c r="M98" s="3"/>
      <c r="N98" s="3"/>
    </row>
    <row r="99" spans="2:14" s="4" customFormat="1" x14ac:dyDescent="0.2">
      <c r="B99" s="5"/>
      <c r="F99" s="6"/>
      <c r="G99" s="6"/>
      <c r="M99" s="3"/>
      <c r="N99" s="3"/>
    </row>
    <row r="100" spans="2:14" s="4" customFormat="1" x14ac:dyDescent="0.2">
      <c r="B100" s="5"/>
      <c r="F100" s="6"/>
      <c r="G100" s="6"/>
      <c r="M100" s="3"/>
      <c r="N100" s="3"/>
    </row>
    <row r="101" spans="2:14" s="4" customFormat="1" x14ac:dyDescent="0.2">
      <c r="B101" s="5"/>
      <c r="F101" s="6"/>
      <c r="G101" s="6"/>
      <c r="M101" s="3"/>
      <c r="N101" s="3"/>
    </row>
    <row r="102" spans="2:14" s="4" customFormat="1" x14ac:dyDescent="0.2">
      <c r="B102" s="5"/>
      <c r="F102" s="6"/>
      <c r="G102" s="6"/>
      <c r="M102" s="3"/>
      <c r="N102" s="3"/>
    </row>
    <row r="103" spans="2:14" s="4" customFormat="1" x14ac:dyDescent="0.2">
      <c r="B103" s="5"/>
      <c r="F103" s="6"/>
      <c r="G103" s="6"/>
      <c r="M103" s="3"/>
      <c r="N103" s="3"/>
    </row>
    <row r="104" spans="2:14" s="4" customFormat="1" x14ac:dyDescent="0.2">
      <c r="B104" s="5"/>
      <c r="F104" s="6"/>
      <c r="G104" s="6"/>
      <c r="M104" s="3"/>
      <c r="N104" s="3"/>
    </row>
    <row r="105" spans="2:14" s="4" customFormat="1" x14ac:dyDescent="0.2">
      <c r="B105" s="5"/>
      <c r="F105" s="6"/>
      <c r="G105" s="6"/>
      <c r="M105" s="3"/>
      <c r="N105" s="3"/>
    </row>
    <row r="106" spans="2:14" s="4" customFormat="1" x14ac:dyDescent="0.2">
      <c r="B106" s="5"/>
      <c r="F106" s="6"/>
      <c r="G106" s="6"/>
      <c r="M106" s="3"/>
      <c r="N106" s="3"/>
    </row>
    <row r="107" spans="2:14" s="4" customFormat="1" x14ac:dyDescent="0.2">
      <c r="B107" s="5"/>
      <c r="F107" s="6"/>
      <c r="G107" s="6"/>
      <c r="M107" s="3"/>
      <c r="N107" s="3"/>
    </row>
    <row r="108" spans="2:14" s="4" customFormat="1" x14ac:dyDescent="0.2">
      <c r="B108" s="5"/>
      <c r="F108" s="6"/>
      <c r="G108" s="6"/>
      <c r="M108" s="3"/>
      <c r="N108" s="3"/>
    </row>
    <row r="109" spans="2:14" s="4" customFormat="1" x14ac:dyDescent="0.2">
      <c r="B109" s="5"/>
      <c r="F109" s="6"/>
      <c r="G109" s="6"/>
      <c r="M109" s="3"/>
      <c r="N109" s="3"/>
    </row>
  </sheetData>
  <autoFilter ref="A8:L37"/>
  <customSheetViews>
    <customSheetView guid="{B72699BC-299D-42B7-A978-9B23F399AA23}" scale="80" showPageBreaks="1" printArea="1" showAutoFilter="1" view="pageBreakPreview" showRuler="0">
      <pane xSplit="3" ySplit="9" topLeftCell="D10" activePane="bottomRight" state="frozen"/>
      <selection pane="bottomRight" sqref="A1:O40"/>
      <colBreaks count="1" manualBreakCount="1">
        <brk id="12" max="38" man="1"/>
      </colBreaks>
      <pageMargins left="0.74803149606299213" right="0.23622047244094491" top="0.22" bottom="0" header="0.19685039370078741" footer="0"/>
      <pageSetup paperSize="9" scale="53" orientation="landscape" r:id="rId1"/>
      <headerFooter alignWithMargins="0"/>
      <autoFilter ref="B1:M1"/>
    </customSheetView>
    <customSheetView guid="{4DDEBF15-3C9F-44C3-B78F-AE382BE678C1}" scale="80" showPageBreaks="1" printArea="1" showAutoFilter="1" view="pageBreakPreview" showRuler="0">
      <pane xSplit="3" ySplit="9" topLeftCell="D10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2" bottom="0" header="0.19685039370078741" footer="0"/>
      <pageSetup paperSize="9" scale="55" orientation="landscape" r:id="rId2"/>
      <headerFooter alignWithMargins="0"/>
      <autoFilter ref="B1:M1"/>
    </customSheetView>
    <customSheetView guid="{3811DC27-6C9C-4281-989A-478EAFEC2147}" scale="80" showPageBreaks="1" printArea="1" showAutoFilter="1" view="pageBreakPreview" showRuler="0">
      <pane xSplit="3" ySplit="9" topLeftCell="D10" activePane="bottomRight" state="frozen"/>
      <selection pane="bottomRight" activeCell="N9" sqref="N9"/>
      <colBreaks count="1" manualBreakCount="1">
        <brk id="12" max="38" man="1"/>
      </colBreaks>
      <pageMargins left="0.74803149606299213" right="0.23622047244094491" top="0.22" bottom="0" header="0.19685039370078741" footer="0"/>
      <pageSetup paperSize="9" scale="53" orientation="landscape" r:id="rId3"/>
      <headerFooter alignWithMargins="0"/>
      <autoFilter ref="B1:M1"/>
    </customSheetView>
    <customSheetView guid="{5B9D9E33-AFE5-4826-BC15-28975AB1E5F8}" scale="80" showPageBreaks="1" printArea="1" showAutoFilter="1" view="pageBreakPreview" showRuler="0">
      <pane xSplit="3" ySplit="9" topLeftCell="D28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2" bottom="0" header="0.19685039370078741" footer="0"/>
      <pageSetup paperSize="9" scale="55" orientation="landscape" r:id="rId4"/>
      <headerFooter alignWithMargins="0"/>
      <autoFilter ref="B1:M1"/>
    </customSheetView>
    <customSheetView guid="{4660ED57-C31A-43C4-A05C-DF263EC238D0}" scale="80" showPageBreaks="1" printArea="1" showAutoFilter="1" view="pageBreakPreview" showRuler="0">
      <pane xSplit="3" ySplit="9" topLeftCell="D28" activePane="bottomRight" state="frozen"/>
      <selection pane="bottomRight" activeCell="A38" sqref="A38:A39"/>
      <colBreaks count="1" manualBreakCount="1">
        <brk id="12" max="38" man="1"/>
      </colBreaks>
      <pageMargins left="0.74803149606299213" right="0.23622047244094491" top="0.22" bottom="0" header="0.19685039370078741" footer="0"/>
      <pageSetup paperSize="9" scale="55" orientation="landscape" r:id="rId5"/>
      <headerFooter alignWithMargins="0"/>
      <autoFilter ref="B1:M1"/>
    </customSheetView>
  </customSheetViews>
  <mergeCells count="19">
    <mergeCell ref="A35:D35"/>
    <mergeCell ref="A29:A30"/>
    <mergeCell ref="B29:B30"/>
    <mergeCell ref="N10:N16"/>
    <mergeCell ref="M18:M27"/>
    <mergeCell ref="A24:A26"/>
    <mergeCell ref="B24:B26"/>
    <mergeCell ref="I6:J6"/>
    <mergeCell ref="M10:M16"/>
    <mergeCell ref="A2:L2"/>
    <mergeCell ref="A3:L3"/>
    <mergeCell ref="A5:A7"/>
    <mergeCell ref="B5:B7"/>
    <mergeCell ref="C5:C7"/>
    <mergeCell ref="D5:D7"/>
    <mergeCell ref="E5:J5"/>
    <mergeCell ref="K5:L6"/>
    <mergeCell ref="E6:F6"/>
    <mergeCell ref="G6:H6"/>
  </mergeCells>
  <pageMargins left="0.74803149606299213" right="0.23622047244094491" top="0.22" bottom="0" header="0.19685039370078741" footer="0"/>
  <pageSetup paperSize="9" scale="53" orientation="landscape" r:id="rId6"/>
  <headerFooter alignWithMargins="0"/>
  <colBreaks count="1" manualBreakCount="1">
    <brk id="12" max="38" man="1"/>
  </colBreaks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24"/>
  <sheetViews>
    <sheetView view="pageBreakPreview" zoomScale="80" zoomScaleNormal="80" zoomScaleSheetLayoutView="80" workbookViewId="0">
      <selection activeCell="K17" sqref="K17"/>
    </sheetView>
  </sheetViews>
  <sheetFormatPr defaultRowHeight="12.75" outlineLevelCol="1" x14ac:dyDescent="0.2"/>
  <cols>
    <col min="1" max="1" width="46.7109375" style="196" customWidth="1"/>
    <col min="2" max="2" width="8.85546875" style="196" customWidth="1"/>
    <col min="3" max="3" width="11.140625" style="196" customWidth="1"/>
    <col min="4" max="12" width="19.28515625" style="196" customWidth="1"/>
    <col min="13" max="13" width="27" customWidth="1" outlineLevel="1"/>
    <col min="14" max="16" width="19.28515625" customWidth="1" outlineLevel="1"/>
    <col min="17" max="18" width="9.140625" outlineLevel="1"/>
    <col min="19" max="19" width="5.7109375" customWidth="1"/>
  </cols>
  <sheetData>
    <row r="1" spans="1:19" ht="15.75" x14ac:dyDescent="0.2">
      <c r="A1" s="195"/>
      <c r="L1" s="334" t="s">
        <v>627</v>
      </c>
    </row>
    <row r="2" spans="1:19" ht="18.75" x14ac:dyDescent="0.2">
      <c r="A2" s="2051" t="s">
        <v>628</v>
      </c>
      <c r="B2" s="2051"/>
      <c r="C2" s="2051"/>
      <c r="D2" s="2051"/>
      <c r="E2" s="2051"/>
      <c r="F2" s="2051"/>
      <c r="G2" s="2051"/>
      <c r="H2" s="2051"/>
      <c r="I2" s="2051"/>
      <c r="J2" s="2051"/>
      <c r="K2" s="2051"/>
      <c r="L2" s="2051"/>
    </row>
    <row r="3" spans="1:19" ht="21" customHeight="1" x14ac:dyDescent="0.2">
      <c r="A3" s="2051" t="s">
        <v>1895</v>
      </c>
      <c r="B3" s="2051"/>
      <c r="C3" s="2051"/>
      <c r="D3" s="2051"/>
      <c r="E3" s="2051"/>
      <c r="F3" s="2051"/>
      <c r="G3" s="2051"/>
      <c r="H3" s="2051"/>
      <c r="I3" s="2051"/>
      <c r="J3" s="2051"/>
      <c r="K3" s="2051"/>
      <c r="L3" s="2051"/>
    </row>
    <row r="4" spans="1:19" ht="21" customHeight="1" x14ac:dyDescent="0.3">
      <c r="A4" s="2048" t="str">
        <f>'План ФХД 2019'!A3:L3</f>
        <v>Муниципальное бюджетное дошкольное образовательное учреждение "Детский сад № 84 "Голубок"</v>
      </c>
      <c r="B4" s="2049"/>
      <c r="C4" s="2049"/>
      <c r="D4" s="2049"/>
      <c r="E4" s="2049"/>
      <c r="F4" s="2049"/>
      <c r="G4" s="2049"/>
      <c r="H4" s="2049"/>
      <c r="I4" s="2049"/>
      <c r="J4" s="2049"/>
      <c r="K4" s="2049"/>
      <c r="L4" s="2049"/>
    </row>
    <row r="5" spans="1:19" ht="15" x14ac:dyDescent="0.25">
      <c r="A5" s="197"/>
      <c r="L5" s="317"/>
    </row>
    <row r="6" spans="1:19" ht="21.75" customHeight="1" x14ac:dyDescent="0.2">
      <c r="A6" s="2052" t="s">
        <v>56</v>
      </c>
      <c r="B6" s="2052" t="s">
        <v>55</v>
      </c>
      <c r="C6" s="2052" t="s">
        <v>629</v>
      </c>
      <c r="D6" s="2052" t="s">
        <v>630</v>
      </c>
      <c r="E6" s="2052"/>
      <c r="F6" s="2052"/>
      <c r="G6" s="2052"/>
      <c r="H6" s="2052"/>
      <c r="I6" s="2052"/>
      <c r="J6" s="2052"/>
      <c r="K6" s="2052"/>
      <c r="L6" s="2052"/>
    </row>
    <row r="7" spans="1:19" ht="18" customHeight="1" x14ac:dyDescent="0.2">
      <c r="A7" s="2052"/>
      <c r="B7" s="2052"/>
      <c r="C7" s="2052"/>
      <c r="D7" s="2052" t="s">
        <v>631</v>
      </c>
      <c r="E7" s="2052"/>
      <c r="F7" s="2052"/>
      <c r="G7" s="2052" t="s">
        <v>632</v>
      </c>
      <c r="H7" s="2052"/>
      <c r="I7" s="2052"/>
      <c r="J7" s="2052"/>
      <c r="K7" s="2052"/>
      <c r="L7" s="2052"/>
    </row>
    <row r="8" spans="1:19" ht="65.25" customHeight="1" x14ac:dyDescent="0.2">
      <c r="A8" s="2052"/>
      <c r="B8" s="2052"/>
      <c r="C8" s="2052"/>
      <c r="D8" s="2052"/>
      <c r="E8" s="2052"/>
      <c r="F8" s="2052"/>
      <c r="G8" s="2053" t="s">
        <v>633</v>
      </c>
      <c r="H8" s="2053"/>
      <c r="I8" s="2053"/>
      <c r="J8" s="2053" t="s">
        <v>634</v>
      </c>
      <c r="K8" s="2053"/>
      <c r="L8" s="2053"/>
      <c r="N8" s="2054" t="s">
        <v>631</v>
      </c>
      <c r="O8" s="2055"/>
      <c r="P8" s="2056"/>
    </row>
    <row r="9" spans="1:19" ht="65.25" customHeight="1" x14ac:dyDescent="0.2">
      <c r="A9" s="2052"/>
      <c r="B9" s="2052"/>
      <c r="C9" s="2052"/>
      <c r="D9" s="319" t="s">
        <v>1547</v>
      </c>
      <c r="E9" s="319" t="s">
        <v>1548</v>
      </c>
      <c r="F9" s="319" t="s">
        <v>1549</v>
      </c>
      <c r="G9" s="319" t="s">
        <v>1547</v>
      </c>
      <c r="H9" s="319" t="s">
        <v>1548</v>
      </c>
      <c r="I9" s="319" t="s">
        <v>1549</v>
      </c>
      <c r="J9" s="319" t="s">
        <v>1547</v>
      </c>
      <c r="K9" s="319" t="s">
        <v>1548</v>
      </c>
      <c r="L9" s="319" t="s">
        <v>1549</v>
      </c>
      <c r="N9" s="319" t="s">
        <v>1547</v>
      </c>
      <c r="O9" s="319" t="s">
        <v>1548</v>
      </c>
      <c r="P9" s="319" t="s">
        <v>1549</v>
      </c>
    </row>
    <row r="10" spans="1:19" ht="18" customHeight="1" x14ac:dyDescent="0.25">
      <c r="A10" s="319">
        <v>1</v>
      </c>
      <c r="B10" s="319">
        <v>2</v>
      </c>
      <c r="C10" s="319">
        <v>3</v>
      </c>
      <c r="D10" s="319">
        <v>4</v>
      </c>
      <c r="E10" s="319">
        <v>5</v>
      </c>
      <c r="F10" s="319">
        <v>6</v>
      </c>
      <c r="G10" s="319">
        <v>7</v>
      </c>
      <c r="H10" s="319">
        <v>8</v>
      </c>
      <c r="I10" s="319">
        <v>9</v>
      </c>
      <c r="J10" s="319">
        <v>10</v>
      </c>
      <c r="K10" s="319">
        <v>11</v>
      </c>
      <c r="L10" s="319">
        <v>12</v>
      </c>
      <c r="N10" s="2050" t="s">
        <v>701</v>
      </c>
      <c r="O10" s="2050"/>
      <c r="P10" s="2050"/>
    </row>
    <row r="11" spans="1:19" ht="39.75" customHeight="1" x14ac:dyDescent="0.25">
      <c r="A11" s="350" t="s">
        <v>635</v>
      </c>
      <c r="B11" s="351" t="s">
        <v>702</v>
      </c>
      <c r="C11" s="352" t="s">
        <v>636</v>
      </c>
      <c r="D11" s="416">
        <f t="shared" ref="D11:L11" si="0">D12+D13</f>
        <v>18467600</v>
      </c>
      <c r="E11" s="416">
        <f t="shared" si="0"/>
        <v>18282100</v>
      </c>
      <c r="F11" s="416">
        <f t="shared" si="0"/>
        <v>18282100</v>
      </c>
      <c r="G11" s="416">
        <f>G12+G13</f>
        <v>18467600</v>
      </c>
      <c r="H11" s="416">
        <f t="shared" si="0"/>
        <v>18282100</v>
      </c>
      <c r="I11" s="416">
        <f t="shared" si="0"/>
        <v>18282100</v>
      </c>
      <c r="J11" s="416">
        <f>J12+J13</f>
        <v>0</v>
      </c>
      <c r="K11" s="416">
        <f t="shared" si="0"/>
        <v>0</v>
      </c>
      <c r="L11" s="416">
        <f t="shared" si="0"/>
        <v>0</v>
      </c>
      <c r="N11" s="424">
        <f>'План ФХД 2019'!D29+'План ФХД 2019'!D30</f>
        <v>18467600</v>
      </c>
      <c r="O11" s="424">
        <f>'План ФХД 2020'!D29+'План ФХД 2020'!D30</f>
        <v>18282100</v>
      </c>
      <c r="P11" s="424">
        <f>'План ФХД 2021'!D29+'План ФХД 2021'!D30</f>
        <v>18282100</v>
      </c>
    </row>
    <row r="12" spans="1:19" ht="49.5" customHeight="1" x14ac:dyDescent="0.25">
      <c r="A12" s="353" t="s">
        <v>708</v>
      </c>
      <c r="B12" s="354">
        <v>1001</v>
      </c>
      <c r="C12" s="354" t="s">
        <v>636</v>
      </c>
      <c r="D12" s="417">
        <f>SUM(G12,J12)</f>
        <v>0</v>
      </c>
      <c r="E12" s="417">
        <f t="shared" ref="E12:F12" si="1">SUM(H12,K12)</f>
        <v>0</v>
      </c>
      <c r="F12" s="417">
        <f t="shared" si="1"/>
        <v>0</v>
      </c>
      <c r="G12" s="447"/>
      <c r="H12" s="447"/>
      <c r="I12" s="447"/>
      <c r="J12" s="417"/>
      <c r="K12" s="417"/>
      <c r="L12" s="417"/>
      <c r="M12" s="2047" t="s">
        <v>1805</v>
      </c>
      <c r="N12" s="1603">
        <f>G13-G14-G15-G16</f>
        <v>18467600</v>
      </c>
      <c r="O12" s="1603">
        <f>H13-H14-H15-H16</f>
        <v>18282100</v>
      </c>
      <c r="P12" s="1603">
        <f>I13-I14-I15-I16</f>
        <v>18282100</v>
      </c>
    </row>
    <row r="13" spans="1:19" ht="33.75" customHeight="1" x14ac:dyDescent="0.25">
      <c r="A13" s="353" t="s">
        <v>1760</v>
      </c>
      <c r="B13" s="354">
        <v>2001</v>
      </c>
      <c r="C13" s="354" t="s">
        <v>636</v>
      </c>
      <c r="D13" s="417">
        <f>SUM(G13,J13)</f>
        <v>18467600</v>
      </c>
      <c r="E13" s="417">
        <f t="shared" ref="E13:F16" si="2">SUM(H13,K13)</f>
        <v>18282100</v>
      </c>
      <c r="F13" s="417">
        <f t="shared" si="2"/>
        <v>18282100</v>
      </c>
      <c r="G13" s="417">
        <f>N11-G12</f>
        <v>18467600</v>
      </c>
      <c r="H13" s="417">
        <f>O11-H12</f>
        <v>18282100</v>
      </c>
      <c r="I13" s="417">
        <f>P11-I12</f>
        <v>18282100</v>
      </c>
      <c r="J13" s="417"/>
      <c r="K13" s="417"/>
      <c r="L13" s="417"/>
      <c r="M13" s="2047"/>
      <c r="N13" s="418" t="s">
        <v>769</v>
      </c>
    </row>
    <row r="14" spans="1:19" ht="33.75" customHeight="1" x14ac:dyDescent="0.25">
      <c r="A14" s="353" t="s">
        <v>709</v>
      </c>
      <c r="B14" s="354">
        <v>2002</v>
      </c>
      <c r="C14" s="354">
        <v>2019</v>
      </c>
      <c r="D14" s="417">
        <f>SUM(G14,J14)</f>
        <v>0</v>
      </c>
      <c r="E14" s="417">
        <f t="shared" si="2"/>
        <v>0</v>
      </c>
      <c r="F14" s="417">
        <f t="shared" si="2"/>
        <v>0</v>
      </c>
      <c r="G14" s="447"/>
      <c r="H14" s="447"/>
      <c r="I14" s="447"/>
      <c r="J14" s="417"/>
      <c r="K14" s="417"/>
      <c r="L14" s="417"/>
      <c r="N14" s="2046" t="s">
        <v>770</v>
      </c>
      <c r="O14" s="2046"/>
      <c r="P14" s="2046"/>
      <c r="Q14" s="2046"/>
      <c r="R14" s="2046"/>
      <c r="S14" s="2046"/>
    </row>
    <row r="15" spans="1:19" ht="33.75" customHeight="1" x14ac:dyDescent="0.25">
      <c r="A15" s="353" t="s">
        <v>709</v>
      </c>
      <c r="B15" s="354">
        <v>2003</v>
      </c>
      <c r="C15" s="354">
        <v>2020</v>
      </c>
      <c r="D15" s="417">
        <f>SUM(G15,J15)</f>
        <v>0</v>
      </c>
      <c r="E15" s="417">
        <f t="shared" si="2"/>
        <v>0</v>
      </c>
      <c r="F15" s="417">
        <f t="shared" si="2"/>
        <v>0</v>
      </c>
      <c r="G15" s="447"/>
      <c r="H15" s="447"/>
      <c r="I15" s="447"/>
      <c r="J15" s="417"/>
      <c r="K15" s="417"/>
      <c r="L15" s="417"/>
      <c r="N15" s="2046"/>
      <c r="O15" s="2046"/>
      <c r="P15" s="2046"/>
      <c r="Q15" s="2046"/>
      <c r="R15" s="2046"/>
      <c r="S15" s="2046"/>
    </row>
    <row r="16" spans="1:19" ht="33.75" customHeight="1" x14ac:dyDescent="0.25">
      <c r="A16" s="353" t="s">
        <v>709</v>
      </c>
      <c r="B16" s="354">
        <v>2004</v>
      </c>
      <c r="C16" s="354">
        <v>2021</v>
      </c>
      <c r="D16" s="417">
        <f>SUM(G16,J16)</f>
        <v>0</v>
      </c>
      <c r="E16" s="417">
        <f t="shared" si="2"/>
        <v>0</v>
      </c>
      <c r="F16" s="417">
        <f t="shared" si="2"/>
        <v>0</v>
      </c>
      <c r="G16" s="447"/>
      <c r="H16" s="447"/>
      <c r="I16" s="447"/>
      <c r="J16" s="417"/>
      <c r="K16" s="417"/>
      <c r="L16" s="417"/>
      <c r="N16" s="2046"/>
      <c r="O16" s="2046"/>
      <c r="P16" s="2046"/>
      <c r="Q16" s="2046"/>
      <c r="R16" s="2046"/>
      <c r="S16" s="2046"/>
    </row>
    <row r="17" spans="1:18" ht="84" customHeight="1" x14ac:dyDescent="0.3">
      <c r="A17" s="835" t="s">
        <v>1815</v>
      </c>
      <c r="B17" s="20"/>
      <c r="C17" s="20"/>
      <c r="D17" s="20"/>
      <c r="E17" s="316"/>
      <c r="F17" s="316"/>
      <c r="G17" s="20"/>
      <c r="H17" s="19"/>
      <c r="I17" s="834"/>
      <c r="N17" s="1602"/>
      <c r="O17" s="1602"/>
      <c r="P17" s="1602"/>
      <c r="Q17" s="1602"/>
      <c r="R17" s="1602"/>
    </row>
    <row r="18" spans="1:18" ht="16.5" x14ac:dyDescent="0.2">
      <c r="N18" s="1602"/>
      <c r="O18" s="1602"/>
      <c r="P18" s="1602"/>
      <c r="Q18" s="1602"/>
      <c r="R18" s="1602"/>
    </row>
    <row r="20" spans="1:18" ht="18.75" x14ac:dyDescent="0.3">
      <c r="A20" s="422" t="s">
        <v>771</v>
      </c>
      <c r="B20" s="355"/>
      <c r="C20" s="355"/>
      <c r="D20" s="355"/>
      <c r="E20" s="355"/>
      <c r="F20" s="355"/>
      <c r="G20" s="355"/>
      <c r="H20" s="355"/>
      <c r="I20" s="355"/>
      <c r="J20" s="355"/>
    </row>
    <row r="21" spans="1:18" ht="18.75" x14ac:dyDescent="0.3">
      <c r="A21" s="423" t="s">
        <v>772</v>
      </c>
      <c r="B21" s="355"/>
      <c r="C21" s="355"/>
      <c r="D21" s="355"/>
      <c r="E21" s="355"/>
      <c r="F21" s="355"/>
      <c r="G21" s="355"/>
      <c r="H21" s="355"/>
      <c r="I21" s="355"/>
      <c r="J21" s="355"/>
    </row>
    <row r="22" spans="1:18" ht="18.75" x14ac:dyDescent="0.3">
      <c r="A22" s="355"/>
      <c r="B22" s="355"/>
      <c r="C22" s="355"/>
      <c r="D22" s="355"/>
      <c r="E22" s="355"/>
      <c r="F22" s="355"/>
      <c r="G22" s="355"/>
      <c r="H22" s="355"/>
      <c r="I22" s="355"/>
      <c r="J22" s="355"/>
    </row>
    <row r="23" spans="1:18" ht="18.75" x14ac:dyDescent="0.3">
      <c r="A23" s="355"/>
      <c r="B23" s="355"/>
      <c r="C23" s="355"/>
      <c r="D23" s="355"/>
      <c r="E23" s="355"/>
      <c r="F23" s="355"/>
      <c r="G23" s="355"/>
      <c r="H23" s="355"/>
      <c r="I23" s="355"/>
      <c r="J23" s="355"/>
    </row>
    <row r="24" spans="1:18" ht="18.75" x14ac:dyDescent="0.3">
      <c r="A24" s="355"/>
      <c r="B24" s="355"/>
      <c r="C24" s="355"/>
      <c r="D24" s="355"/>
      <c r="E24" s="355"/>
      <c r="F24" s="355"/>
      <c r="G24" s="355"/>
      <c r="H24" s="355"/>
      <c r="I24" s="355"/>
      <c r="J24" s="355"/>
    </row>
  </sheetData>
  <customSheetViews>
    <customSheetView guid="{B72699BC-299D-42B7-A978-9B23F399AA23}" scale="80" showPageBreaks="1" printArea="1" view="pageBreakPreview">
      <selection sqref="A1:R40"/>
      <pageMargins left="0.54" right="0.23622047244094491" top="0.19685039370078741" bottom="0.19685039370078741" header="0.19685039370078741" footer="0.19685039370078741"/>
      <pageSetup paperSize="9" scale="58" fitToWidth="2" fitToHeight="2" orientation="landscape" verticalDpi="0" r:id="rId1"/>
    </customSheetView>
    <customSheetView guid="{4DDEBF15-3C9F-44C3-B78F-AE382BE678C1}" scale="80">
      <selection activeCell="E20" sqref="E20"/>
      <pageMargins left="0.54" right="0.23622047244094491" top="0.19685039370078741" bottom="0.19685039370078741" header="0.19685039370078741" footer="0.19685039370078741"/>
      <pageSetup paperSize="9" scale="58" fitToWidth="2" fitToHeight="2" orientation="landscape" verticalDpi="0" r:id="rId2"/>
    </customSheetView>
    <customSheetView guid="{3811DC27-6C9C-4281-989A-478EAFEC2147}" scale="80" showPageBreaks="1" printArea="1" view="pageBreakPreview" topLeftCell="A3">
      <selection activeCell="F25" sqref="F25:F26"/>
      <pageMargins left="0.54" right="0.23622047244094491" top="0.19685039370078741" bottom="0.19685039370078741" header="0.19685039370078741" footer="0.19685039370078741"/>
      <pageSetup paperSize="9" scale="58" fitToWidth="2" fitToHeight="2" orientation="landscape" verticalDpi="0" r:id="rId3"/>
    </customSheetView>
    <customSheetView guid="{5B9D9E33-AFE5-4826-BC15-28975AB1E5F8}" scale="80">
      <selection activeCell="N19" sqref="N19"/>
      <pageMargins left="0.54" right="0.23622047244094491" top="0.19685039370078741" bottom="0.19685039370078741" header="0.19685039370078741" footer="0.19685039370078741"/>
      <pageSetup paperSize="9" scale="58" fitToWidth="2" fitToHeight="2" orientation="landscape" verticalDpi="0" r:id="rId4"/>
    </customSheetView>
    <customSheetView guid="{4660ED57-C31A-43C4-A05C-DF263EC238D0}" scale="80">
      <selection activeCell="E20" sqref="E20"/>
      <pageMargins left="0.54" right="0.23622047244094491" top="0.19685039370078741" bottom="0.19685039370078741" header="0.19685039370078741" footer="0.19685039370078741"/>
      <pageSetup paperSize="9" scale="58" fitToWidth="2" fitToHeight="2" orientation="landscape" verticalDpi="0" r:id="rId5"/>
    </customSheetView>
  </customSheetViews>
  <mergeCells count="15">
    <mergeCell ref="N14:S16"/>
    <mergeCell ref="M12:M13"/>
    <mergeCell ref="A4:L4"/>
    <mergeCell ref="N10:P10"/>
    <mergeCell ref="A2:L2"/>
    <mergeCell ref="A3:L3"/>
    <mergeCell ref="A6:A9"/>
    <mergeCell ref="B6:B9"/>
    <mergeCell ref="C6:C9"/>
    <mergeCell ref="D6:L6"/>
    <mergeCell ref="D7:F8"/>
    <mergeCell ref="G7:L7"/>
    <mergeCell ref="G8:I8"/>
    <mergeCell ref="J8:L8"/>
    <mergeCell ref="N8:P8"/>
  </mergeCells>
  <hyperlinks>
    <hyperlink ref="G8" r:id="rId6" display="consultantplus://offline/ref=BAA32F2AB8556B04632ADC9A4B3D50E19BC1DB59150931FB14C7F00369vFC2J"/>
    <hyperlink ref="J8" r:id="rId7" display="consultantplus://offline/ref=BAA32F2AB8556B04632ADC9A4B3D50E19BC1DB5E120F31FB14C7F00369vFC2J"/>
  </hyperlinks>
  <pageMargins left="0.66" right="0.23622047244094491" top="0.19685039370078741" bottom="0.19685039370078741" header="0.19685039370078741" footer="0.19685039370078741"/>
  <pageSetup paperSize="9" scale="56" fitToWidth="2" fitToHeight="2" orientation="landscape" verticalDpi="4294967294"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X673"/>
  <sheetViews>
    <sheetView showRuler="0" view="pageBreakPreview" topLeftCell="A392" zoomScale="60" zoomScaleNormal="50" workbookViewId="0">
      <pane xSplit="3" topLeftCell="AE1" activePane="topRight" state="frozen"/>
      <selection pane="topRight" activeCell="AH558" sqref="AH558:AS559"/>
    </sheetView>
  </sheetViews>
  <sheetFormatPr defaultColWidth="9.140625" defaultRowHeight="15.75" outlineLevelRow="1" x14ac:dyDescent="0.25"/>
  <cols>
    <col min="1" max="1" width="53.42578125" style="12" customWidth="1"/>
    <col min="2" max="2" width="9.85546875" style="5" customWidth="1"/>
    <col min="3" max="3" width="9.42578125" style="4" customWidth="1"/>
    <col min="4" max="4" width="26" style="4" customWidth="1"/>
    <col min="5" max="5" width="22.28515625" style="4" customWidth="1"/>
    <col min="6" max="6" width="40.5703125" style="4" customWidth="1"/>
    <col min="7" max="7" width="42.7109375" style="4" customWidth="1"/>
    <col min="8" max="8" width="21.42578125" style="4" customWidth="1"/>
    <col min="9" max="9" width="23.28515625" style="10" customWidth="1"/>
    <col min="10" max="10" width="21.85546875" style="4" customWidth="1"/>
    <col min="11" max="11" width="25" style="4" customWidth="1"/>
    <col min="12" max="12" width="25.140625" style="4" customWidth="1"/>
    <col min="13" max="13" width="30.28515625" style="4" customWidth="1"/>
    <col min="14" max="14" width="26.85546875" style="37" customWidth="1"/>
    <col min="15" max="22" width="26.140625" style="37" customWidth="1"/>
    <col min="23" max="23" width="26.5703125" style="37" customWidth="1"/>
    <col min="24" max="25" width="23.85546875" style="37" customWidth="1"/>
    <col min="26" max="26" width="31.140625" style="37" customWidth="1"/>
    <col min="27" max="27" width="31" style="37" customWidth="1"/>
    <col min="28" max="28" width="24.7109375" style="37" customWidth="1"/>
    <col min="29" max="29" width="26.28515625" style="37" customWidth="1"/>
    <col min="30" max="30" width="53.28515625" style="37" customWidth="1"/>
    <col min="31" max="32" width="9.7109375" style="3" customWidth="1"/>
    <col min="33" max="33" width="20.42578125" style="3" customWidth="1"/>
    <col min="34" max="34" width="18" style="3" customWidth="1"/>
    <col min="35" max="39" width="18.28515625" style="3" customWidth="1"/>
    <col min="40" max="44" width="16.140625" style="3" customWidth="1"/>
    <col min="45" max="45" width="23" style="3" customWidth="1"/>
    <col min="46" max="46" width="16.140625" style="3" customWidth="1"/>
    <col min="47" max="47" width="22.42578125" style="3" customWidth="1"/>
    <col min="48" max="16384" width="9.140625" style="3"/>
  </cols>
  <sheetData>
    <row r="1" spans="1:6" ht="21" customHeight="1" outlineLevel="1" x14ac:dyDescent="0.3">
      <c r="A1" s="578" t="s">
        <v>832</v>
      </c>
      <c r="B1" s="579"/>
      <c r="C1" s="580"/>
      <c r="D1" s="580"/>
      <c r="E1" s="580"/>
      <c r="F1" s="580"/>
    </row>
    <row r="2" spans="1:6" ht="18" customHeight="1" outlineLevel="1" x14ac:dyDescent="0.2">
      <c r="A2" s="2134" t="s">
        <v>831</v>
      </c>
      <c r="B2" s="2134"/>
      <c r="C2" s="2134"/>
      <c r="D2" s="2134"/>
      <c r="E2" s="2134"/>
      <c r="F2" s="2134"/>
    </row>
    <row r="3" spans="1:6" ht="18" customHeight="1" outlineLevel="1" x14ac:dyDescent="0.3">
      <c r="A3" s="578" t="s">
        <v>1550</v>
      </c>
      <c r="B3" s="579"/>
      <c r="C3" s="580"/>
      <c r="D3" s="580"/>
      <c r="E3" s="580"/>
      <c r="F3" s="580"/>
    </row>
    <row r="4" spans="1:6" ht="18" customHeight="1" outlineLevel="1" x14ac:dyDescent="0.3">
      <c r="A4" s="578" t="s">
        <v>833</v>
      </c>
      <c r="B4" s="579"/>
      <c r="C4" s="580"/>
      <c r="D4" s="580"/>
      <c r="E4" s="580"/>
      <c r="F4" s="580"/>
    </row>
    <row r="5" spans="1:6" ht="13.5" customHeight="1" outlineLevel="1" x14ac:dyDescent="0.25"/>
    <row r="6" spans="1:6" ht="32.25" customHeight="1" outlineLevel="1" x14ac:dyDescent="0.2">
      <c r="A6" s="2145" t="s">
        <v>1707</v>
      </c>
      <c r="B6" s="2145"/>
      <c r="C6" s="2145"/>
      <c r="D6" s="2145"/>
      <c r="E6" s="480"/>
    </row>
    <row r="7" spans="1:6" ht="20.25" customHeight="1" outlineLevel="1" x14ac:dyDescent="0.25">
      <c r="A7" s="2146" t="s">
        <v>1551</v>
      </c>
      <c r="B7" s="2147"/>
      <c r="C7" s="2148"/>
      <c r="D7" s="332">
        <f>SUM(D8:D15)</f>
        <v>18111400</v>
      </c>
      <c r="E7" s="481"/>
    </row>
    <row r="8" spans="1:6" ht="20.25" customHeight="1" outlineLevel="1" x14ac:dyDescent="0.25">
      <c r="A8" s="2135" t="s">
        <v>1192</v>
      </c>
      <c r="B8" s="2136"/>
      <c r="C8" s="2137"/>
      <c r="D8" s="199">
        <f>G34</f>
        <v>8791400</v>
      </c>
      <c r="E8" s="482"/>
    </row>
    <row r="9" spans="1:6" ht="47.25" customHeight="1" outlineLevel="1" x14ac:dyDescent="0.25">
      <c r="A9" s="2077" t="s">
        <v>1195</v>
      </c>
      <c r="B9" s="2078"/>
      <c r="C9" s="2079"/>
      <c r="D9" s="199">
        <f>G302</f>
        <v>717600</v>
      </c>
      <c r="E9" s="482"/>
    </row>
    <row r="10" spans="1:6" ht="33" customHeight="1" outlineLevel="1" x14ac:dyDescent="0.25">
      <c r="A10" s="2077" t="s">
        <v>1194</v>
      </c>
      <c r="B10" s="2078"/>
      <c r="C10" s="2079"/>
      <c r="D10" s="199">
        <f>G428</f>
        <v>823900</v>
      </c>
      <c r="E10" s="482"/>
    </row>
    <row r="11" spans="1:6" ht="19.5" customHeight="1" outlineLevel="1" x14ac:dyDescent="0.25">
      <c r="A11" s="2077" t="s">
        <v>1197</v>
      </c>
      <c r="B11" s="2078"/>
      <c r="C11" s="2079"/>
      <c r="D11" s="199">
        <f>J624</f>
        <v>0</v>
      </c>
      <c r="E11" s="482"/>
    </row>
    <row r="12" spans="1:6" ht="19.5" customHeight="1" outlineLevel="1" x14ac:dyDescent="0.25">
      <c r="A12" s="2077" t="s">
        <v>1198</v>
      </c>
      <c r="B12" s="2078"/>
      <c r="C12" s="2079"/>
      <c r="D12" s="199">
        <f>Y624</f>
        <v>243500</v>
      </c>
      <c r="E12" s="482"/>
    </row>
    <row r="13" spans="1:6" ht="33" customHeight="1" outlineLevel="1" x14ac:dyDescent="0.25">
      <c r="A13" s="2077" t="s">
        <v>692</v>
      </c>
      <c r="B13" s="2078"/>
      <c r="C13" s="2079"/>
      <c r="D13" s="199">
        <f>G564</f>
        <v>7535000</v>
      </c>
      <c r="E13" s="482"/>
    </row>
    <row r="14" spans="1:6" ht="18" customHeight="1" outlineLevel="1" x14ac:dyDescent="0.25">
      <c r="A14" s="2142" t="s">
        <v>693</v>
      </c>
      <c r="B14" s="2143"/>
      <c r="C14" s="2144"/>
      <c r="D14" s="199">
        <f>H564</f>
        <v>0</v>
      </c>
      <c r="E14" s="482"/>
    </row>
    <row r="15" spans="1:6" ht="31.5" customHeight="1" outlineLevel="1" x14ac:dyDescent="0.25">
      <c r="A15" s="419" t="s">
        <v>776</v>
      </c>
      <c r="B15" s="420"/>
      <c r="C15" s="421"/>
      <c r="D15" s="199">
        <f>I564</f>
        <v>0</v>
      </c>
      <c r="E15" s="482"/>
    </row>
    <row r="16" spans="1:6" ht="21.75" customHeight="1" outlineLevel="1" x14ac:dyDescent="0.25">
      <c r="A16" s="2138" t="s">
        <v>777</v>
      </c>
      <c r="B16" s="2139"/>
      <c r="C16" s="2140"/>
      <c r="D16" s="428">
        <f>SUM(D17:D24)</f>
        <v>0</v>
      </c>
      <c r="E16" s="483"/>
    </row>
    <row r="17" spans="1:45" ht="18.75" customHeight="1" outlineLevel="1" x14ac:dyDescent="0.25">
      <c r="A17" s="2077" t="s">
        <v>1199</v>
      </c>
      <c r="B17" s="2078"/>
      <c r="C17" s="2079"/>
      <c r="D17" s="427">
        <f>E34</f>
        <v>0</v>
      </c>
      <c r="E17" s="484"/>
    </row>
    <row r="18" spans="1:45" ht="18.75" customHeight="1" outlineLevel="1" x14ac:dyDescent="0.25">
      <c r="A18" s="2077" t="s">
        <v>1200</v>
      </c>
      <c r="B18" s="2078"/>
      <c r="C18" s="2079"/>
      <c r="D18" s="427">
        <f>E302</f>
        <v>0</v>
      </c>
      <c r="E18" s="449"/>
    </row>
    <row r="19" spans="1:45" ht="18.75" customHeight="1" outlineLevel="1" x14ac:dyDescent="0.25">
      <c r="A19" s="2077" t="s">
        <v>1201</v>
      </c>
      <c r="B19" s="2078"/>
      <c r="C19" s="2079"/>
      <c r="D19" s="427">
        <f>E428</f>
        <v>0</v>
      </c>
      <c r="E19" s="449"/>
    </row>
    <row r="20" spans="1:45" ht="18.75" customHeight="1" outlineLevel="1" x14ac:dyDescent="0.25">
      <c r="A20" s="2077" t="s">
        <v>752</v>
      </c>
      <c r="B20" s="2078"/>
      <c r="C20" s="2079"/>
      <c r="D20" s="199">
        <f>H624</f>
        <v>0</v>
      </c>
      <c r="E20" s="448"/>
    </row>
    <row r="21" spans="1:45" s="29" customFormat="1" ht="18.75" customHeight="1" outlineLevel="1" x14ac:dyDescent="0.25">
      <c r="A21" s="2077" t="s">
        <v>753</v>
      </c>
      <c r="B21" s="2078"/>
      <c r="C21" s="2079"/>
      <c r="D21" s="199">
        <f>I624</f>
        <v>0</v>
      </c>
      <c r="G21" s="174"/>
      <c r="H21" s="174"/>
      <c r="I21" s="379"/>
      <c r="J21" s="174"/>
      <c r="K21" s="174"/>
      <c r="L21" s="174"/>
      <c r="M21" s="174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</row>
    <row r="22" spans="1:45" ht="18.75" customHeight="1" outlineLevel="1" x14ac:dyDescent="0.25">
      <c r="A22" s="2077" t="s">
        <v>704</v>
      </c>
      <c r="B22" s="2078"/>
      <c r="C22" s="2079"/>
      <c r="D22" s="199">
        <f>L564</f>
        <v>0</v>
      </c>
      <c r="E22" s="448"/>
    </row>
    <row r="23" spans="1:45" ht="18.75" customHeight="1" outlineLevel="1" x14ac:dyDescent="0.25">
      <c r="A23" s="2135" t="s">
        <v>705</v>
      </c>
      <c r="B23" s="2136"/>
      <c r="C23" s="2137"/>
      <c r="D23" s="199">
        <f>M564</f>
        <v>0</v>
      </c>
      <c r="E23" s="448"/>
    </row>
    <row r="24" spans="1:45" ht="32.25" customHeight="1" outlineLevel="1" x14ac:dyDescent="0.25">
      <c r="A24" s="2077" t="s">
        <v>775</v>
      </c>
      <c r="B24" s="2078"/>
      <c r="C24" s="2079"/>
      <c r="D24" s="199">
        <f>N564</f>
        <v>0</v>
      </c>
      <c r="E24" s="1741" t="s">
        <v>1552</v>
      </c>
    </row>
    <row r="25" spans="1:45" ht="19.5" customHeight="1" outlineLevel="1" x14ac:dyDescent="0.25">
      <c r="A25" s="2114" t="s">
        <v>754</v>
      </c>
      <c r="B25" s="2114"/>
      <c r="C25" s="2114"/>
      <c r="D25" s="331">
        <f>D8+D9+D10+D11+D12</f>
        <v>10576400</v>
      </c>
      <c r="E25" s="357">
        <f>D25-'Бюджет 2019-2021'!O4</f>
        <v>0</v>
      </c>
    </row>
    <row r="26" spans="1:45" x14ac:dyDescent="0.25">
      <c r="A26" s="198"/>
    </row>
    <row r="27" spans="1:45" s="16" customFormat="1" ht="23.25" customHeight="1" x14ac:dyDescent="0.3">
      <c r="A27" s="2113" t="s">
        <v>1553</v>
      </c>
      <c r="B27" s="2113"/>
      <c r="C27" s="2113"/>
      <c r="D27" s="2113"/>
      <c r="E27" s="2113"/>
      <c r="F27" s="2113"/>
      <c r="G27" s="2113"/>
      <c r="H27" s="2113"/>
      <c r="I27" s="2113"/>
      <c r="J27" s="34"/>
      <c r="K27" s="34"/>
      <c r="L27" s="34"/>
      <c r="M27" s="34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</row>
    <row r="28" spans="1:45" s="16" customFormat="1" ht="20.25" x14ac:dyDescent="0.3">
      <c r="A28" s="2141" t="str">
        <f>'План ФХД 2019'!A3:L3</f>
        <v>Муниципальное бюджетное дошкольное образовательное учреждение "Детский сад № 84 "Голубок"</v>
      </c>
      <c r="B28" s="2141"/>
      <c r="C28" s="2141"/>
      <c r="D28" s="2141"/>
      <c r="E28" s="2141"/>
      <c r="F28" s="2141"/>
      <c r="G28" s="2141"/>
      <c r="H28" s="2141"/>
      <c r="I28" s="2141"/>
      <c r="J28" s="33"/>
      <c r="K28" s="33"/>
      <c r="L28" s="33"/>
      <c r="M28" s="33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</row>
    <row r="29" spans="1:45" s="10" customFormat="1" ht="63" customHeight="1" thickBot="1" x14ac:dyDescent="0.35">
      <c r="A29" s="2057" t="s">
        <v>1209</v>
      </c>
      <c r="B29" s="2057"/>
      <c r="C29" s="2057"/>
      <c r="D29" s="607" t="s">
        <v>849</v>
      </c>
      <c r="E29" s="608"/>
      <c r="F29" s="609">
        <f>E29-E33</f>
        <v>0</v>
      </c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</row>
    <row r="30" spans="1:45" s="29" customFormat="1" ht="26.25" customHeight="1" thickBot="1" x14ac:dyDescent="0.3">
      <c r="A30" s="2058" t="s">
        <v>56</v>
      </c>
      <c r="B30" s="2066" t="s">
        <v>37</v>
      </c>
      <c r="C30" s="2066" t="s">
        <v>31</v>
      </c>
      <c r="D30" s="2064" t="s">
        <v>69</v>
      </c>
      <c r="E30" s="2155" t="s">
        <v>850</v>
      </c>
      <c r="F30" s="2094" t="s">
        <v>1225</v>
      </c>
      <c r="G30" s="2094" t="s">
        <v>1554</v>
      </c>
      <c r="H30" s="2149" t="s">
        <v>124</v>
      </c>
      <c r="I30" s="2064" t="s">
        <v>817</v>
      </c>
      <c r="J30" s="2090" t="s">
        <v>1555</v>
      </c>
      <c r="K30" s="2084" t="s">
        <v>819</v>
      </c>
      <c r="L30" s="2085"/>
      <c r="M30" s="2085"/>
      <c r="N30" s="2085"/>
      <c r="O30" s="2085"/>
      <c r="P30" s="2085"/>
      <c r="Q30" s="2085"/>
      <c r="R30" s="2085"/>
      <c r="S30" s="2085"/>
      <c r="T30" s="2085"/>
      <c r="U30" s="2085"/>
      <c r="V30" s="2085"/>
      <c r="W30" s="2085"/>
      <c r="X30" s="2085"/>
      <c r="Y30" s="2085"/>
      <c r="Z30" s="2085"/>
      <c r="AA30" s="2085"/>
      <c r="AB30" s="2086"/>
      <c r="AD30" s="2058" t="s">
        <v>56</v>
      </c>
      <c r="AE30" s="2066" t="s">
        <v>37</v>
      </c>
      <c r="AF30" s="2066" t="s">
        <v>31</v>
      </c>
      <c r="AG30" s="2163" t="s">
        <v>1558</v>
      </c>
      <c r="AH30" s="2163"/>
      <c r="AI30" s="2163"/>
      <c r="AJ30" s="2163"/>
      <c r="AK30" s="2163"/>
      <c r="AL30" s="2163"/>
      <c r="AM30" s="2163"/>
      <c r="AN30" s="2163"/>
      <c r="AO30" s="2163"/>
      <c r="AP30" s="2163"/>
      <c r="AQ30" s="2163"/>
      <c r="AR30" s="2163"/>
      <c r="AS30" s="2164"/>
    </row>
    <row r="31" spans="1:45" s="29" customFormat="1" ht="128.25" customHeight="1" x14ac:dyDescent="0.25">
      <c r="A31" s="2059"/>
      <c r="B31" s="2067"/>
      <c r="C31" s="2067"/>
      <c r="D31" s="2065"/>
      <c r="E31" s="2156"/>
      <c r="F31" s="2095"/>
      <c r="G31" s="2095"/>
      <c r="H31" s="2150"/>
      <c r="I31" s="2065"/>
      <c r="J31" s="2091"/>
      <c r="K31" s="863" t="s">
        <v>1203</v>
      </c>
      <c r="L31" s="898" t="s">
        <v>816</v>
      </c>
      <c r="M31" s="895" t="s">
        <v>95</v>
      </c>
      <c r="N31" s="896" t="s">
        <v>96</v>
      </c>
      <c r="O31" s="896" t="s">
        <v>97</v>
      </c>
      <c r="P31" s="897" t="s">
        <v>480</v>
      </c>
      <c r="Q31" s="896" t="s">
        <v>98</v>
      </c>
      <c r="R31" s="896" t="s">
        <v>99</v>
      </c>
      <c r="S31" s="896" t="s">
        <v>100</v>
      </c>
      <c r="T31" s="897" t="s">
        <v>481</v>
      </c>
      <c r="U31" s="896" t="s">
        <v>101</v>
      </c>
      <c r="V31" s="896" t="s">
        <v>102</v>
      </c>
      <c r="W31" s="896" t="s">
        <v>103</v>
      </c>
      <c r="X31" s="897" t="s">
        <v>482</v>
      </c>
      <c r="Y31" s="896" t="s">
        <v>104</v>
      </c>
      <c r="Z31" s="896" t="s">
        <v>105</v>
      </c>
      <c r="AA31" s="896" t="s">
        <v>106</v>
      </c>
      <c r="AB31" s="867" t="s">
        <v>483</v>
      </c>
      <c r="AD31" s="2059"/>
      <c r="AE31" s="2067"/>
      <c r="AF31" s="2067"/>
      <c r="AG31" s="585" t="s">
        <v>1556</v>
      </c>
      <c r="AH31" s="1304" t="s">
        <v>96</v>
      </c>
      <c r="AI31" s="1304" t="s">
        <v>97</v>
      </c>
      <c r="AJ31" s="1304" t="s">
        <v>98</v>
      </c>
      <c r="AK31" s="1304" t="s">
        <v>99</v>
      </c>
      <c r="AL31" s="1304" t="s">
        <v>100</v>
      </c>
      <c r="AM31" s="1304" t="s">
        <v>101</v>
      </c>
      <c r="AN31" s="1304" t="s">
        <v>102</v>
      </c>
      <c r="AO31" s="1304" t="s">
        <v>103</v>
      </c>
      <c r="AP31" s="1304" t="s">
        <v>104</v>
      </c>
      <c r="AQ31" s="1304" t="s">
        <v>105</v>
      </c>
      <c r="AR31" s="1304" t="s">
        <v>106</v>
      </c>
      <c r="AS31" s="1419" t="s">
        <v>1889</v>
      </c>
    </row>
    <row r="32" spans="1:45" s="29" customFormat="1" ht="18.75" customHeight="1" x14ac:dyDescent="0.25">
      <c r="A32" s="250">
        <v>1</v>
      </c>
      <c r="B32" s="251">
        <v>2</v>
      </c>
      <c r="C32" s="251">
        <v>3</v>
      </c>
      <c r="D32" s="252">
        <v>4</v>
      </c>
      <c r="E32" s="465">
        <v>5</v>
      </c>
      <c r="F32" s="253">
        <v>6</v>
      </c>
      <c r="G32" s="253">
        <v>7</v>
      </c>
      <c r="H32" s="254">
        <v>8</v>
      </c>
      <c r="I32" s="461">
        <v>9</v>
      </c>
      <c r="J32" s="907">
        <v>10</v>
      </c>
      <c r="K32" s="250">
        <v>11</v>
      </c>
      <c r="L32" s="459">
        <v>12</v>
      </c>
      <c r="M32" s="425">
        <v>13</v>
      </c>
      <c r="N32" s="236">
        <v>14</v>
      </c>
      <c r="O32" s="251">
        <v>15</v>
      </c>
      <c r="P32" s="473">
        <v>16</v>
      </c>
      <c r="Q32" s="251">
        <v>17</v>
      </c>
      <c r="R32" s="236">
        <v>18</v>
      </c>
      <c r="S32" s="251">
        <v>19</v>
      </c>
      <c r="T32" s="473">
        <v>20</v>
      </c>
      <c r="U32" s="251">
        <v>21</v>
      </c>
      <c r="V32" s="236">
        <v>22</v>
      </c>
      <c r="W32" s="251">
        <v>23</v>
      </c>
      <c r="X32" s="473">
        <v>24</v>
      </c>
      <c r="Y32" s="251">
        <v>25</v>
      </c>
      <c r="Z32" s="251">
        <v>26</v>
      </c>
      <c r="AA32" s="251">
        <v>27</v>
      </c>
      <c r="AB32" s="877">
        <v>28</v>
      </c>
      <c r="AD32" s="250">
        <v>1</v>
      </c>
      <c r="AE32" s="251">
        <v>2</v>
      </c>
      <c r="AF32" s="251">
        <v>3</v>
      </c>
      <c r="AG32" s="251">
        <v>4</v>
      </c>
      <c r="AH32" s="251">
        <v>5</v>
      </c>
      <c r="AI32" s="251">
        <v>6</v>
      </c>
      <c r="AJ32" s="251">
        <v>7</v>
      </c>
      <c r="AK32" s="251">
        <v>8</v>
      </c>
      <c r="AL32" s="251">
        <v>9</v>
      </c>
      <c r="AM32" s="251">
        <v>10</v>
      </c>
      <c r="AN32" s="251">
        <v>11</v>
      </c>
      <c r="AO32" s="251">
        <v>12</v>
      </c>
      <c r="AP32" s="251">
        <v>13</v>
      </c>
      <c r="AQ32" s="251">
        <v>14</v>
      </c>
      <c r="AR32" s="251">
        <v>15</v>
      </c>
      <c r="AS32" s="877">
        <v>16</v>
      </c>
    </row>
    <row r="33" spans="1:179" s="22" customFormat="1" ht="21" customHeight="1" x14ac:dyDescent="0.25">
      <c r="A33" s="221" t="s">
        <v>70</v>
      </c>
      <c r="B33" s="212"/>
      <c r="C33" s="212"/>
      <c r="D33" s="245"/>
      <c r="E33" s="456">
        <f t="shared" ref="E33:F33" si="0">E35+E222</f>
        <v>0</v>
      </c>
      <c r="F33" s="202">
        <f t="shared" si="0"/>
        <v>8825400</v>
      </c>
      <c r="G33" s="202">
        <f t="shared" ref="G33:AB33" si="1">G35+G222</f>
        <v>8825400</v>
      </c>
      <c r="H33" s="205">
        <f t="shared" si="1"/>
        <v>0</v>
      </c>
      <c r="I33" s="470">
        <f t="shared" si="1"/>
        <v>0</v>
      </c>
      <c r="J33" s="908">
        <f t="shared" si="1"/>
        <v>8825400</v>
      </c>
      <c r="K33" s="904">
        <f t="shared" si="1"/>
        <v>0</v>
      </c>
      <c r="L33" s="200">
        <f t="shared" si="1"/>
        <v>0</v>
      </c>
      <c r="M33" s="200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878">
        <f t="shared" si="1"/>
        <v>0</v>
      </c>
      <c r="AD33" s="221" t="s">
        <v>70</v>
      </c>
      <c r="AE33" s="212"/>
      <c r="AF33" s="212"/>
      <c r="AG33" s="43">
        <f t="shared" ref="AG33" si="2">AG35+AG222</f>
        <v>8825400</v>
      </c>
      <c r="AH33" s="43" t="s">
        <v>47</v>
      </c>
      <c r="AI33" s="43" t="s">
        <v>47</v>
      </c>
      <c r="AJ33" s="43" t="s">
        <v>47</v>
      </c>
      <c r="AK33" s="43" t="s">
        <v>47</v>
      </c>
      <c r="AL33" s="43" t="s">
        <v>47</v>
      </c>
      <c r="AM33" s="43" t="s">
        <v>47</v>
      </c>
      <c r="AN33" s="43" t="s">
        <v>47</v>
      </c>
      <c r="AO33" s="43" t="s">
        <v>47</v>
      </c>
      <c r="AP33" s="43" t="s">
        <v>47</v>
      </c>
      <c r="AQ33" s="43" t="s">
        <v>47</v>
      </c>
      <c r="AR33" s="43" t="s">
        <v>47</v>
      </c>
      <c r="AS33" s="1375" t="s">
        <v>47</v>
      </c>
    </row>
    <row r="34" spans="1:179" s="22" customFormat="1" ht="21" customHeight="1" x14ac:dyDescent="0.25">
      <c r="A34" s="222" t="s">
        <v>637</v>
      </c>
      <c r="B34" s="212"/>
      <c r="C34" s="212"/>
      <c r="D34" s="245"/>
      <c r="E34" s="456">
        <f>E39+E59+E60+E65+E67+E149+E208+E212+E222+E209-E150-E151-E203</f>
        <v>0</v>
      </c>
      <c r="F34" s="202">
        <f>F39+F59+F60+F65+F67+F149+F208+F212+F222+F209-F150-F151-F203</f>
        <v>8791400</v>
      </c>
      <c r="G34" s="202">
        <f t="shared" ref="G34:AB34" si="3">G39+G59+G60+G65+G67+G149+G208+G212+G222+G209-G150-G151-G203</f>
        <v>8791400</v>
      </c>
      <c r="H34" s="205">
        <f t="shared" si="3"/>
        <v>0</v>
      </c>
      <c r="I34" s="470">
        <f t="shared" si="3"/>
        <v>0</v>
      </c>
      <c r="J34" s="908">
        <f t="shared" si="3"/>
        <v>8791400</v>
      </c>
      <c r="K34" s="904">
        <f t="shared" si="3"/>
        <v>0</v>
      </c>
      <c r="L34" s="200">
        <f t="shared" si="3"/>
        <v>0</v>
      </c>
      <c r="M34" s="200">
        <f t="shared" si="3"/>
        <v>0</v>
      </c>
      <c r="N34" s="43">
        <f t="shared" si="3"/>
        <v>0</v>
      </c>
      <c r="O34" s="43">
        <f t="shared" si="3"/>
        <v>0</v>
      </c>
      <c r="P34" s="43">
        <f t="shared" si="3"/>
        <v>0</v>
      </c>
      <c r="Q34" s="43">
        <f t="shared" si="3"/>
        <v>0</v>
      </c>
      <c r="R34" s="43">
        <f t="shared" si="3"/>
        <v>0</v>
      </c>
      <c r="S34" s="43">
        <f t="shared" si="3"/>
        <v>0</v>
      </c>
      <c r="T34" s="43">
        <f t="shared" si="3"/>
        <v>0</v>
      </c>
      <c r="U34" s="43">
        <f t="shared" si="3"/>
        <v>0</v>
      </c>
      <c r="V34" s="43">
        <f t="shared" si="3"/>
        <v>0</v>
      </c>
      <c r="W34" s="43">
        <f t="shared" si="3"/>
        <v>0</v>
      </c>
      <c r="X34" s="43">
        <f t="shared" si="3"/>
        <v>0</v>
      </c>
      <c r="Y34" s="43">
        <f t="shared" si="3"/>
        <v>0</v>
      </c>
      <c r="Z34" s="43">
        <f t="shared" si="3"/>
        <v>0</v>
      </c>
      <c r="AA34" s="43">
        <f t="shared" si="3"/>
        <v>0</v>
      </c>
      <c r="AB34" s="878">
        <f t="shared" si="3"/>
        <v>0</v>
      </c>
      <c r="AD34" s="222" t="s">
        <v>637</v>
      </c>
      <c r="AE34" s="212"/>
      <c r="AF34" s="212"/>
      <c r="AG34" s="43">
        <f>AG39+AG59+AG60+AG65+AG67+AG149+AG208+AG212+AG222+AG209-AG150-AG151-AG203</f>
        <v>8791400</v>
      </c>
      <c r="AH34" s="43" t="s">
        <v>47</v>
      </c>
      <c r="AI34" s="43" t="s">
        <v>47</v>
      </c>
      <c r="AJ34" s="43" t="s">
        <v>47</v>
      </c>
      <c r="AK34" s="43" t="s">
        <v>47</v>
      </c>
      <c r="AL34" s="43" t="s">
        <v>47</v>
      </c>
      <c r="AM34" s="43" t="s">
        <v>47</v>
      </c>
      <c r="AN34" s="43" t="s">
        <v>47</v>
      </c>
      <c r="AO34" s="43" t="s">
        <v>47</v>
      </c>
      <c r="AP34" s="43" t="s">
        <v>47</v>
      </c>
      <c r="AQ34" s="43" t="s">
        <v>47</v>
      </c>
      <c r="AR34" s="43" t="s">
        <v>47</v>
      </c>
      <c r="AS34" s="1375" t="s">
        <v>47</v>
      </c>
    </row>
    <row r="35" spans="1:179" s="22" customFormat="1" ht="20.25" customHeight="1" x14ac:dyDescent="0.25">
      <c r="A35" s="226"/>
      <c r="B35" s="227">
        <v>200</v>
      </c>
      <c r="C35" s="227"/>
      <c r="D35" s="246"/>
      <c r="E35" s="456">
        <f t="shared" ref="E35" si="4">E36+E211+E220+E214+E216+E218</f>
        <v>0</v>
      </c>
      <c r="F35" s="228">
        <f>F36+F211+F220+F214+F216+F218</f>
        <v>6720600</v>
      </c>
      <c r="G35" s="228">
        <f t="shared" ref="G35:AB35" si="5">G36+G211+G220+G214+G216+G218</f>
        <v>6720600</v>
      </c>
      <c r="H35" s="255">
        <f t="shared" si="5"/>
        <v>0</v>
      </c>
      <c r="I35" s="471">
        <f t="shared" si="5"/>
        <v>0</v>
      </c>
      <c r="J35" s="908">
        <f t="shared" si="5"/>
        <v>6720600</v>
      </c>
      <c r="K35" s="905">
        <f t="shared" si="5"/>
        <v>0</v>
      </c>
      <c r="L35" s="375">
        <f t="shared" si="5"/>
        <v>0</v>
      </c>
      <c r="M35" s="375">
        <f t="shared" si="5"/>
        <v>0</v>
      </c>
      <c r="N35" s="257">
        <f t="shared" si="5"/>
        <v>0</v>
      </c>
      <c r="O35" s="257">
        <f t="shared" si="5"/>
        <v>0</v>
      </c>
      <c r="P35" s="43">
        <f t="shared" si="5"/>
        <v>0</v>
      </c>
      <c r="Q35" s="257">
        <f t="shared" si="5"/>
        <v>0</v>
      </c>
      <c r="R35" s="257">
        <f t="shared" si="5"/>
        <v>0</v>
      </c>
      <c r="S35" s="257">
        <f t="shared" si="5"/>
        <v>0</v>
      </c>
      <c r="T35" s="43">
        <f t="shared" si="5"/>
        <v>0</v>
      </c>
      <c r="U35" s="257">
        <f t="shared" si="5"/>
        <v>0</v>
      </c>
      <c r="V35" s="257">
        <f t="shared" si="5"/>
        <v>0</v>
      </c>
      <c r="W35" s="257">
        <f t="shared" si="5"/>
        <v>0</v>
      </c>
      <c r="X35" s="43">
        <f t="shared" si="5"/>
        <v>0</v>
      </c>
      <c r="Y35" s="257">
        <f t="shared" si="5"/>
        <v>0</v>
      </c>
      <c r="Z35" s="257">
        <f t="shared" si="5"/>
        <v>0</v>
      </c>
      <c r="AA35" s="257">
        <f t="shared" si="5"/>
        <v>0</v>
      </c>
      <c r="AB35" s="878">
        <f t="shared" si="5"/>
        <v>0</v>
      </c>
      <c r="AD35" s="226"/>
      <c r="AE35" s="227">
        <v>200</v>
      </c>
      <c r="AF35" s="227"/>
      <c r="AG35" s="257">
        <f>AG36+AG211+AG220+AG214+AG216+AG218</f>
        <v>6720600</v>
      </c>
      <c r="AH35" s="257" t="s">
        <v>47</v>
      </c>
      <c r="AI35" s="257" t="s">
        <v>47</v>
      </c>
      <c r="AJ35" s="257" t="s">
        <v>47</v>
      </c>
      <c r="AK35" s="257" t="s">
        <v>47</v>
      </c>
      <c r="AL35" s="257" t="s">
        <v>47</v>
      </c>
      <c r="AM35" s="257" t="s">
        <v>47</v>
      </c>
      <c r="AN35" s="257" t="s">
        <v>47</v>
      </c>
      <c r="AO35" s="257" t="s">
        <v>47</v>
      </c>
      <c r="AP35" s="257" t="s">
        <v>47</v>
      </c>
      <c r="AQ35" s="257" t="s">
        <v>47</v>
      </c>
      <c r="AR35" s="257" t="s">
        <v>47</v>
      </c>
      <c r="AS35" s="1375" t="s">
        <v>47</v>
      </c>
    </row>
    <row r="36" spans="1:179" s="22" customFormat="1" ht="21" customHeight="1" x14ac:dyDescent="0.25">
      <c r="A36" s="221" t="s">
        <v>661</v>
      </c>
      <c r="B36" s="212">
        <v>220</v>
      </c>
      <c r="C36" s="212"/>
      <c r="D36" s="245"/>
      <c r="E36" s="456">
        <f>E37+E39+E57+E60+E65+E67+E149+E209</f>
        <v>0</v>
      </c>
      <c r="F36" s="202">
        <f>F37+F39+F57+F60+F65+F67+F149+F209</f>
        <v>6720600</v>
      </c>
      <c r="G36" s="202">
        <f>G37+G39+G57+G60+G65+G67+G149+G209</f>
        <v>6720600</v>
      </c>
      <c r="H36" s="205">
        <f>H37+H39+H57+H60+H65+H67+H149+H209</f>
        <v>0</v>
      </c>
      <c r="I36" s="470">
        <f>I37+I39+I57+I60+I65+I67+I149+I209</f>
        <v>0</v>
      </c>
      <c r="J36" s="908">
        <f>G36-K36</f>
        <v>6720600</v>
      </c>
      <c r="K36" s="904">
        <f>L36+P36+T36+X36+AB36</f>
        <v>0</v>
      </c>
      <c r="L36" s="200">
        <f t="shared" ref="L36:AB36" si="6">L37+L39+L57+L60+L65+L67+L149+L209</f>
        <v>0</v>
      </c>
      <c r="M36" s="264">
        <f t="shared" si="6"/>
        <v>0</v>
      </c>
      <c r="N36" s="263">
        <f t="shared" si="6"/>
        <v>0</v>
      </c>
      <c r="O36" s="263">
        <f t="shared" si="6"/>
        <v>0</v>
      </c>
      <c r="P36" s="43">
        <f t="shared" si="6"/>
        <v>0</v>
      </c>
      <c r="Q36" s="200">
        <f t="shared" si="6"/>
        <v>0</v>
      </c>
      <c r="R36" s="200">
        <f t="shared" si="6"/>
        <v>0</v>
      </c>
      <c r="S36" s="200">
        <f t="shared" si="6"/>
        <v>0</v>
      </c>
      <c r="T36" s="200">
        <f t="shared" si="6"/>
        <v>0</v>
      </c>
      <c r="U36" s="200">
        <f t="shared" si="6"/>
        <v>0</v>
      </c>
      <c r="V36" s="200">
        <f t="shared" si="6"/>
        <v>0</v>
      </c>
      <c r="W36" s="200">
        <f t="shared" si="6"/>
        <v>0</v>
      </c>
      <c r="X36" s="200">
        <f t="shared" si="6"/>
        <v>0</v>
      </c>
      <c r="Y36" s="200">
        <f t="shared" si="6"/>
        <v>0</v>
      </c>
      <c r="Z36" s="200">
        <f t="shared" si="6"/>
        <v>0</v>
      </c>
      <c r="AA36" s="200">
        <f t="shared" si="6"/>
        <v>0</v>
      </c>
      <c r="AB36" s="879">
        <f t="shared" si="6"/>
        <v>0</v>
      </c>
      <c r="AD36" s="221" t="s">
        <v>661</v>
      </c>
      <c r="AE36" s="212">
        <v>220</v>
      </c>
      <c r="AF36" s="212"/>
      <c r="AG36" s="43">
        <f>AG37+AG39+AG57+AG60+AG65+AG67+AG149+AG209</f>
        <v>6720600</v>
      </c>
      <c r="AH36" s="43" t="s">
        <v>47</v>
      </c>
      <c r="AI36" s="43" t="s">
        <v>47</v>
      </c>
      <c r="AJ36" s="43" t="s">
        <v>47</v>
      </c>
      <c r="AK36" s="43" t="s">
        <v>47</v>
      </c>
      <c r="AL36" s="43" t="s">
        <v>47</v>
      </c>
      <c r="AM36" s="43" t="s">
        <v>47</v>
      </c>
      <c r="AN36" s="43" t="s">
        <v>47</v>
      </c>
      <c r="AO36" s="43" t="s">
        <v>47</v>
      </c>
      <c r="AP36" s="43" t="s">
        <v>47</v>
      </c>
      <c r="AQ36" s="43" t="s">
        <v>47</v>
      </c>
      <c r="AR36" s="43" t="s">
        <v>47</v>
      </c>
      <c r="AS36" s="1375" t="s">
        <v>47</v>
      </c>
    </row>
    <row r="37" spans="1:179" s="42" customFormat="1" ht="20.25" customHeight="1" x14ac:dyDescent="0.25">
      <c r="A37" s="223" t="s">
        <v>662</v>
      </c>
      <c r="B37" s="213">
        <v>212</v>
      </c>
      <c r="C37" s="213"/>
      <c r="D37" s="262"/>
      <c r="E37" s="458">
        <f>SUM(E38:E38)</f>
        <v>0</v>
      </c>
      <c r="F37" s="204">
        <f>SUM(F38:F38)</f>
        <v>0</v>
      </c>
      <c r="G37" s="204">
        <f>SUM(G38:G38)</f>
        <v>0</v>
      </c>
      <c r="H37" s="206">
        <f>SUM(H38:H38)</f>
        <v>0</v>
      </c>
      <c r="I37" s="413">
        <f>SUM(I38:I38)</f>
        <v>0</v>
      </c>
      <c r="J37" s="908">
        <f t="shared" ref="J37:J97" si="7">G37-K37</f>
        <v>0</v>
      </c>
      <c r="K37" s="904">
        <f>L37+P37+T37+X37+AB37</f>
        <v>0</v>
      </c>
      <c r="L37" s="201">
        <f t="shared" ref="L37:AB37" si="8">SUM(L38:L38)</f>
        <v>0</v>
      </c>
      <c r="M37" s="339">
        <f t="shared" si="8"/>
        <v>0</v>
      </c>
      <c r="N37" s="265">
        <f t="shared" si="8"/>
        <v>0</v>
      </c>
      <c r="O37" s="265">
        <f t="shared" si="8"/>
        <v>0</v>
      </c>
      <c r="P37" s="265">
        <f t="shared" si="8"/>
        <v>0</v>
      </c>
      <c r="Q37" s="265">
        <f t="shared" si="8"/>
        <v>0</v>
      </c>
      <c r="R37" s="265">
        <f t="shared" si="8"/>
        <v>0</v>
      </c>
      <c r="S37" s="265">
        <f t="shared" si="8"/>
        <v>0</v>
      </c>
      <c r="T37" s="265">
        <f t="shared" si="8"/>
        <v>0</v>
      </c>
      <c r="U37" s="265">
        <f t="shared" si="8"/>
        <v>0</v>
      </c>
      <c r="V37" s="265">
        <f t="shared" si="8"/>
        <v>0</v>
      </c>
      <c r="W37" s="265">
        <f t="shared" si="8"/>
        <v>0</v>
      </c>
      <c r="X37" s="265">
        <f t="shared" si="8"/>
        <v>0</v>
      </c>
      <c r="Y37" s="265">
        <f t="shared" si="8"/>
        <v>0</v>
      </c>
      <c r="Z37" s="265">
        <f t="shared" si="8"/>
        <v>0</v>
      </c>
      <c r="AA37" s="265">
        <f t="shared" si="8"/>
        <v>0</v>
      </c>
      <c r="AB37" s="880">
        <f t="shared" si="8"/>
        <v>0</v>
      </c>
      <c r="AC37" s="194"/>
      <c r="AD37" s="223" t="s">
        <v>662</v>
      </c>
      <c r="AE37" s="213">
        <v>212</v>
      </c>
      <c r="AF37" s="213"/>
      <c r="AG37" s="45">
        <f>SUM(AG38:AG38)</f>
        <v>0</v>
      </c>
      <c r="AH37" s="45" t="s">
        <v>47</v>
      </c>
      <c r="AI37" s="45" t="s">
        <v>47</v>
      </c>
      <c r="AJ37" s="45" t="s">
        <v>47</v>
      </c>
      <c r="AK37" s="45" t="s">
        <v>47</v>
      </c>
      <c r="AL37" s="45" t="s">
        <v>47</v>
      </c>
      <c r="AM37" s="45" t="s">
        <v>47</v>
      </c>
      <c r="AN37" s="45" t="s">
        <v>47</v>
      </c>
      <c r="AO37" s="45" t="s">
        <v>47</v>
      </c>
      <c r="AP37" s="45" t="s">
        <v>47</v>
      </c>
      <c r="AQ37" s="45" t="s">
        <v>47</v>
      </c>
      <c r="AR37" s="45" t="s">
        <v>47</v>
      </c>
      <c r="AS37" s="1376" t="s">
        <v>47</v>
      </c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194"/>
      <c r="DY37" s="194"/>
      <c r="DZ37" s="194"/>
      <c r="EA37" s="194"/>
      <c r="EB37" s="194"/>
      <c r="EC37" s="194"/>
      <c r="ED37" s="194"/>
      <c r="EE37" s="194"/>
      <c r="EF37" s="194"/>
      <c r="EG37" s="194"/>
      <c r="EH37" s="194"/>
      <c r="EI37" s="194"/>
      <c r="EJ37" s="194"/>
      <c r="EK37" s="194"/>
      <c r="EL37" s="194"/>
      <c r="EM37" s="194"/>
      <c r="EN37" s="194"/>
      <c r="EO37" s="194"/>
      <c r="EP37" s="194"/>
      <c r="EQ37" s="194"/>
      <c r="ER37" s="194"/>
      <c r="ES37" s="194"/>
      <c r="ET37" s="194"/>
      <c r="EU37" s="194"/>
      <c r="EV37" s="194"/>
      <c r="EW37" s="194"/>
      <c r="EX37" s="194"/>
      <c r="EY37" s="194"/>
      <c r="EZ37" s="194"/>
      <c r="FA37" s="194"/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</row>
    <row r="38" spans="1:179" s="40" customFormat="1" ht="66.75" customHeight="1" x14ac:dyDescent="0.25">
      <c r="A38" s="544" t="s">
        <v>115</v>
      </c>
      <c r="B38" s="247"/>
      <c r="C38" s="247">
        <v>912</v>
      </c>
      <c r="D38" s="244" t="s">
        <v>1210</v>
      </c>
      <c r="E38" s="458"/>
      <c r="F38" s="231"/>
      <c r="G38" s="231">
        <f>F38</f>
        <v>0</v>
      </c>
      <c r="H38" s="259"/>
      <c r="I38" s="463"/>
      <c r="J38" s="909">
        <f t="shared" si="7"/>
        <v>0</v>
      </c>
      <c r="K38" s="466">
        <f t="shared" ref="K38:K98" si="9">L38+P38+T38+X38+AB38</f>
        <v>0</v>
      </c>
      <c r="L38" s="900"/>
      <c r="M38" s="377"/>
      <c r="N38" s="260"/>
      <c r="O38" s="260"/>
      <c r="P38" s="45">
        <f>SUM(M38:O38)</f>
        <v>0</v>
      </c>
      <c r="Q38" s="260"/>
      <c r="R38" s="260"/>
      <c r="S38" s="260"/>
      <c r="T38" s="45">
        <f>SUM(Q38:S38)</f>
        <v>0</v>
      </c>
      <c r="U38" s="260"/>
      <c r="V38" s="260"/>
      <c r="W38" s="260"/>
      <c r="X38" s="45">
        <f>SUM(U38:W38)</f>
        <v>0</v>
      </c>
      <c r="Y38" s="260"/>
      <c r="Z38" s="260"/>
      <c r="AA38" s="260"/>
      <c r="AB38" s="880">
        <f>SUM(Y38:AA38)</f>
        <v>0</v>
      </c>
      <c r="AC38" s="41"/>
      <c r="AD38" s="544" t="s">
        <v>115</v>
      </c>
      <c r="AE38" s="247"/>
      <c r="AF38" s="247">
        <v>912</v>
      </c>
      <c r="AG38" s="581">
        <f>F38</f>
        <v>0</v>
      </c>
      <c r="AH38" s="260" t="s">
        <v>47</v>
      </c>
      <c r="AI38" s="260" t="s">
        <v>47</v>
      </c>
      <c r="AJ38" s="260" t="s">
        <v>47</v>
      </c>
      <c r="AK38" s="260" t="s">
        <v>47</v>
      </c>
      <c r="AL38" s="260" t="s">
        <v>47</v>
      </c>
      <c r="AM38" s="260" t="s">
        <v>47</v>
      </c>
      <c r="AN38" s="260" t="s">
        <v>47</v>
      </c>
      <c r="AO38" s="260" t="s">
        <v>47</v>
      </c>
      <c r="AP38" s="260" t="s">
        <v>47</v>
      </c>
      <c r="AQ38" s="260" t="s">
        <v>47</v>
      </c>
      <c r="AR38" s="260" t="s">
        <v>47</v>
      </c>
      <c r="AS38" s="1376" t="s">
        <v>47</v>
      </c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</row>
    <row r="39" spans="1:179" s="40" customFormat="1" ht="22.5" customHeight="1" x14ac:dyDescent="0.25">
      <c r="A39" s="221" t="s">
        <v>71</v>
      </c>
      <c r="B39" s="212">
        <v>221</v>
      </c>
      <c r="C39" s="212"/>
      <c r="D39" s="262"/>
      <c r="E39" s="458">
        <f>E40</f>
        <v>0</v>
      </c>
      <c r="F39" s="202">
        <f>F40</f>
        <v>0</v>
      </c>
      <c r="G39" s="202">
        <f>G40</f>
        <v>0</v>
      </c>
      <c r="H39" s="205">
        <f>H40</f>
        <v>0</v>
      </c>
      <c r="I39" s="470">
        <f t="shared" ref="I39:AB39" si="10">I40</f>
        <v>0</v>
      </c>
      <c r="J39" s="908">
        <f t="shared" si="7"/>
        <v>0</v>
      </c>
      <c r="K39" s="904">
        <f t="shared" si="9"/>
        <v>0</v>
      </c>
      <c r="L39" s="200">
        <f t="shared" si="10"/>
        <v>0</v>
      </c>
      <c r="M39" s="264">
        <f t="shared" si="10"/>
        <v>0</v>
      </c>
      <c r="N39" s="263">
        <f t="shared" si="10"/>
        <v>0</v>
      </c>
      <c r="O39" s="43">
        <f t="shared" si="10"/>
        <v>0</v>
      </c>
      <c r="P39" s="200">
        <f t="shared" si="10"/>
        <v>0</v>
      </c>
      <c r="Q39" s="200">
        <f t="shared" si="10"/>
        <v>0</v>
      </c>
      <c r="R39" s="200">
        <f t="shared" si="10"/>
        <v>0</v>
      </c>
      <c r="S39" s="200">
        <f t="shared" si="10"/>
        <v>0</v>
      </c>
      <c r="T39" s="200">
        <f t="shared" si="10"/>
        <v>0</v>
      </c>
      <c r="U39" s="200">
        <f t="shared" si="10"/>
        <v>0</v>
      </c>
      <c r="V39" s="200">
        <f t="shared" si="10"/>
        <v>0</v>
      </c>
      <c r="W39" s="200">
        <f t="shared" si="10"/>
        <v>0</v>
      </c>
      <c r="X39" s="200">
        <f t="shared" si="10"/>
        <v>0</v>
      </c>
      <c r="Y39" s="264">
        <f t="shared" si="10"/>
        <v>0</v>
      </c>
      <c r="Z39" s="43">
        <f t="shared" si="10"/>
        <v>0</v>
      </c>
      <c r="AA39" s="200">
        <f t="shared" si="10"/>
        <v>0</v>
      </c>
      <c r="AB39" s="879">
        <f t="shared" si="10"/>
        <v>0</v>
      </c>
      <c r="AC39" s="22"/>
      <c r="AD39" s="221" t="s">
        <v>71</v>
      </c>
      <c r="AE39" s="212">
        <v>221</v>
      </c>
      <c r="AF39" s="212"/>
      <c r="AG39" s="43">
        <f t="shared" ref="AG39" si="11">AG40</f>
        <v>0</v>
      </c>
      <c r="AH39" s="43" t="s">
        <v>47</v>
      </c>
      <c r="AI39" s="43" t="s">
        <v>47</v>
      </c>
      <c r="AJ39" s="43" t="s">
        <v>47</v>
      </c>
      <c r="AK39" s="43" t="s">
        <v>47</v>
      </c>
      <c r="AL39" s="43" t="s">
        <v>47</v>
      </c>
      <c r="AM39" s="43" t="s">
        <v>47</v>
      </c>
      <c r="AN39" s="43" t="s">
        <v>47</v>
      </c>
      <c r="AO39" s="43" t="s">
        <v>47</v>
      </c>
      <c r="AP39" s="43" t="s">
        <v>47</v>
      </c>
      <c r="AQ39" s="43" t="s">
        <v>47</v>
      </c>
      <c r="AR39" s="43" t="s">
        <v>47</v>
      </c>
      <c r="AS39" s="1375" t="s">
        <v>47</v>
      </c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</row>
    <row r="40" spans="1:179" s="40" customFormat="1" ht="22.5" customHeight="1" x14ac:dyDescent="0.25">
      <c r="A40" s="223" t="s">
        <v>71</v>
      </c>
      <c r="B40" s="212"/>
      <c r="C40" s="212">
        <v>925</v>
      </c>
      <c r="D40" s="262" t="s">
        <v>1211</v>
      </c>
      <c r="E40" s="458">
        <f>SUM(E41:E56)</f>
        <v>0</v>
      </c>
      <c r="F40" s="202">
        <f>CEILING(SUM(F41:F56),100)</f>
        <v>0</v>
      </c>
      <c r="G40" s="202">
        <f>CEILING(SUM(G41:G56),100)</f>
        <v>0</v>
      </c>
      <c r="H40" s="205">
        <f>SUM(H41:H56)</f>
        <v>0</v>
      </c>
      <c r="I40" s="470">
        <f>SUM(I41:I56)</f>
        <v>0</v>
      </c>
      <c r="J40" s="909">
        <f t="shared" si="7"/>
        <v>0</v>
      </c>
      <c r="K40" s="468">
        <f t="shared" si="9"/>
        <v>0</v>
      </c>
      <c r="L40" s="200">
        <f t="shared" ref="L40:AB40" si="12">SUM(L41:L56)</f>
        <v>0</v>
      </c>
      <c r="M40" s="264">
        <f t="shared" si="12"/>
        <v>0</v>
      </c>
      <c r="N40" s="263">
        <f t="shared" si="12"/>
        <v>0</v>
      </c>
      <c r="O40" s="263">
        <f t="shared" si="12"/>
        <v>0</v>
      </c>
      <c r="P40" s="263">
        <f t="shared" si="12"/>
        <v>0</v>
      </c>
      <c r="Q40" s="263">
        <f t="shared" si="12"/>
        <v>0</v>
      </c>
      <c r="R40" s="263">
        <f t="shared" si="12"/>
        <v>0</v>
      </c>
      <c r="S40" s="263">
        <f t="shared" si="12"/>
        <v>0</v>
      </c>
      <c r="T40" s="263">
        <f t="shared" si="12"/>
        <v>0</v>
      </c>
      <c r="U40" s="263">
        <f t="shared" si="12"/>
        <v>0</v>
      </c>
      <c r="V40" s="263">
        <f t="shared" si="12"/>
        <v>0</v>
      </c>
      <c r="W40" s="263">
        <f t="shared" si="12"/>
        <v>0</v>
      </c>
      <c r="X40" s="263">
        <f t="shared" si="12"/>
        <v>0</v>
      </c>
      <c r="Y40" s="263">
        <f t="shared" si="12"/>
        <v>0</v>
      </c>
      <c r="Z40" s="263">
        <f t="shared" si="12"/>
        <v>0</v>
      </c>
      <c r="AA40" s="263">
        <f t="shared" si="12"/>
        <v>0</v>
      </c>
      <c r="AB40" s="878">
        <f t="shared" si="12"/>
        <v>0</v>
      </c>
      <c r="AC40" s="22"/>
      <c r="AD40" s="223" t="s">
        <v>71</v>
      </c>
      <c r="AE40" s="212"/>
      <c r="AF40" s="212">
        <v>925</v>
      </c>
      <c r="AG40" s="43">
        <f>SUM(AG41:AG56)</f>
        <v>0</v>
      </c>
      <c r="AH40" s="43" t="s">
        <v>47</v>
      </c>
      <c r="AI40" s="43" t="s">
        <v>47</v>
      </c>
      <c r="AJ40" s="43" t="s">
        <v>47</v>
      </c>
      <c r="AK40" s="43" t="s">
        <v>47</v>
      </c>
      <c r="AL40" s="43" t="s">
        <v>47</v>
      </c>
      <c r="AM40" s="43" t="s">
        <v>47</v>
      </c>
      <c r="AN40" s="43" t="s">
        <v>47</v>
      </c>
      <c r="AO40" s="43" t="s">
        <v>47</v>
      </c>
      <c r="AP40" s="43" t="s">
        <v>47</v>
      </c>
      <c r="AQ40" s="43" t="s">
        <v>47</v>
      </c>
      <c r="AR40" s="43" t="s">
        <v>47</v>
      </c>
      <c r="AS40" s="1375" t="s">
        <v>47</v>
      </c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</row>
    <row r="41" spans="1:179" s="22" customFormat="1" ht="21.75" customHeight="1" x14ac:dyDescent="0.25">
      <c r="A41" s="229" t="s">
        <v>60</v>
      </c>
      <c r="B41" s="230"/>
      <c r="C41" s="230"/>
      <c r="D41" s="244"/>
      <c r="E41" s="457"/>
      <c r="F41" s="232"/>
      <c r="G41" s="232">
        <f>F41</f>
        <v>0</v>
      </c>
      <c r="H41" s="259"/>
      <c r="I41" s="463"/>
      <c r="J41" s="910">
        <f t="shared" si="7"/>
        <v>0</v>
      </c>
      <c r="K41" s="467">
        <f t="shared" si="9"/>
        <v>0</v>
      </c>
      <c r="L41" s="900"/>
      <c r="M41" s="377"/>
      <c r="N41" s="260"/>
      <c r="O41" s="260"/>
      <c r="P41" s="258">
        <f t="shared" ref="P41:P56" si="13">SUM(M41:O41)</f>
        <v>0</v>
      </c>
      <c r="Q41" s="260"/>
      <c r="R41" s="260"/>
      <c r="S41" s="260"/>
      <c r="T41" s="258">
        <f t="shared" ref="T41:T56" si="14">SUM(Q41:S41)</f>
        <v>0</v>
      </c>
      <c r="U41" s="260"/>
      <c r="V41" s="260"/>
      <c r="W41" s="260"/>
      <c r="X41" s="258">
        <f t="shared" ref="X41:X56" si="15">SUM(U41:W41)</f>
        <v>0</v>
      </c>
      <c r="Y41" s="260"/>
      <c r="Z41" s="260"/>
      <c r="AA41" s="260"/>
      <c r="AB41" s="881">
        <f t="shared" ref="AB41:AB56" si="16">SUM(Y41:AA41)</f>
        <v>0</v>
      </c>
      <c r="AC41" s="41"/>
      <c r="AD41" s="229" t="s">
        <v>60</v>
      </c>
      <c r="AE41" s="230"/>
      <c r="AF41" s="230"/>
      <c r="AG41" s="581">
        <f t="shared" ref="AG41:AG56" si="17">F41</f>
        <v>0</v>
      </c>
      <c r="AH41" s="260" t="s">
        <v>47</v>
      </c>
      <c r="AI41" s="260" t="s">
        <v>47</v>
      </c>
      <c r="AJ41" s="260" t="s">
        <v>47</v>
      </c>
      <c r="AK41" s="260" t="s">
        <v>47</v>
      </c>
      <c r="AL41" s="260" t="s">
        <v>47</v>
      </c>
      <c r="AM41" s="260" t="s">
        <v>47</v>
      </c>
      <c r="AN41" s="260" t="s">
        <v>47</v>
      </c>
      <c r="AO41" s="260" t="s">
        <v>47</v>
      </c>
      <c r="AP41" s="260" t="s">
        <v>47</v>
      </c>
      <c r="AQ41" s="260" t="s">
        <v>47</v>
      </c>
      <c r="AR41" s="260" t="s">
        <v>47</v>
      </c>
      <c r="AS41" s="1376" t="s">
        <v>47</v>
      </c>
    </row>
    <row r="42" spans="1:179" s="22" customFormat="1" ht="21.75" customHeight="1" x14ac:dyDescent="0.25">
      <c r="A42" s="229" t="s">
        <v>72</v>
      </c>
      <c r="B42" s="230"/>
      <c r="C42" s="230"/>
      <c r="D42" s="244"/>
      <c r="E42" s="457"/>
      <c r="F42" s="232"/>
      <c r="G42" s="232">
        <f t="shared" ref="G42:G56" si="18">F42</f>
        <v>0</v>
      </c>
      <c r="H42" s="259"/>
      <c r="I42" s="463"/>
      <c r="J42" s="910">
        <f t="shared" si="7"/>
        <v>0</v>
      </c>
      <c r="K42" s="467">
        <f t="shared" si="9"/>
        <v>0</v>
      </c>
      <c r="L42" s="900"/>
      <c r="M42" s="377"/>
      <c r="N42" s="260"/>
      <c r="O42" s="260"/>
      <c r="P42" s="258">
        <f t="shared" si="13"/>
        <v>0</v>
      </c>
      <c r="Q42" s="260"/>
      <c r="R42" s="260"/>
      <c r="S42" s="260"/>
      <c r="T42" s="258">
        <f t="shared" si="14"/>
        <v>0</v>
      </c>
      <c r="U42" s="260"/>
      <c r="V42" s="260"/>
      <c r="W42" s="260"/>
      <c r="X42" s="258">
        <f t="shared" si="15"/>
        <v>0</v>
      </c>
      <c r="Y42" s="260"/>
      <c r="Z42" s="260"/>
      <c r="AA42" s="260"/>
      <c r="AB42" s="881">
        <f t="shared" si="16"/>
        <v>0</v>
      </c>
      <c r="AC42" s="41"/>
      <c r="AD42" s="229" t="s">
        <v>72</v>
      </c>
      <c r="AE42" s="230"/>
      <c r="AF42" s="230"/>
      <c r="AG42" s="581">
        <f t="shared" si="17"/>
        <v>0</v>
      </c>
      <c r="AH42" s="260" t="s">
        <v>47</v>
      </c>
      <c r="AI42" s="260" t="s">
        <v>47</v>
      </c>
      <c r="AJ42" s="260" t="s">
        <v>47</v>
      </c>
      <c r="AK42" s="260" t="s">
        <v>47</v>
      </c>
      <c r="AL42" s="260" t="s">
        <v>47</v>
      </c>
      <c r="AM42" s="260" t="s">
        <v>47</v>
      </c>
      <c r="AN42" s="260" t="s">
        <v>47</v>
      </c>
      <c r="AO42" s="260" t="s">
        <v>47</v>
      </c>
      <c r="AP42" s="260" t="s">
        <v>47</v>
      </c>
      <c r="AQ42" s="260" t="s">
        <v>47</v>
      </c>
      <c r="AR42" s="260" t="s">
        <v>47</v>
      </c>
      <c r="AS42" s="1376" t="s">
        <v>47</v>
      </c>
    </row>
    <row r="43" spans="1:179" s="41" customFormat="1" ht="33.75" customHeight="1" x14ac:dyDescent="0.25">
      <c r="A43" s="229" t="s">
        <v>518</v>
      </c>
      <c r="B43" s="230"/>
      <c r="C43" s="230"/>
      <c r="D43" s="244"/>
      <c r="E43" s="457"/>
      <c r="F43" s="232"/>
      <c r="G43" s="232">
        <f t="shared" si="18"/>
        <v>0</v>
      </c>
      <c r="H43" s="259"/>
      <c r="I43" s="463"/>
      <c r="J43" s="910">
        <f t="shared" si="7"/>
        <v>0</v>
      </c>
      <c r="K43" s="467">
        <f t="shared" si="9"/>
        <v>0</v>
      </c>
      <c r="L43" s="900"/>
      <c r="M43" s="377"/>
      <c r="N43" s="260"/>
      <c r="O43" s="260"/>
      <c r="P43" s="258">
        <f t="shared" si="13"/>
        <v>0</v>
      </c>
      <c r="Q43" s="260"/>
      <c r="R43" s="260"/>
      <c r="S43" s="260"/>
      <c r="T43" s="258">
        <f t="shared" si="14"/>
        <v>0</v>
      </c>
      <c r="U43" s="260"/>
      <c r="V43" s="260"/>
      <c r="W43" s="260"/>
      <c r="X43" s="258">
        <f t="shared" si="15"/>
        <v>0</v>
      </c>
      <c r="Y43" s="260"/>
      <c r="Z43" s="260"/>
      <c r="AA43" s="260"/>
      <c r="AB43" s="881">
        <f t="shared" si="16"/>
        <v>0</v>
      </c>
      <c r="AD43" s="229" t="s">
        <v>518</v>
      </c>
      <c r="AE43" s="230"/>
      <c r="AF43" s="230"/>
      <c r="AG43" s="581">
        <f t="shared" si="17"/>
        <v>0</v>
      </c>
      <c r="AH43" s="260" t="s">
        <v>47</v>
      </c>
      <c r="AI43" s="260" t="s">
        <v>47</v>
      </c>
      <c r="AJ43" s="260" t="s">
        <v>47</v>
      </c>
      <c r="AK43" s="260" t="s">
        <v>47</v>
      </c>
      <c r="AL43" s="260" t="s">
        <v>47</v>
      </c>
      <c r="AM43" s="260" t="s">
        <v>47</v>
      </c>
      <c r="AN43" s="260" t="s">
        <v>47</v>
      </c>
      <c r="AO43" s="260" t="s">
        <v>47</v>
      </c>
      <c r="AP43" s="260" t="s">
        <v>47</v>
      </c>
      <c r="AQ43" s="260" t="s">
        <v>47</v>
      </c>
      <c r="AR43" s="260" t="s">
        <v>47</v>
      </c>
      <c r="AS43" s="1376" t="s">
        <v>47</v>
      </c>
    </row>
    <row r="44" spans="1:179" s="41" customFormat="1" ht="33.75" customHeight="1" x14ac:dyDescent="0.25">
      <c r="A44" s="229" t="s">
        <v>520</v>
      </c>
      <c r="B44" s="230"/>
      <c r="C44" s="230"/>
      <c r="D44" s="244"/>
      <c r="E44" s="457"/>
      <c r="F44" s="232"/>
      <c r="G44" s="232">
        <f t="shared" si="18"/>
        <v>0</v>
      </c>
      <c r="H44" s="259"/>
      <c r="I44" s="463"/>
      <c r="J44" s="910">
        <f t="shared" si="7"/>
        <v>0</v>
      </c>
      <c r="K44" s="467">
        <f t="shared" si="9"/>
        <v>0</v>
      </c>
      <c r="L44" s="900"/>
      <c r="M44" s="377"/>
      <c r="N44" s="260"/>
      <c r="O44" s="260"/>
      <c r="P44" s="258">
        <f t="shared" si="13"/>
        <v>0</v>
      </c>
      <c r="Q44" s="260"/>
      <c r="R44" s="260"/>
      <c r="S44" s="260"/>
      <c r="T44" s="258">
        <f t="shared" si="14"/>
        <v>0</v>
      </c>
      <c r="U44" s="260"/>
      <c r="V44" s="260"/>
      <c r="W44" s="260"/>
      <c r="X44" s="258">
        <f t="shared" si="15"/>
        <v>0</v>
      </c>
      <c r="Y44" s="260"/>
      <c r="Z44" s="260"/>
      <c r="AA44" s="260"/>
      <c r="AB44" s="881">
        <f t="shared" si="16"/>
        <v>0</v>
      </c>
      <c r="AD44" s="229" t="s">
        <v>520</v>
      </c>
      <c r="AE44" s="230"/>
      <c r="AF44" s="230"/>
      <c r="AG44" s="581">
        <f t="shared" si="17"/>
        <v>0</v>
      </c>
      <c r="AH44" s="260" t="s">
        <v>47</v>
      </c>
      <c r="AI44" s="260" t="s">
        <v>47</v>
      </c>
      <c r="AJ44" s="260" t="s">
        <v>47</v>
      </c>
      <c r="AK44" s="260" t="s">
        <v>47</v>
      </c>
      <c r="AL44" s="260" t="s">
        <v>47</v>
      </c>
      <c r="AM44" s="260" t="s">
        <v>47</v>
      </c>
      <c r="AN44" s="260" t="s">
        <v>47</v>
      </c>
      <c r="AO44" s="260" t="s">
        <v>47</v>
      </c>
      <c r="AP44" s="260" t="s">
        <v>47</v>
      </c>
      <c r="AQ44" s="260" t="s">
        <v>47</v>
      </c>
      <c r="AR44" s="260" t="s">
        <v>47</v>
      </c>
      <c r="AS44" s="1376" t="s">
        <v>47</v>
      </c>
    </row>
    <row r="45" spans="1:179" s="41" customFormat="1" x14ac:dyDescent="0.25">
      <c r="A45" s="229" t="s">
        <v>522</v>
      </c>
      <c r="B45" s="230"/>
      <c r="C45" s="230"/>
      <c r="D45" s="244"/>
      <c r="E45" s="457"/>
      <c r="F45" s="232"/>
      <c r="G45" s="232">
        <f t="shared" si="18"/>
        <v>0</v>
      </c>
      <c r="H45" s="259"/>
      <c r="I45" s="463"/>
      <c r="J45" s="910">
        <f t="shared" si="7"/>
        <v>0</v>
      </c>
      <c r="K45" s="467">
        <f t="shared" si="9"/>
        <v>0</v>
      </c>
      <c r="L45" s="900"/>
      <c r="M45" s="377"/>
      <c r="N45" s="260"/>
      <c r="O45" s="260"/>
      <c r="P45" s="258">
        <f t="shared" si="13"/>
        <v>0</v>
      </c>
      <c r="Q45" s="260"/>
      <c r="R45" s="260"/>
      <c r="S45" s="260"/>
      <c r="T45" s="258">
        <f t="shared" si="14"/>
        <v>0</v>
      </c>
      <c r="U45" s="260"/>
      <c r="V45" s="260"/>
      <c r="W45" s="260"/>
      <c r="X45" s="258">
        <f t="shared" si="15"/>
        <v>0</v>
      </c>
      <c r="Y45" s="260"/>
      <c r="Z45" s="260"/>
      <c r="AA45" s="260"/>
      <c r="AB45" s="881">
        <f t="shared" si="16"/>
        <v>0</v>
      </c>
      <c r="AD45" s="229" t="s">
        <v>522</v>
      </c>
      <c r="AE45" s="230"/>
      <c r="AF45" s="230"/>
      <c r="AG45" s="581">
        <f t="shared" si="17"/>
        <v>0</v>
      </c>
      <c r="AH45" s="260" t="s">
        <v>47</v>
      </c>
      <c r="AI45" s="260" t="s">
        <v>47</v>
      </c>
      <c r="AJ45" s="260" t="s">
        <v>47</v>
      </c>
      <c r="AK45" s="260" t="s">
        <v>47</v>
      </c>
      <c r="AL45" s="260" t="s">
        <v>47</v>
      </c>
      <c r="AM45" s="260" t="s">
        <v>47</v>
      </c>
      <c r="AN45" s="260" t="s">
        <v>47</v>
      </c>
      <c r="AO45" s="260" t="s">
        <v>47</v>
      </c>
      <c r="AP45" s="260" t="s">
        <v>47</v>
      </c>
      <c r="AQ45" s="260" t="s">
        <v>47</v>
      </c>
      <c r="AR45" s="260" t="s">
        <v>47</v>
      </c>
      <c r="AS45" s="1376" t="s">
        <v>47</v>
      </c>
    </row>
    <row r="46" spans="1:179" s="41" customFormat="1" ht="48.75" customHeight="1" x14ac:dyDescent="0.25">
      <c r="A46" s="229" t="s">
        <v>524</v>
      </c>
      <c r="B46" s="230"/>
      <c r="C46" s="230"/>
      <c r="D46" s="244"/>
      <c r="E46" s="457"/>
      <c r="F46" s="232"/>
      <c r="G46" s="232">
        <f t="shared" si="18"/>
        <v>0</v>
      </c>
      <c r="H46" s="259"/>
      <c r="I46" s="463"/>
      <c r="J46" s="910">
        <f t="shared" si="7"/>
        <v>0</v>
      </c>
      <c r="K46" s="467">
        <f t="shared" si="9"/>
        <v>0</v>
      </c>
      <c r="L46" s="900"/>
      <c r="M46" s="377"/>
      <c r="N46" s="260"/>
      <c r="O46" s="260"/>
      <c r="P46" s="258">
        <f t="shared" si="13"/>
        <v>0</v>
      </c>
      <c r="Q46" s="260"/>
      <c r="R46" s="260"/>
      <c r="S46" s="260"/>
      <c r="T46" s="258">
        <f t="shared" si="14"/>
        <v>0</v>
      </c>
      <c r="U46" s="260"/>
      <c r="V46" s="260"/>
      <c r="W46" s="260"/>
      <c r="X46" s="258">
        <f t="shared" si="15"/>
        <v>0</v>
      </c>
      <c r="Y46" s="260"/>
      <c r="Z46" s="260"/>
      <c r="AA46" s="260"/>
      <c r="AB46" s="881">
        <f t="shared" si="16"/>
        <v>0</v>
      </c>
      <c r="AD46" s="229" t="s">
        <v>524</v>
      </c>
      <c r="AE46" s="230"/>
      <c r="AF46" s="230"/>
      <c r="AG46" s="581">
        <f t="shared" si="17"/>
        <v>0</v>
      </c>
      <c r="AH46" s="260" t="s">
        <v>47</v>
      </c>
      <c r="AI46" s="260" t="s">
        <v>47</v>
      </c>
      <c r="AJ46" s="260" t="s">
        <v>47</v>
      </c>
      <c r="AK46" s="260" t="s">
        <v>47</v>
      </c>
      <c r="AL46" s="260" t="s">
        <v>47</v>
      </c>
      <c r="AM46" s="260" t="s">
        <v>47</v>
      </c>
      <c r="AN46" s="260" t="s">
        <v>47</v>
      </c>
      <c r="AO46" s="260" t="s">
        <v>47</v>
      </c>
      <c r="AP46" s="260" t="s">
        <v>47</v>
      </c>
      <c r="AQ46" s="260" t="s">
        <v>47</v>
      </c>
      <c r="AR46" s="260" t="s">
        <v>47</v>
      </c>
      <c r="AS46" s="1376" t="s">
        <v>47</v>
      </c>
    </row>
    <row r="47" spans="1:179" s="41" customFormat="1" ht="24" customHeight="1" x14ac:dyDescent="0.25">
      <c r="A47" s="229" t="s">
        <v>59</v>
      </c>
      <c r="B47" s="230"/>
      <c r="C47" s="230"/>
      <c r="D47" s="244"/>
      <c r="E47" s="457"/>
      <c r="F47" s="232"/>
      <c r="G47" s="232">
        <f t="shared" si="18"/>
        <v>0</v>
      </c>
      <c r="H47" s="259"/>
      <c r="I47" s="463"/>
      <c r="J47" s="910">
        <f t="shared" si="7"/>
        <v>0</v>
      </c>
      <c r="K47" s="467">
        <f t="shared" si="9"/>
        <v>0</v>
      </c>
      <c r="L47" s="900"/>
      <c r="M47" s="377"/>
      <c r="N47" s="260"/>
      <c r="O47" s="260"/>
      <c r="P47" s="258">
        <f t="shared" si="13"/>
        <v>0</v>
      </c>
      <c r="Q47" s="260"/>
      <c r="R47" s="260"/>
      <c r="S47" s="260"/>
      <c r="T47" s="258">
        <f t="shared" si="14"/>
        <v>0</v>
      </c>
      <c r="U47" s="260"/>
      <c r="V47" s="260"/>
      <c r="W47" s="260"/>
      <c r="X47" s="258">
        <f t="shared" si="15"/>
        <v>0</v>
      </c>
      <c r="Y47" s="260"/>
      <c r="Z47" s="260"/>
      <c r="AA47" s="260"/>
      <c r="AB47" s="881">
        <f t="shared" si="16"/>
        <v>0</v>
      </c>
      <c r="AD47" s="229" t="s">
        <v>59</v>
      </c>
      <c r="AE47" s="230"/>
      <c r="AF47" s="230"/>
      <c r="AG47" s="581">
        <f t="shared" si="17"/>
        <v>0</v>
      </c>
      <c r="AH47" s="260" t="s">
        <v>47</v>
      </c>
      <c r="AI47" s="260" t="s">
        <v>47</v>
      </c>
      <c r="AJ47" s="260" t="s">
        <v>47</v>
      </c>
      <c r="AK47" s="260" t="s">
        <v>47</v>
      </c>
      <c r="AL47" s="260" t="s">
        <v>47</v>
      </c>
      <c r="AM47" s="260" t="s">
        <v>47</v>
      </c>
      <c r="AN47" s="260" t="s">
        <v>47</v>
      </c>
      <c r="AO47" s="260" t="s">
        <v>47</v>
      </c>
      <c r="AP47" s="260" t="s">
        <v>47</v>
      </c>
      <c r="AQ47" s="260" t="s">
        <v>47</v>
      </c>
      <c r="AR47" s="260" t="s">
        <v>47</v>
      </c>
      <c r="AS47" s="1376" t="s">
        <v>47</v>
      </c>
    </row>
    <row r="48" spans="1:179" s="41" customFormat="1" ht="34.5" customHeight="1" x14ac:dyDescent="0.25">
      <c r="A48" s="229" t="s">
        <v>643</v>
      </c>
      <c r="B48" s="230"/>
      <c r="C48" s="230"/>
      <c r="D48" s="244"/>
      <c r="E48" s="457"/>
      <c r="F48" s="232"/>
      <c r="G48" s="232">
        <f t="shared" si="18"/>
        <v>0</v>
      </c>
      <c r="H48" s="259"/>
      <c r="I48" s="463"/>
      <c r="J48" s="910">
        <f t="shared" si="7"/>
        <v>0</v>
      </c>
      <c r="K48" s="467">
        <f t="shared" si="9"/>
        <v>0</v>
      </c>
      <c r="L48" s="900"/>
      <c r="M48" s="377"/>
      <c r="N48" s="260"/>
      <c r="O48" s="260"/>
      <c r="P48" s="258">
        <f t="shared" si="13"/>
        <v>0</v>
      </c>
      <c r="Q48" s="260"/>
      <c r="R48" s="260"/>
      <c r="S48" s="260"/>
      <c r="T48" s="258">
        <f t="shared" si="14"/>
        <v>0</v>
      </c>
      <c r="U48" s="260"/>
      <c r="V48" s="260"/>
      <c r="W48" s="260"/>
      <c r="X48" s="258">
        <f t="shared" si="15"/>
        <v>0</v>
      </c>
      <c r="Y48" s="260"/>
      <c r="Z48" s="260"/>
      <c r="AA48" s="260"/>
      <c r="AB48" s="881">
        <f t="shared" si="16"/>
        <v>0</v>
      </c>
      <c r="AD48" s="229" t="s">
        <v>643</v>
      </c>
      <c r="AE48" s="230"/>
      <c r="AF48" s="230"/>
      <c r="AG48" s="581">
        <f t="shared" si="17"/>
        <v>0</v>
      </c>
      <c r="AH48" s="260" t="s">
        <v>47</v>
      </c>
      <c r="AI48" s="260" t="s">
        <v>47</v>
      </c>
      <c r="AJ48" s="260" t="s">
        <v>47</v>
      </c>
      <c r="AK48" s="260" t="s">
        <v>47</v>
      </c>
      <c r="AL48" s="260" t="s">
        <v>47</v>
      </c>
      <c r="AM48" s="260" t="s">
        <v>47</v>
      </c>
      <c r="AN48" s="260" t="s">
        <v>47</v>
      </c>
      <c r="AO48" s="260" t="s">
        <v>47</v>
      </c>
      <c r="AP48" s="260" t="s">
        <v>47</v>
      </c>
      <c r="AQ48" s="260" t="s">
        <v>47</v>
      </c>
      <c r="AR48" s="260" t="s">
        <v>47</v>
      </c>
      <c r="AS48" s="1376" t="s">
        <v>47</v>
      </c>
    </row>
    <row r="49" spans="1:179" s="41" customFormat="1" ht="33.75" customHeight="1" x14ac:dyDescent="0.25">
      <c r="A49" s="229" t="s">
        <v>669</v>
      </c>
      <c r="B49" s="230"/>
      <c r="C49" s="230"/>
      <c r="D49" s="244"/>
      <c r="E49" s="457"/>
      <c r="F49" s="232"/>
      <c r="G49" s="232">
        <f t="shared" si="18"/>
        <v>0</v>
      </c>
      <c r="H49" s="259"/>
      <c r="I49" s="463"/>
      <c r="J49" s="910">
        <f t="shared" si="7"/>
        <v>0</v>
      </c>
      <c r="K49" s="467">
        <f t="shared" si="9"/>
        <v>0</v>
      </c>
      <c r="L49" s="900"/>
      <c r="M49" s="377"/>
      <c r="N49" s="260"/>
      <c r="O49" s="260"/>
      <c r="P49" s="258">
        <f t="shared" si="13"/>
        <v>0</v>
      </c>
      <c r="Q49" s="260"/>
      <c r="R49" s="260"/>
      <c r="S49" s="260"/>
      <c r="T49" s="258">
        <f t="shared" si="14"/>
        <v>0</v>
      </c>
      <c r="U49" s="260"/>
      <c r="V49" s="260"/>
      <c r="W49" s="260"/>
      <c r="X49" s="258">
        <f t="shared" si="15"/>
        <v>0</v>
      </c>
      <c r="Y49" s="260"/>
      <c r="Z49" s="260"/>
      <c r="AA49" s="260"/>
      <c r="AB49" s="881">
        <f t="shared" si="16"/>
        <v>0</v>
      </c>
      <c r="AD49" s="229" t="s">
        <v>669</v>
      </c>
      <c r="AE49" s="230"/>
      <c r="AF49" s="230"/>
      <c r="AG49" s="581">
        <f t="shared" si="17"/>
        <v>0</v>
      </c>
      <c r="AH49" s="260" t="s">
        <v>47</v>
      </c>
      <c r="AI49" s="260" t="s">
        <v>47</v>
      </c>
      <c r="AJ49" s="260" t="s">
        <v>47</v>
      </c>
      <c r="AK49" s="260" t="s">
        <v>47</v>
      </c>
      <c r="AL49" s="260" t="s">
        <v>47</v>
      </c>
      <c r="AM49" s="260" t="s">
        <v>47</v>
      </c>
      <c r="AN49" s="260" t="s">
        <v>47</v>
      </c>
      <c r="AO49" s="260" t="s">
        <v>47</v>
      </c>
      <c r="AP49" s="260" t="s">
        <v>47</v>
      </c>
      <c r="AQ49" s="260" t="s">
        <v>47</v>
      </c>
      <c r="AR49" s="260" t="s">
        <v>47</v>
      </c>
      <c r="AS49" s="1376" t="s">
        <v>47</v>
      </c>
    </row>
    <row r="50" spans="1:179" s="41" customFormat="1" ht="21" customHeight="1" x14ac:dyDescent="0.25">
      <c r="A50" s="229" t="s">
        <v>533</v>
      </c>
      <c r="B50" s="230"/>
      <c r="C50" s="230"/>
      <c r="D50" s="244"/>
      <c r="E50" s="457"/>
      <c r="F50" s="232"/>
      <c r="G50" s="232">
        <f t="shared" si="18"/>
        <v>0</v>
      </c>
      <c r="H50" s="259"/>
      <c r="I50" s="463"/>
      <c r="J50" s="910">
        <f t="shared" si="7"/>
        <v>0</v>
      </c>
      <c r="K50" s="467">
        <f t="shared" si="9"/>
        <v>0</v>
      </c>
      <c r="L50" s="900"/>
      <c r="M50" s="377"/>
      <c r="N50" s="260"/>
      <c r="O50" s="260"/>
      <c r="P50" s="258">
        <f t="shared" si="13"/>
        <v>0</v>
      </c>
      <c r="Q50" s="260"/>
      <c r="R50" s="260"/>
      <c r="S50" s="260"/>
      <c r="T50" s="258">
        <f t="shared" si="14"/>
        <v>0</v>
      </c>
      <c r="U50" s="260"/>
      <c r="V50" s="260"/>
      <c r="W50" s="260"/>
      <c r="X50" s="258">
        <f t="shared" si="15"/>
        <v>0</v>
      </c>
      <c r="Y50" s="260"/>
      <c r="Z50" s="260"/>
      <c r="AA50" s="260"/>
      <c r="AB50" s="881">
        <f t="shared" si="16"/>
        <v>0</v>
      </c>
      <c r="AD50" s="229" t="s">
        <v>533</v>
      </c>
      <c r="AE50" s="230"/>
      <c r="AF50" s="230"/>
      <c r="AG50" s="581">
        <f t="shared" si="17"/>
        <v>0</v>
      </c>
      <c r="AH50" s="260" t="s">
        <v>47</v>
      </c>
      <c r="AI50" s="260" t="s">
        <v>47</v>
      </c>
      <c r="AJ50" s="260" t="s">
        <v>47</v>
      </c>
      <c r="AK50" s="260" t="s">
        <v>47</v>
      </c>
      <c r="AL50" s="260" t="s">
        <v>47</v>
      </c>
      <c r="AM50" s="260" t="s">
        <v>47</v>
      </c>
      <c r="AN50" s="260" t="s">
        <v>47</v>
      </c>
      <c r="AO50" s="260" t="s">
        <v>47</v>
      </c>
      <c r="AP50" s="260" t="s">
        <v>47</v>
      </c>
      <c r="AQ50" s="260" t="s">
        <v>47</v>
      </c>
      <c r="AR50" s="260" t="s">
        <v>47</v>
      </c>
      <c r="AS50" s="1376" t="s">
        <v>47</v>
      </c>
    </row>
    <row r="51" spans="1:179" s="41" customFormat="1" ht="35.25" customHeight="1" x14ac:dyDescent="0.25">
      <c r="A51" s="229" t="s">
        <v>728</v>
      </c>
      <c r="B51" s="230"/>
      <c r="C51" s="230"/>
      <c r="D51" s="244"/>
      <c r="E51" s="457"/>
      <c r="F51" s="232"/>
      <c r="G51" s="232">
        <f t="shared" si="18"/>
        <v>0</v>
      </c>
      <c r="H51" s="259"/>
      <c r="I51" s="463"/>
      <c r="J51" s="910">
        <f t="shared" si="7"/>
        <v>0</v>
      </c>
      <c r="K51" s="467">
        <f t="shared" si="9"/>
        <v>0</v>
      </c>
      <c r="L51" s="900"/>
      <c r="M51" s="377"/>
      <c r="N51" s="260"/>
      <c r="O51" s="260"/>
      <c r="P51" s="258">
        <f t="shared" si="13"/>
        <v>0</v>
      </c>
      <c r="Q51" s="260"/>
      <c r="R51" s="260"/>
      <c r="S51" s="260"/>
      <c r="T51" s="258">
        <f t="shared" si="14"/>
        <v>0</v>
      </c>
      <c r="U51" s="260"/>
      <c r="V51" s="260"/>
      <c r="W51" s="260"/>
      <c r="X51" s="258">
        <f t="shared" si="15"/>
        <v>0</v>
      </c>
      <c r="Y51" s="260"/>
      <c r="Z51" s="260"/>
      <c r="AA51" s="260"/>
      <c r="AB51" s="881">
        <f t="shared" si="16"/>
        <v>0</v>
      </c>
      <c r="AD51" s="229" t="s">
        <v>728</v>
      </c>
      <c r="AE51" s="230"/>
      <c r="AF51" s="230"/>
      <c r="AG51" s="581">
        <f t="shared" si="17"/>
        <v>0</v>
      </c>
      <c r="AH51" s="260" t="s">
        <v>47</v>
      </c>
      <c r="AI51" s="260" t="s">
        <v>47</v>
      </c>
      <c r="AJ51" s="260" t="s">
        <v>47</v>
      </c>
      <c r="AK51" s="260" t="s">
        <v>47</v>
      </c>
      <c r="AL51" s="260" t="s">
        <v>47</v>
      </c>
      <c r="AM51" s="260" t="s">
        <v>47</v>
      </c>
      <c r="AN51" s="260" t="s">
        <v>47</v>
      </c>
      <c r="AO51" s="260" t="s">
        <v>47</v>
      </c>
      <c r="AP51" s="260" t="s">
        <v>47</v>
      </c>
      <c r="AQ51" s="260" t="s">
        <v>47</v>
      </c>
      <c r="AR51" s="260" t="s">
        <v>47</v>
      </c>
      <c r="AS51" s="1376" t="s">
        <v>47</v>
      </c>
    </row>
    <row r="52" spans="1:179" s="41" customFormat="1" ht="20.25" customHeight="1" x14ac:dyDescent="0.25">
      <c r="A52" s="229"/>
      <c r="B52" s="230"/>
      <c r="C52" s="230"/>
      <c r="D52" s="244"/>
      <c r="E52" s="457"/>
      <c r="F52" s="232"/>
      <c r="G52" s="232">
        <f t="shared" si="18"/>
        <v>0</v>
      </c>
      <c r="H52" s="259"/>
      <c r="I52" s="463"/>
      <c r="J52" s="910">
        <f t="shared" si="7"/>
        <v>0</v>
      </c>
      <c r="K52" s="467">
        <f t="shared" si="9"/>
        <v>0</v>
      </c>
      <c r="L52" s="900"/>
      <c r="M52" s="377"/>
      <c r="N52" s="260"/>
      <c r="O52" s="260"/>
      <c r="P52" s="258">
        <f t="shared" si="13"/>
        <v>0</v>
      </c>
      <c r="Q52" s="260"/>
      <c r="R52" s="260"/>
      <c r="S52" s="260"/>
      <c r="T52" s="258">
        <f t="shared" si="14"/>
        <v>0</v>
      </c>
      <c r="U52" s="260"/>
      <c r="V52" s="260"/>
      <c r="W52" s="260"/>
      <c r="X52" s="258">
        <f t="shared" si="15"/>
        <v>0</v>
      </c>
      <c r="Y52" s="260"/>
      <c r="Z52" s="260"/>
      <c r="AA52" s="260"/>
      <c r="AB52" s="881">
        <f t="shared" si="16"/>
        <v>0</v>
      </c>
      <c r="AD52" s="229"/>
      <c r="AE52" s="230"/>
      <c r="AF52" s="230"/>
      <c r="AG52" s="581">
        <f t="shared" si="17"/>
        <v>0</v>
      </c>
      <c r="AH52" s="260" t="s">
        <v>47</v>
      </c>
      <c r="AI52" s="260" t="s">
        <v>47</v>
      </c>
      <c r="AJ52" s="260" t="s">
        <v>47</v>
      </c>
      <c r="AK52" s="260" t="s">
        <v>47</v>
      </c>
      <c r="AL52" s="260" t="s">
        <v>47</v>
      </c>
      <c r="AM52" s="260" t="s">
        <v>47</v>
      </c>
      <c r="AN52" s="260" t="s">
        <v>47</v>
      </c>
      <c r="AO52" s="260" t="s">
        <v>47</v>
      </c>
      <c r="AP52" s="260" t="s">
        <v>47</v>
      </c>
      <c r="AQ52" s="260" t="s">
        <v>47</v>
      </c>
      <c r="AR52" s="260" t="s">
        <v>47</v>
      </c>
      <c r="AS52" s="1376" t="s">
        <v>47</v>
      </c>
    </row>
    <row r="53" spans="1:179" s="41" customFormat="1" ht="18.75" customHeight="1" x14ac:dyDescent="0.25">
      <c r="A53" s="229"/>
      <c r="B53" s="230"/>
      <c r="C53" s="230"/>
      <c r="D53" s="244"/>
      <c r="E53" s="457"/>
      <c r="F53" s="232"/>
      <c r="G53" s="232">
        <f t="shared" si="18"/>
        <v>0</v>
      </c>
      <c r="H53" s="259"/>
      <c r="I53" s="463"/>
      <c r="J53" s="910">
        <f t="shared" si="7"/>
        <v>0</v>
      </c>
      <c r="K53" s="467">
        <f t="shared" si="9"/>
        <v>0</v>
      </c>
      <c r="L53" s="900"/>
      <c r="M53" s="377"/>
      <c r="N53" s="260"/>
      <c r="O53" s="260"/>
      <c r="P53" s="258">
        <f t="shared" si="13"/>
        <v>0</v>
      </c>
      <c r="Q53" s="260"/>
      <c r="R53" s="260"/>
      <c r="S53" s="260"/>
      <c r="T53" s="258">
        <f t="shared" si="14"/>
        <v>0</v>
      </c>
      <c r="U53" s="260"/>
      <c r="V53" s="260"/>
      <c r="W53" s="260"/>
      <c r="X53" s="258">
        <f t="shared" si="15"/>
        <v>0</v>
      </c>
      <c r="Y53" s="260"/>
      <c r="Z53" s="260"/>
      <c r="AA53" s="260"/>
      <c r="AB53" s="881">
        <f t="shared" si="16"/>
        <v>0</v>
      </c>
      <c r="AD53" s="229"/>
      <c r="AE53" s="230"/>
      <c r="AF53" s="230"/>
      <c r="AG53" s="581">
        <f t="shared" si="17"/>
        <v>0</v>
      </c>
      <c r="AH53" s="260" t="s">
        <v>47</v>
      </c>
      <c r="AI53" s="260" t="s">
        <v>47</v>
      </c>
      <c r="AJ53" s="260" t="s">
        <v>47</v>
      </c>
      <c r="AK53" s="260" t="s">
        <v>47</v>
      </c>
      <c r="AL53" s="260" t="s">
        <v>47</v>
      </c>
      <c r="AM53" s="260" t="s">
        <v>47</v>
      </c>
      <c r="AN53" s="260" t="s">
        <v>47</v>
      </c>
      <c r="AO53" s="260" t="s">
        <v>47</v>
      </c>
      <c r="AP53" s="260" t="s">
        <v>47</v>
      </c>
      <c r="AQ53" s="260" t="s">
        <v>47</v>
      </c>
      <c r="AR53" s="260" t="s">
        <v>47</v>
      </c>
      <c r="AS53" s="1376" t="s">
        <v>47</v>
      </c>
    </row>
    <row r="54" spans="1:179" s="41" customFormat="1" ht="20.25" customHeight="1" x14ac:dyDescent="0.25">
      <c r="A54" s="229"/>
      <c r="B54" s="230"/>
      <c r="C54" s="230"/>
      <c r="D54" s="244"/>
      <c r="E54" s="457"/>
      <c r="F54" s="232"/>
      <c r="G54" s="232">
        <f t="shared" si="18"/>
        <v>0</v>
      </c>
      <c r="H54" s="259"/>
      <c r="I54" s="463"/>
      <c r="J54" s="910">
        <f t="shared" si="7"/>
        <v>0</v>
      </c>
      <c r="K54" s="467">
        <f t="shared" si="9"/>
        <v>0</v>
      </c>
      <c r="L54" s="900"/>
      <c r="M54" s="377"/>
      <c r="N54" s="260"/>
      <c r="O54" s="260"/>
      <c r="P54" s="258">
        <f t="shared" si="13"/>
        <v>0</v>
      </c>
      <c r="Q54" s="260"/>
      <c r="R54" s="260"/>
      <c r="S54" s="260"/>
      <c r="T54" s="258">
        <f t="shared" si="14"/>
        <v>0</v>
      </c>
      <c r="U54" s="260"/>
      <c r="V54" s="260"/>
      <c r="W54" s="260"/>
      <c r="X54" s="258">
        <f t="shared" si="15"/>
        <v>0</v>
      </c>
      <c r="Y54" s="260"/>
      <c r="Z54" s="260"/>
      <c r="AA54" s="260"/>
      <c r="AB54" s="881">
        <f t="shared" si="16"/>
        <v>0</v>
      </c>
      <c r="AD54" s="229"/>
      <c r="AE54" s="230"/>
      <c r="AF54" s="230"/>
      <c r="AG54" s="581">
        <f t="shared" si="17"/>
        <v>0</v>
      </c>
      <c r="AH54" s="260" t="s">
        <v>47</v>
      </c>
      <c r="AI54" s="260" t="s">
        <v>47</v>
      </c>
      <c r="AJ54" s="260" t="s">
        <v>47</v>
      </c>
      <c r="AK54" s="260" t="s">
        <v>47</v>
      </c>
      <c r="AL54" s="260" t="s">
        <v>47</v>
      </c>
      <c r="AM54" s="260" t="s">
        <v>47</v>
      </c>
      <c r="AN54" s="260" t="s">
        <v>47</v>
      </c>
      <c r="AO54" s="260" t="s">
        <v>47</v>
      </c>
      <c r="AP54" s="260" t="s">
        <v>47</v>
      </c>
      <c r="AQ54" s="260" t="s">
        <v>47</v>
      </c>
      <c r="AR54" s="260" t="s">
        <v>47</v>
      </c>
      <c r="AS54" s="1376" t="s">
        <v>47</v>
      </c>
    </row>
    <row r="55" spans="1:179" s="41" customFormat="1" ht="18" customHeight="1" x14ac:dyDescent="0.25">
      <c r="A55" s="229"/>
      <c r="B55" s="230"/>
      <c r="C55" s="230"/>
      <c r="D55" s="244"/>
      <c r="E55" s="457"/>
      <c r="F55" s="232"/>
      <c r="G55" s="232">
        <f t="shared" si="18"/>
        <v>0</v>
      </c>
      <c r="H55" s="259"/>
      <c r="I55" s="463"/>
      <c r="J55" s="910">
        <f t="shared" si="7"/>
        <v>0</v>
      </c>
      <c r="K55" s="467">
        <f t="shared" si="9"/>
        <v>0</v>
      </c>
      <c r="L55" s="900"/>
      <c r="M55" s="377"/>
      <c r="N55" s="260"/>
      <c r="O55" s="260"/>
      <c r="P55" s="258">
        <f t="shared" si="13"/>
        <v>0</v>
      </c>
      <c r="Q55" s="260"/>
      <c r="R55" s="260"/>
      <c r="S55" s="260"/>
      <c r="T55" s="258">
        <f t="shared" si="14"/>
        <v>0</v>
      </c>
      <c r="U55" s="260"/>
      <c r="V55" s="260"/>
      <c r="W55" s="260"/>
      <c r="X55" s="258">
        <f t="shared" si="15"/>
        <v>0</v>
      </c>
      <c r="Y55" s="260"/>
      <c r="Z55" s="260"/>
      <c r="AA55" s="260"/>
      <c r="AB55" s="881">
        <f t="shared" si="16"/>
        <v>0</v>
      </c>
      <c r="AD55" s="229"/>
      <c r="AE55" s="230"/>
      <c r="AF55" s="230"/>
      <c r="AG55" s="581">
        <f t="shared" si="17"/>
        <v>0</v>
      </c>
      <c r="AH55" s="260" t="s">
        <v>47</v>
      </c>
      <c r="AI55" s="260" t="s">
        <v>47</v>
      </c>
      <c r="AJ55" s="260" t="s">
        <v>47</v>
      </c>
      <c r="AK55" s="260" t="s">
        <v>47</v>
      </c>
      <c r="AL55" s="260" t="s">
        <v>47</v>
      </c>
      <c r="AM55" s="260" t="s">
        <v>47</v>
      </c>
      <c r="AN55" s="260" t="s">
        <v>47</v>
      </c>
      <c r="AO55" s="260" t="s">
        <v>47</v>
      </c>
      <c r="AP55" s="260" t="s">
        <v>47</v>
      </c>
      <c r="AQ55" s="260" t="s">
        <v>47</v>
      </c>
      <c r="AR55" s="260" t="s">
        <v>47</v>
      </c>
      <c r="AS55" s="1376" t="s">
        <v>47</v>
      </c>
    </row>
    <row r="56" spans="1:179" s="41" customFormat="1" ht="18" customHeight="1" x14ac:dyDescent="0.25">
      <c r="A56" s="229"/>
      <c r="B56" s="230"/>
      <c r="C56" s="230"/>
      <c r="D56" s="244"/>
      <c r="E56" s="457"/>
      <c r="F56" s="232"/>
      <c r="G56" s="232">
        <f t="shared" si="18"/>
        <v>0</v>
      </c>
      <c r="H56" s="259"/>
      <c r="I56" s="463"/>
      <c r="J56" s="910">
        <f t="shared" si="7"/>
        <v>0</v>
      </c>
      <c r="K56" s="467">
        <f t="shared" si="9"/>
        <v>0</v>
      </c>
      <c r="L56" s="900"/>
      <c r="M56" s="377"/>
      <c r="N56" s="260"/>
      <c r="O56" s="260"/>
      <c r="P56" s="258">
        <f t="shared" si="13"/>
        <v>0</v>
      </c>
      <c r="Q56" s="260"/>
      <c r="R56" s="260"/>
      <c r="S56" s="260"/>
      <c r="T56" s="258">
        <f t="shared" si="14"/>
        <v>0</v>
      </c>
      <c r="U56" s="260"/>
      <c r="V56" s="260"/>
      <c r="W56" s="260"/>
      <c r="X56" s="258">
        <f t="shared" si="15"/>
        <v>0</v>
      </c>
      <c r="Y56" s="260"/>
      <c r="Z56" s="260"/>
      <c r="AA56" s="260"/>
      <c r="AB56" s="881">
        <f t="shared" si="16"/>
        <v>0</v>
      </c>
      <c r="AD56" s="229"/>
      <c r="AE56" s="230"/>
      <c r="AF56" s="230"/>
      <c r="AG56" s="581">
        <f t="shared" si="17"/>
        <v>0</v>
      </c>
      <c r="AH56" s="260" t="s">
        <v>47</v>
      </c>
      <c r="AI56" s="260" t="s">
        <v>47</v>
      </c>
      <c r="AJ56" s="260" t="s">
        <v>47</v>
      </c>
      <c r="AK56" s="260" t="s">
        <v>47</v>
      </c>
      <c r="AL56" s="260" t="s">
        <v>47</v>
      </c>
      <c r="AM56" s="260" t="s">
        <v>47</v>
      </c>
      <c r="AN56" s="260" t="s">
        <v>47</v>
      </c>
      <c r="AO56" s="260" t="s">
        <v>47</v>
      </c>
      <c r="AP56" s="260" t="s">
        <v>47</v>
      </c>
      <c r="AQ56" s="260" t="s">
        <v>47</v>
      </c>
      <c r="AR56" s="260" t="s">
        <v>47</v>
      </c>
      <c r="AS56" s="1376" t="s">
        <v>47</v>
      </c>
    </row>
    <row r="57" spans="1:179" s="41" customFormat="1" ht="23.25" customHeight="1" x14ac:dyDescent="0.25">
      <c r="A57" s="223" t="s">
        <v>655</v>
      </c>
      <c r="B57" s="213">
        <v>222</v>
      </c>
      <c r="C57" s="213"/>
      <c r="D57" s="262"/>
      <c r="E57" s="458">
        <f>SUM(E58:E59)</f>
        <v>0</v>
      </c>
      <c r="F57" s="204">
        <f>SUM(F58:F59)</f>
        <v>34000</v>
      </c>
      <c r="G57" s="204">
        <f>SUM(G58:G59)</f>
        <v>34000</v>
      </c>
      <c r="H57" s="206">
        <f>SUM(H58:H59)</f>
        <v>0</v>
      </c>
      <c r="I57" s="413">
        <f>SUM(I58:I59)</f>
        <v>0</v>
      </c>
      <c r="J57" s="908">
        <f>G57-K57</f>
        <v>34000</v>
      </c>
      <c r="K57" s="904">
        <f>L57+P57+T57+X57+AB57</f>
        <v>0</v>
      </c>
      <c r="L57" s="901">
        <f>SUM(L58:L59)</f>
        <v>0</v>
      </c>
      <c r="M57" s="201">
        <f>SUM(M58:M59)</f>
        <v>0</v>
      </c>
      <c r="N57" s="45">
        <f>SUM(N58:N59)</f>
        <v>0</v>
      </c>
      <c r="O57" s="45">
        <f>SUM(O58:O59)</f>
        <v>0</v>
      </c>
      <c r="P57" s="45">
        <f>SUM(P58:P59)</f>
        <v>0</v>
      </c>
      <c r="Q57" s="45">
        <f t="shared" ref="Q57:AA57" si="19">SUM(Q58:Q59)</f>
        <v>0</v>
      </c>
      <c r="R57" s="45">
        <f t="shared" si="19"/>
        <v>0</v>
      </c>
      <c r="S57" s="45">
        <f t="shared" si="19"/>
        <v>0</v>
      </c>
      <c r="T57" s="45">
        <f t="shared" si="19"/>
        <v>0</v>
      </c>
      <c r="U57" s="45">
        <f t="shared" si="19"/>
        <v>0</v>
      </c>
      <c r="V57" s="45">
        <f t="shared" si="19"/>
        <v>0</v>
      </c>
      <c r="W57" s="45">
        <f t="shared" si="19"/>
        <v>0</v>
      </c>
      <c r="X57" s="45">
        <f t="shared" si="19"/>
        <v>0</v>
      </c>
      <c r="Y57" s="45">
        <f t="shared" si="19"/>
        <v>0</v>
      </c>
      <c r="Z57" s="45">
        <f t="shared" si="19"/>
        <v>0</v>
      </c>
      <c r="AA57" s="45">
        <f t="shared" si="19"/>
        <v>0</v>
      </c>
      <c r="AB57" s="880">
        <f>SUM(AB58:AB59)</f>
        <v>0</v>
      </c>
      <c r="AC57" s="194"/>
      <c r="AD57" s="223" t="s">
        <v>655</v>
      </c>
      <c r="AE57" s="213">
        <v>222</v>
      </c>
      <c r="AF57" s="213"/>
      <c r="AG57" s="582">
        <f>SUM(AG58:AG59)</f>
        <v>34000</v>
      </c>
      <c r="AH57" s="582" t="s">
        <v>47</v>
      </c>
      <c r="AI57" s="582" t="s">
        <v>47</v>
      </c>
      <c r="AJ57" s="582" t="s">
        <v>47</v>
      </c>
      <c r="AK57" s="582" t="s">
        <v>47</v>
      </c>
      <c r="AL57" s="582" t="s">
        <v>47</v>
      </c>
      <c r="AM57" s="582" t="s">
        <v>47</v>
      </c>
      <c r="AN57" s="582" t="s">
        <v>47</v>
      </c>
      <c r="AO57" s="582" t="s">
        <v>47</v>
      </c>
      <c r="AP57" s="582" t="s">
        <v>47</v>
      </c>
      <c r="AQ57" s="582" t="s">
        <v>47</v>
      </c>
      <c r="AR57" s="582" t="s">
        <v>47</v>
      </c>
      <c r="AS57" s="1376" t="s">
        <v>47</v>
      </c>
    </row>
    <row r="58" spans="1:179" s="41" customFormat="1" ht="49.5" customHeight="1" x14ac:dyDescent="0.25">
      <c r="A58" s="544" t="s">
        <v>1648</v>
      </c>
      <c r="B58" s="247"/>
      <c r="C58" s="247">
        <v>921</v>
      </c>
      <c r="D58" s="244" t="s">
        <v>1210</v>
      </c>
      <c r="E58" s="458"/>
      <c r="F58" s="231">
        <v>34000</v>
      </c>
      <c r="G58" s="231">
        <f>F58</f>
        <v>34000</v>
      </c>
      <c r="H58" s="259"/>
      <c r="I58" s="463"/>
      <c r="J58" s="908">
        <f t="shared" si="7"/>
        <v>34000</v>
      </c>
      <c r="K58" s="905">
        <f>L58+P58+T58+X58+AB58</f>
        <v>0</v>
      </c>
      <c r="L58" s="900"/>
      <c r="M58" s="377"/>
      <c r="N58" s="260"/>
      <c r="O58" s="260"/>
      <c r="P58" s="45">
        <f>SUM(M58:O58)</f>
        <v>0</v>
      </c>
      <c r="Q58" s="584"/>
      <c r="R58" s="584"/>
      <c r="S58" s="584"/>
      <c r="T58" s="45">
        <f>SUM(Q58:S58)</f>
        <v>0</v>
      </c>
      <c r="U58" s="584"/>
      <c r="V58" s="584"/>
      <c r="W58" s="584"/>
      <c r="X58" s="45">
        <f>SUM(U58:W58)</f>
        <v>0</v>
      </c>
      <c r="Y58" s="584"/>
      <c r="Z58" s="584"/>
      <c r="AA58" s="584"/>
      <c r="AB58" s="880">
        <f>SUM(Y58:AA58)</f>
        <v>0</v>
      </c>
      <c r="AC58" s="194"/>
      <c r="AD58" s="544" t="s">
        <v>1648</v>
      </c>
      <c r="AE58" s="247"/>
      <c r="AF58" s="247">
        <v>921</v>
      </c>
      <c r="AG58" s="581">
        <f t="shared" ref="AG58:AG59" si="20">F58</f>
        <v>34000</v>
      </c>
      <c r="AH58" s="260" t="s">
        <v>47</v>
      </c>
      <c r="AI58" s="260" t="s">
        <v>47</v>
      </c>
      <c r="AJ58" s="260" t="s">
        <v>47</v>
      </c>
      <c r="AK58" s="260" t="s">
        <v>47</v>
      </c>
      <c r="AL58" s="260" t="s">
        <v>47</v>
      </c>
      <c r="AM58" s="260" t="s">
        <v>47</v>
      </c>
      <c r="AN58" s="260" t="s">
        <v>47</v>
      </c>
      <c r="AO58" s="260" t="s">
        <v>47</v>
      </c>
      <c r="AP58" s="260" t="s">
        <v>47</v>
      </c>
      <c r="AQ58" s="260" t="s">
        <v>47</v>
      </c>
      <c r="AR58" s="260" t="s">
        <v>47</v>
      </c>
      <c r="AS58" s="1376" t="s">
        <v>47</v>
      </c>
    </row>
    <row r="59" spans="1:179" s="41" customFormat="1" ht="21" customHeight="1" x14ac:dyDescent="0.25">
      <c r="A59" s="544" t="s">
        <v>73</v>
      </c>
      <c r="B59" s="247"/>
      <c r="C59" s="247">
        <v>922</v>
      </c>
      <c r="D59" s="244" t="s">
        <v>1211</v>
      </c>
      <c r="E59" s="458"/>
      <c r="F59" s="231"/>
      <c r="G59" s="231">
        <f>F59</f>
        <v>0</v>
      </c>
      <c r="H59" s="259"/>
      <c r="I59" s="463"/>
      <c r="J59" s="909">
        <f t="shared" si="7"/>
        <v>0</v>
      </c>
      <c r="K59" s="466">
        <f>L59+P59+T59+X59+AB59</f>
        <v>0</v>
      </c>
      <c r="L59" s="900"/>
      <c r="M59" s="377"/>
      <c r="N59" s="260"/>
      <c r="O59" s="260"/>
      <c r="P59" s="45">
        <f>SUM(M59:O59)</f>
        <v>0</v>
      </c>
      <c r="Q59" s="584"/>
      <c r="R59" s="584"/>
      <c r="S59" s="584"/>
      <c r="T59" s="45">
        <f>SUM(Q59:S59)</f>
        <v>0</v>
      </c>
      <c r="U59" s="584"/>
      <c r="V59" s="584"/>
      <c r="W59" s="584"/>
      <c r="X59" s="45">
        <f>SUM(U59:W59)</f>
        <v>0</v>
      </c>
      <c r="Y59" s="584"/>
      <c r="Z59" s="584"/>
      <c r="AA59" s="584"/>
      <c r="AB59" s="880">
        <f>SUM(Y59:AA59)</f>
        <v>0</v>
      </c>
      <c r="AD59" s="544" t="s">
        <v>73</v>
      </c>
      <c r="AE59" s="247"/>
      <c r="AF59" s="247">
        <v>922</v>
      </c>
      <c r="AG59" s="581">
        <f t="shared" si="20"/>
        <v>0</v>
      </c>
      <c r="AH59" s="260" t="s">
        <v>47</v>
      </c>
      <c r="AI59" s="260" t="s">
        <v>47</v>
      </c>
      <c r="AJ59" s="260" t="s">
        <v>47</v>
      </c>
      <c r="AK59" s="260" t="s">
        <v>47</v>
      </c>
      <c r="AL59" s="260" t="s">
        <v>47</v>
      </c>
      <c r="AM59" s="260" t="s">
        <v>47</v>
      </c>
      <c r="AN59" s="260" t="s">
        <v>47</v>
      </c>
      <c r="AO59" s="260" t="s">
        <v>47</v>
      </c>
      <c r="AP59" s="260" t="s">
        <v>47</v>
      </c>
      <c r="AQ59" s="260" t="s">
        <v>47</v>
      </c>
      <c r="AR59" s="260" t="s">
        <v>47</v>
      </c>
      <c r="AS59" s="1376" t="s">
        <v>47</v>
      </c>
    </row>
    <row r="60" spans="1:179" s="42" customFormat="1" ht="23.25" customHeight="1" x14ac:dyDescent="0.25">
      <c r="A60" s="223" t="s">
        <v>656</v>
      </c>
      <c r="B60" s="213">
        <v>223</v>
      </c>
      <c r="C60" s="213"/>
      <c r="D60" s="262"/>
      <c r="E60" s="458">
        <f>SUM(E61:E64)</f>
        <v>0</v>
      </c>
      <c r="F60" s="204">
        <f>SUM(F61:F64)</f>
        <v>2853200</v>
      </c>
      <c r="G60" s="204">
        <f>SUM(G61:G64)</f>
        <v>2853200</v>
      </c>
      <c r="H60" s="206">
        <f>SUM(H61:H64)</f>
        <v>0</v>
      </c>
      <c r="I60" s="413">
        <f t="shared" ref="I60:AB60" si="21">SUM(I61:I64)</f>
        <v>0</v>
      </c>
      <c r="J60" s="908">
        <f t="shared" si="7"/>
        <v>2853200</v>
      </c>
      <c r="K60" s="904">
        <f t="shared" si="9"/>
        <v>0</v>
      </c>
      <c r="L60" s="901">
        <f t="shared" si="21"/>
        <v>0</v>
      </c>
      <c r="M60" s="201">
        <f t="shared" si="21"/>
        <v>0</v>
      </c>
      <c r="N60" s="45">
        <f t="shared" si="21"/>
        <v>0</v>
      </c>
      <c r="O60" s="45">
        <f t="shared" si="21"/>
        <v>0</v>
      </c>
      <c r="P60" s="45">
        <f t="shared" si="21"/>
        <v>0</v>
      </c>
      <c r="Q60" s="45">
        <f t="shared" si="21"/>
        <v>0</v>
      </c>
      <c r="R60" s="45">
        <f t="shared" si="21"/>
        <v>0</v>
      </c>
      <c r="S60" s="45">
        <f t="shared" si="21"/>
        <v>0</v>
      </c>
      <c r="T60" s="45">
        <f t="shared" si="21"/>
        <v>0</v>
      </c>
      <c r="U60" s="45">
        <f t="shared" si="21"/>
        <v>0</v>
      </c>
      <c r="V60" s="45">
        <f t="shared" si="21"/>
        <v>0</v>
      </c>
      <c r="W60" s="45">
        <f t="shared" si="21"/>
        <v>0</v>
      </c>
      <c r="X60" s="45">
        <f t="shared" si="21"/>
        <v>0</v>
      </c>
      <c r="Y60" s="45">
        <f t="shared" si="21"/>
        <v>0</v>
      </c>
      <c r="Z60" s="45">
        <f t="shared" si="21"/>
        <v>0</v>
      </c>
      <c r="AA60" s="45">
        <f t="shared" si="21"/>
        <v>0</v>
      </c>
      <c r="AB60" s="880">
        <f t="shared" si="21"/>
        <v>0</v>
      </c>
      <c r="AC60" s="194"/>
      <c r="AD60" s="223" t="s">
        <v>656</v>
      </c>
      <c r="AE60" s="213">
        <v>223</v>
      </c>
      <c r="AF60" s="213"/>
      <c r="AG60" s="582">
        <f t="shared" ref="AG60" si="22">SUM(AG61:AG64)</f>
        <v>2853200</v>
      </c>
      <c r="AH60" s="45" t="s">
        <v>47</v>
      </c>
      <c r="AI60" s="45" t="s">
        <v>47</v>
      </c>
      <c r="AJ60" s="45" t="s">
        <v>47</v>
      </c>
      <c r="AK60" s="45" t="s">
        <v>47</v>
      </c>
      <c r="AL60" s="45" t="s">
        <v>47</v>
      </c>
      <c r="AM60" s="45" t="s">
        <v>47</v>
      </c>
      <c r="AN60" s="45" t="s">
        <v>47</v>
      </c>
      <c r="AO60" s="45" t="s">
        <v>47</v>
      </c>
      <c r="AP60" s="45" t="s">
        <v>47</v>
      </c>
      <c r="AQ60" s="45" t="s">
        <v>47</v>
      </c>
      <c r="AR60" s="45" t="s">
        <v>47</v>
      </c>
      <c r="AS60" s="1376" t="s">
        <v>47</v>
      </c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</row>
    <row r="61" spans="1:179" s="40" customFormat="1" ht="35.25" customHeight="1" x14ac:dyDescent="0.25">
      <c r="A61" s="544" t="s">
        <v>24</v>
      </c>
      <c r="B61" s="247"/>
      <c r="C61" s="247">
        <v>931</v>
      </c>
      <c r="D61" s="244" t="s">
        <v>1211</v>
      </c>
      <c r="E61" s="458"/>
      <c r="F61" s="231">
        <f>'223 коммуналка'!G47+'223 коммуналка'!G48+'223 коммуналка'!G49</f>
        <v>1563300</v>
      </c>
      <c r="G61" s="231">
        <f>'223 коммуналка'!G47+'223 коммуналка'!G48+'223 коммуналка'!G49</f>
        <v>1563300</v>
      </c>
      <c r="H61" s="259"/>
      <c r="I61" s="463"/>
      <c r="J61" s="909">
        <f t="shared" si="7"/>
        <v>1563300</v>
      </c>
      <c r="K61" s="466">
        <f t="shared" si="9"/>
        <v>0</v>
      </c>
      <c r="L61" s="900"/>
      <c r="M61" s="377"/>
      <c r="N61" s="260"/>
      <c r="O61" s="260"/>
      <c r="P61" s="45">
        <f t="shared" ref="P61:P66" si="23">SUM(M61:O61)</f>
        <v>0</v>
      </c>
      <c r="Q61" s="260"/>
      <c r="R61" s="260"/>
      <c r="S61" s="260"/>
      <c r="T61" s="45">
        <f t="shared" ref="T61:T66" si="24">SUM(Q61:S61)</f>
        <v>0</v>
      </c>
      <c r="U61" s="260"/>
      <c r="V61" s="260"/>
      <c r="W61" s="260"/>
      <c r="X61" s="45">
        <f t="shared" ref="X61:X66" si="25">SUM(U61:W61)</f>
        <v>0</v>
      </c>
      <c r="Y61" s="260"/>
      <c r="Z61" s="260"/>
      <c r="AA61" s="260"/>
      <c r="AB61" s="880">
        <f t="shared" ref="AB61:AB66" si="26">SUM(Y61:AA61)</f>
        <v>0</v>
      </c>
      <c r="AC61" s="41"/>
      <c r="AD61" s="544" t="s">
        <v>24</v>
      </c>
      <c r="AE61" s="247"/>
      <c r="AF61" s="247">
        <v>931</v>
      </c>
      <c r="AG61" s="581">
        <f t="shared" ref="AG61:AG64" si="27">F61</f>
        <v>1563300</v>
      </c>
      <c r="AH61" s="260" t="s">
        <v>47</v>
      </c>
      <c r="AI61" s="260" t="s">
        <v>47</v>
      </c>
      <c r="AJ61" s="260" t="s">
        <v>47</v>
      </c>
      <c r="AK61" s="260" t="s">
        <v>47</v>
      </c>
      <c r="AL61" s="260" t="s">
        <v>47</v>
      </c>
      <c r="AM61" s="260" t="s">
        <v>47</v>
      </c>
      <c r="AN61" s="260" t="s">
        <v>47</v>
      </c>
      <c r="AO61" s="260" t="s">
        <v>47</v>
      </c>
      <c r="AP61" s="260" t="s">
        <v>47</v>
      </c>
      <c r="AQ61" s="260" t="s">
        <v>47</v>
      </c>
      <c r="AR61" s="260" t="s">
        <v>47</v>
      </c>
      <c r="AS61" s="1376" t="s">
        <v>47</v>
      </c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</row>
    <row r="62" spans="1:179" s="42" customFormat="1" ht="21" customHeight="1" x14ac:dyDescent="0.25">
      <c r="A62" s="544" t="s">
        <v>22</v>
      </c>
      <c r="B62" s="247"/>
      <c r="C62" s="247">
        <v>932</v>
      </c>
      <c r="D62" s="244" t="s">
        <v>1211</v>
      </c>
      <c r="E62" s="458"/>
      <c r="F62" s="231">
        <f>'223 коммуналка'!G46</f>
        <v>333900</v>
      </c>
      <c r="G62" s="231">
        <f>'223 коммуналка'!G46</f>
        <v>333900</v>
      </c>
      <c r="H62" s="259"/>
      <c r="I62" s="463"/>
      <c r="J62" s="909">
        <f t="shared" si="7"/>
        <v>333900</v>
      </c>
      <c r="K62" s="466">
        <f t="shared" si="9"/>
        <v>0</v>
      </c>
      <c r="L62" s="900"/>
      <c r="M62" s="377"/>
      <c r="N62" s="260"/>
      <c r="O62" s="260"/>
      <c r="P62" s="45">
        <f t="shared" si="23"/>
        <v>0</v>
      </c>
      <c r="Q62" s="260"/>
      <c r="R62" s="260"/>
      <c r="S62" s="260"/>
      <c r="T62" s="45">
        <f t="shared" si="24"/>
        <v>0</v>
      </c>
      <c r="U62" s="260"/>
      <c r="V62" s="260"/>
      <c r="W62" s="260"/>
      <c r="X62" s="45">
        <f t="shared" si="25"/>
        <v>0</v>
      </c>
      <c r="Y62" s="260"/>
      <c r="Z62" s="260"/>
      <c r="AA62" s="260"/>
      <c r="AB62" s="880">
        <f t="shared" si="26"/>
        <v>0</v>
      </c>
      <c r="AC62" s="41"/>
      <c r="AD62" s="544" t="s">
        <v>22</v>
      </c>
      <c r="AE62" s="247"/>
      <c r="AF62" s="247">
        <v>932</v>
      </c>
      <c r="AG62" s="581">
        <f t="shared" si="27"/>
        <v>333900</v>
      </c>
      <c r="AH62" s="260" t="s">
        <v>47</v>
      </c>
      <c r="AI62" s="260" t="s">
        <v>47</v>
      </c>
      <c r="AJ62" s="260" t="s">
        <v>47</v>
      </c>
      <c r="AK62" s="260" t="s">
        <v>47</v>
      </c>
      <c r="AL62" s="260" t="s">
        <v>47</v>
      </c>
      <c r="AM62" s="260" t="s">
        <v>47</v>
      </c>
      <c r="AN62" s="260" t="s">
        <v>47</v>
      </c>
      <c r="AO62" s="260" t="s">
        <v>47</v>
      </c>
      <c r="AP62" s="260" t="s">
        <v>47</v>
      </c>
      <c r="AQ62" s="260" t="s">
        <v>47</v>
      </c>
      <c r="AR62" s="260" t="s">
        <v>47</v>
      </c>
      <c r="AS62" s="1376" t="s">
        <v>47</v>
      </c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</row>
    <row r="63" spans="1:179" s="40" customFormat="1" ht="21.75" customHeight="1" x14ac:dyDescent="0.25">
      <c r="A63" s="544" t="s">
        <v>778</v>
      </c>
      <c r="B63" s="247"/>
      <c r="C63" s="247">
        <v>933</v>
      </c>
      <c r="D63" s="244" t="s">
        <v>1211</v>
      </c>
      <c r="E63" s="458"/>
      <c r="F63" s="231">
        <f>'223 коммуналка'!G50</f>
        <v>538800</v>
      </c>
      <c r="G63" s="231">
        <f>'223 коммуналка'!G50</f>
        <v>538800</v>
      </c>
      <c r="H63" s="259"/>
      <c r="I63" s="463"/>
      <c r="J63" s="909">
        <f t="shared" si="7"/>
        <v>538800</v>
      </c>
      <c r="K63" s="466">
        <f t="shared" si="9"/>
        <v>0</v>
      </c>
      <c r="L63" s="900"/>
      <c r="M63" s="377"/>
      <c r="N63" s="260"/>
      <c r="O63" s="260"/>
      <c r="P63" s="45">
        <f t="shared" si="23"/>
        <v>0</v>
      </c>
      <c r="Q63" s="260"/>
      <c r="R63" s="260"/>
      <c r="S63" s="260"/>
      <c r="T63" s="45">
        <f t="shared" si="24"/>
        <v>0</v>
      </c>
      <c r="U63" s="260"/>
      <c r="V63" s="260"/>
      <c r="W63" s="260"/>
      <c r="X63" s="45">
        <f t="shared" si="25"/>
        <v>0</v>
      </c>
      <c r="Y63" s="260"/>
      <c r="Z63" s="260"/>
      <c r="AA63" s="260"/>
      <c r="AB63" s="880">
        <f t="shared" si="26"/>
        <v>0</v>
      </c>
      <c r="AC63" s="41"/>
      <c r="AD63" s="544" t="s">
        <v>778</v>
      </c>
      <c r="AE63" s="247"/>
      <c r="AF63" s="247">
        <v>933</v>
      </c>
      <c r="AG63" s="581">
        <f t="shared" si="27"/>
        <v>538800</v>
      </c>
      <c r="AH63" s="260" t="s">
        <v>47</v>
      </c>
      <c r="AI63" s="260" t="s">
        <v>47</v>
      </c>
      <c r="AJ63" s="260" t="s">
        <v>47</v>
      </c>
      <c r="AK63" s="260" t="s">
        <v>47</v>
      </c>
      <c r="AL63" s="260" t="s">
        <v>47</v>
      </c>
      <c r="AM63" s="260" t="s">
        <v>47</v>
      </c>
      <c r="AN63" s="260" t="s">
        <v>47</v>
      </c>
      <c r="AO63" s="260" t="s">
        <v>47</v>
      </c>
      <c r="AP63" s="260" t="s">
        <v>47</v>
      </c>
      <c r="AQ63" s="260" t="s">
        <v>47</v>
      </c>
      <c r="AR63" s="260" t="s">
        <v>47</v>
      </c>
      <c r="AS63" s="1376" t="s">
        <v>47</v>
      </c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</row>
    <row r="64" spans="1:179" s="40" customFormat="1" ht="21.75" customHeight="1" x14ac:dyDescent="0.25">
      <c r="A64" s="544" t="s">
        <v>779</v>
      </c>
      <c r="B64" s="247"/>
      <c r="C64" s="247">
        <v>933</v>
      </c>
      <c r="D64" s="244" t="s">
        <v>1211</v>
      </c>
      <c r="E64" s="458"/>
      <c r="F64" s="231">
        <f>'223 коммуналка'!G51</f>
        <v>417200</v>
      </c>
      <c r="G64" s="231">
        <f>'223 коммуналка'!G51</f>
        <v>417200</v>
      </c>
      <c r="H64" s="259"/>
      <c r="I64" s="463"/>
      <c r="J64" s="909">
        <f t="shared" si="7"/>
        <v>417200</v>
      </c>
      <c r="K64" s="466">
        <f t="shared" si="9"/>
        <v>0</v>
      </c>
      <c r="L64" s="900"/>
      <c r="M64" s="377"/>
      <c r="N64" s="260"/>
      <c r="O64" s="260"/>
      <c r="P64" s="45">
        <f t="shared" si="23"/>
        <v>0</v>
      </c>
      <c r="Q64" s="260"/>
      <c r="R64" s="260"/>
      <c r="S64" s="260"/>
      <c r="T64" s="45">
        <f t="shared" si="24"/>
        <v>0</v>
      </c>
      <c r="U64" s="260"/>
      <c r="V64" s="260"/>
      <c r="W64" s="260"/>
      <c r="X64" s="45">
        <f t="shared" si="25"/>
        <v>0</v>
      </c>
      <c r="Y64" s="260"/>
      <c r="Z64" s="260"/>
      <c r="AA64" s="260"/>
      <c r="AB64" s="880">
        <f t="shared" si="26"/>
        <v>0</v>
      </c>
      <c r="AC64" s="41"/>
      <c r="AD64" s="544" t="s">
        <v>779</v>
      </c>
      <c r="AE64" s="247"/>
      <c r="AF64" s="247">
        <v>933</v>
      </c>
      <c r="AG64" s="581">
        <f t="shared" si="27"/>
        <v>417200</v>
      </c>
      <c r="AH64" s="260" t="s">
        <v>47</v>
      </c>
      <c r="AI64" s="260" t="s">
        <v>47</v>
      </c>
      <c r="AJ64" s="260" t="s">
        <v>47</v>
      </c>
      <c r="AK64" s="260" t="s">
        <v>47</v>
      </c>
      <c r="AL64" s="260" t="s">
        <v>47</v>
      </c>
      <c r="AM64" s="260" t="s">
        <v>47</v>
      </c>
      <c r="AN64" s="260" t="s">
        <v>47</v>
      </c>
      <c r="AO64" s="260" t="s">
        <v>47</v>
      </c>
      <c r="AP64" s="260" t="s">
        <v>47</v>
      </c>
      <c r="AQ64" s="260" t="s">
        <v>47</v>
      </c>
      <c r="AR64" s="260" t="s">
        <v>47</v>
      </c>
      <c r="AS64" s="1376" t="s">
        <v>47</v>
      </c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</row>
    <row r="65" spans="1:179" s="40" customFormat="1" ht="31.5" customHeight="1" x14ac:dyDescent="0.25">
      <c r="A65" s="223" t="s">
        <v>654</v>
      </c>
      <c r="B65" s="213">
        <v>224</v>
      </c>
      <c r="C65" s="213"/>
      <c r="D65" s="262"/>
      <c r="E65" s="458">
        <f>E66</f>
        <v>0</v>
      </c>
      <c r="F65" s="204">
        <f>F66</f>
        <v>0</v>
      </c>
      <c r="G65" s="204">
        <f>G66</f>
        <v>0</v>
      </c>
      <c r="H65" s="206">
        <f>H66</f>
        <v>0</v>
      </c>
      <c r="I65" s="413">
        <f t="shared" ref="I65:AB65" si="28">I66</f>
        <v>0</v>
      </c>
      <c r="J65" s="908">
        <f t="shared" si="7"/>
        <v>0</v>
      </c>
      <c r="K65" s="901">
        <f t="shared" si="9"/>
        <v>0</v>
      </c>
      <c r="L65" s="901">
        <f t="shared" si="28"/>
        <v>0</v>
      </c>
      <c r="M65" s="201">
        <f t="shared" si="28"/>
        <v>0</v>
      </c>
      <c r="N65" s="45">
        <f t="shared" si="28"/>
        <v>0</v>
      </c>
      <c r="O65" s="45">
        <f t="shared" si="28"/>
        <v>0</v>
      </c>
      <c r="P65" s="45">
        <f t="shared" si="28"/>
        <v>0</v>
      </c>
      <c r="Q65" s="45">
        <f t="shared" si="28"/>
        <v>0</v>
      </c>
      <c r="R65" s="45">
        <f t="shared" si="28"/>
        <v>0</v>
      </c>
      <c r="S65" s="45">
        <f t="shared" si="28"/>
        <v>0</v>
      </c>
      <c r="T65" s="45">
        <f t="shared" si="28"/>
        <v>0</v>
      </c>
      <c r="U65" s="45">
        <f t="shared" si="28"/>
        <v>0</v>
      </c>
      <c r="V65" s="45">
        <f t="shared" si="28"/>
        <v>0</v>
      </c>
      <c r="W65" s="45">
        <f t="shared" si="28"/>
        <v>0</v>
      </c>
      <c r="X65" s="45">
        <f t="shared" si="28"/>
        <v>0</v>
      </c>
      <c r="Y65" s="45">
        <f t="shared" si="28"/>
        <v>0</v>
      </c>
      <c r="Z65" s="45">
        <f t="shared" si="28"/>
        <v>0</v>
      </c>
      <c r="AA65" s="45">
        <f t="shared" si="28"/>
        <v>0</v>
      </c>
      <c r="AB65" s="880">
        <f t="shared" si="28"/>
        <v>0</v>
      </c>
      <c r="AC65" s="194"/>
      <c r="AD65" s="223" t="s">
        <v>654</v>
      </c>
      <c r="AE65" s="213">
        <v>224</v>
      </c>
      <c r="AF65" s="213"/>
      <c r="AG65" s="582">
        <f t="shared" ref="AG65:AR65" si="29">AG66</f>
        <v>0</v>
      </c>
      <c r="AH65" s="45" t="str">
        <f t="shared" si="29"/>
        <v>Х</v>
      </c>
      <c r="AI65" s="45" t="str">
        <f>AI66</f>
        <v>Х</v>
      </c>
      <c r="AJ65" s="45" t="str">
        <f t="shared" si="29"/>
        <v>Х</v>
      </c>
      <c r="AK65" s="45" t="str">
        <f t="shared" si="29"/>
        <v>Х</v>
      </c>
      <c r="AL65" s="45" t="str">
        <f t="shared" si="29"/>
        <v>Х</v>
      </c>
      <c r="AM65" s="45" t="str">
        <f t="shared" si="29"/>
        <v>Х</v>
      </c>
      <c r="AN65" s="45" t="str">
        <f t="shared" si="29"/>
        <v>Х</v>
      </c>
      <c r="AO65" s="45" t="str">
        <f t="shared" si="29"/>
        <v>Х</v>
      </c>
      <c r="AP65" s="45" t="str">
        <f t="shared" si="29"/>
        <v>Х</v>
      </c>
      <c r="AQ65" s="45" t="str">
        <f t="shared" si="29"/>
        <v>Х</v>
      </c>
      <c r="AR65" s="45" t="str">
        <f t="shared" si="29"/>
        <v>Х</v>
      </c>
      <c r="AS65" s="1376" t="s">
        <v>47</v>
      </c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</row>
    <row r="66" spans="1:179" s="40" customFormat="1" ht="26.25" customHeight="1" x14ac:dyDescent="0.25">
      <c r="A66" s="544" t="s">
        <v>74</v>
      </c>
      <c r="B66" s="247"/>
      <c r="C66" s="247">
        <v>926</v>
      </c>
      <c r="D66" s="244" t="s">
        <v>1211</v>
      </c>
      <c r="E66" s="458"/>
      <c r="F66" s="203"/>
      <c r="G66" s="203">
        <f>F66</f>
        <v>0</v>
      </c>
      <c r="H66" s="1420"/>
      <c r="I66" s="1421"/>
      <c r="J66" s="909">
        <f t="shared" si="7"/>
        <v>0</v>
      </c>
      <c r="K66" s="466">
        <f t="shared" si="9"/>
        <v>0</v>
      </c>
      <c r="L66" s="1422"/>
      <c r="M66" s="1423"/>
      <c r="N66" s="584"/>
      <c r="O66" s="584"/>
      <c r="P66" s="45">
        <f t="shared" si="23"/>
        <v>0</v>
      </c>
      <c r="Q66" s="260"/>
      <c r="R66" s="260"/>
      <c r="S66" s="260"/>
      <c r="T66" s="45">
        <f t="shared" si="24"/>
        <v>0</v>
      </c>
      <c r="U66" s="260"/>
      <c r="V66" s="260"/>
      <c r="W66" s="260"/>
      <c r="X66" s="45">
        <f t="shared" si="25"/>
        <v>0</v>
      </c>
      <c r="Y66" s="584"/>
      <c r="Z66" s="584"/>
      <c r="AA66" s="584"/>
      <c r="AB66" s="880">
        <f t="shared" si="26"/>
        <v>0</v>
      </c>
      <c r="AC66" s="41"/>
      <c r="AD66" s="544" t="s">
        <v>74</v>
      </c>
      <c r="AE66" s="247"/>
      <c r="AF66" s="247">
        <v>926</v>
      </c>
      <c r="AG66" s="583">
        <f t="shared" ref="AG66" si="30">F66</f>
        <v>0</v>
      </c>
      <c r="AH66" s="260" t="s">
        <v>47</v>
      </c>
      <c r="AI66" s="260" t="s">
        <v>47</v>
      </c>
      <c r="AJ66" s="260" t="s">
        <v>47</v>
      </c>
      <c r="AK66" s="260" t="s">
        <v>47</v>
      </c>
      <c r="AL66" s="260" t="s">
        <v>47</v>
      </c>
      <c r="AM66" s="260" t="s">
        <v>47</v>
      </c>
      <c r="AN66" s="260" t="s">
        <v>47</v>
      </c>
      <c r="AO66" s="260" t="s">
        <v>47</v>
      </c>
      <c r="AP66" s="260" t="s">
        <v>47</v>
      </c>
      <c r="AQ66" s="260" t="s">
        <v>47</v>
      </c>
      <c r="AR66" s="260" t="s">
        <v>47</v>
      </c>
      <c r="AS66" s="1376" t="s">
        <v>47</v>
      </c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</row>
    <row r="67" spans="1:179" s="42" customFormat="1" ht="35.25" customHeight="1" x14ac:dyDescent="0.25">
      <c r="A67" s="223" t="s">
        <v>657</v>
      </c>
      <c r="B67" s="213">
        <v>225</v>
      </c>
      <c r="C67" s="213"/>
      <c r="D67" s="262"/>
      <c r="E67" s="458">
        <f>E68+E89+E105+E121</f>
        <v>0</v>
      </c>
      <c r="F67" s="204">
        <f>F68+F89+F105+F121</f>
        <v>2924700</v>
      </c>
      <c r="G67" s="204">
        <f>G68+G89+G105+G121</f>
        <v>2924700</v>
      </c>
      <c r="H67" s="206">
        <f>H68+H89+H105+H121</f>
        <v>0</v>
      </c>
      <c r="I67" s="413">
        <f>I68+I89+I105+I121</f>
        <v>0</v>
      </c>
      <c r="J67" s="908">
        <f t="shared" si="7"/>
        <v>2924700</v>
      </c>
      <c r="K67" s="901">
        <f>L67+P67+T67+X67+AB67</f>
        <v>0</v>
      </c>
      <c r="L67" s="901">
        <f t="shared" ref="L67:AB67" si="31">L68+L89+L105+L121</f>
        <v>0</v>
      </c>
      <c r="M67" s="201">
        <f t="shared" si="31"/>
        <v>0</v>
      </c>
      <c r="N67" s="45">
        <f t="shared" si="31"/>
        <v>0</v>
      </c>
      <c r="O67" s="45">
        <f t="shared" si="31"/>
        <v>0</v>
      </c>
      <c r="P67" s="45">
        <f t="shared" si="31"/>
        <v>0</v>
      </c>
      <c r="Q67" s="45">
        <f t="shared" si="31"/>
        <v>0</v>
      </c>
      <c r="R67" s="45">
        <f t="shared" si="31"/>
        <v>0</v>
      </c>
      <c r="S67" s="45">
        <f t="shared" si="31"/>
        <v>0</v>
      </c>
      <c r="T67" s="45">
        <f t="shared" si="31"/>
        <v>0</v>
      </c>
      <c r="U67" s="45">
        <f t="shared" si="31"/>
        <v>0</v>
      </c>
      <c r="V67" s="45">
        <f t="shared" si="31"/>
        <v>0</v>
      </c>
      <c r="W67" s="45">
        <f t="shared" si="31"/>
        <v>0</v>
      </c>
      <c r="X67" s="45">
        <f t="shared" si="31"/>
        <v>0</v>
      </c>
      <c r="Y67" s="45">
        <f t="shared" si="31"/>
        <v>0</v>
      </c>
      <c r="Z67" s="45">
        <f t="shared" si="31"/>
        <v>0</v>
      </c>
      <c r="AA67" s="45">
        <f t="shared" si="31"/>
        <v>0</v>
      </c>
      <c r="AB67" s="880">
        <f t="shared" si="31"/>
        <v>0</v>
      </c>
      <c r="AC67" s="194"/>
      <c r="AD67" s="223" t="s">
        <v>657</v>
      </c>
      <c r="AE67" s="213">
        <v>225</v>
      </c>
      <c r="AF67" s="213"/>
      <c r="AG67" s="582">
        <f>AG68+AG89+AG105+AG121</f>
        <v>2924700</v>
      </c>
      <c r="AH67" s="45" t="s">
        <v>47</v>
      </c>
      <c r="AI67" s="45" t="s">
        <v>47</v>
      </c>
      <c r="AJ67" s="45" t="s">
        <v>47</v>
      </c>
      <c r="AK67" s="45" t="s">
        <v>47</v>
      </c>
      <c r="AL67" s="45" t="s">
        <v>47</v>
      </c>
      <c r="AM67" s="45" t="s">
        <v>47</v>
      </c>
      <c r="AN67" s="45" t="s">
        <v>47</v>
      </c>
      <c r="AO67" s="45" t="s">
        <v>47</v>
      </c>
      <c r="AP67" s="45" t="s">
        <v>47</v>
      </c>
      <c r="AQ67" s="45" t="s">
        <v>47</v>
      </c>
      <c r="AR67" s="45" t="s">
        <v>47</v>
      </c>
      <c r="AS67" s="1376" t="s">
        <v>47</v>
      </c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4"/>
      <c r="BX67" s="194"/>
      <c r="BY67" s="194"/>
      <c r="BZ67" s="194"/>
      <c r="CA67" s="194"/>
      <c r="CB67" s="194"/>
      <c r="CC67" s="194"/>
      <c r="CD67" s="194"/>
      <c r="CE67" s="194"/>
      <c r="CF67" s="194"/>
      <c r="CG67" s="194"/>
      <c r="CH67" s="194"/>
      <c r="CI67" s="194"/>
      <c r="CJ67" s="194"/>
      <c r="CK67" s="194"/>
      <c r="CL67" s="194"/>
      <c r="CM67" s="194"/>
      <c r="CN67" s="194"/>
      <c r="CO67" s="194"/>
      <c r="CP67" s="194"/>
      <c r="CQ67" s="194"/>
      <c r="CR67" s="194"/>
      <c r="CS67" s="194"/>
      <c r="CT67" s="194"/>
      <c r="CU67" s="194"/>
      <c r="CV67" s="194"/>
      <c r="CW67" s="194"/>
      <c r="CX67" s="194"/>
      <c r="CY67" s="194"/>
      <c r="CZ67" s="194"/>
      <c r="DA67" s="194"/>
      <c r="DB67" s="194"/>
      <c r="DC67" s="194"/>
      <c r="DD67" s="194"/>
      <c r="DE67" s="194"/>
      <c r="DF67" s="194"/>
      <c r="DG67" s="194"/>
      <c r="DH67" s="194"/>
      <c r="DI67" s="194"/>
      <c r="DJ67" s="194"/>
      <c r="DK67" s="194"/>
      <c r="DL67" s="194"/>
      <c r="DM67" s="194"/>
      <c r="DN67" s="194"/>
      <c r="DO67" s="194"/>
      <c r="DP67" s="194"/>
      <c r="DQ67" s="194"/>
      <c r="DR67" s="194"/>
      <c r="DS67" s="194"/>
      <c r="DT67" s="194"/>
      <c r="DU67" s="194"/>
      <c r="DV67" s="194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</row>
    <row r="68" spans="1:179" s="40" customFormat="1" ht="36.75" customHeight="1" x14ac:dyDescent="0.25">
      <c r="A68" s="223" t="s">
        <v>75</v>
      </c>
      <c r="B68" s="338"/>
      <c r="C68" s="213">
        <v>941</v>
      </c>
      <c r="D68" s="262" t="s">
        <v>1211</v>
      </c>
      <c r="E68" s="458">
        <f>SUM(E69:E88)</f>
        <v>0</v>
      </c>
      <c r="F68" s="204">
        <f>SUM(F69:F88)</f>
        <v>2318000</v>
      </c>
      <c r="G68" s="204">
        <f>SUM(G69:G88)</f>
        <v>2318000</v>
      </c>
      <c r="H68" s="206">
        <f>SUM(H69:H88)</f>
        <v>0</v>
      </c>
      <c r="I68" s="413">
        <f>SUM(I69:I88)</f>
        <v>0</v>
      </c>
      <c r="J68" s="908">
        <f t="shared" si="7"/>
        <v>2318000</v>
      </c>
      <c r="K68" s="201">
        <f t="shared" si="9"/>
        <v>0</v>
      </c>
      <c r="L68" s="201">
        <f t="shared" ref="L68:AB68" si="32">SUM(L69:L88)</f>
        <v>0</v>
      </c>
      <c r="M68" s="339">
        <f t="shared" si="32"/>
        <v>0</v>
      </c>
      <c r="N68" s="265">
        <f t="shared" si="32"/>
        <v>0</v>
      </c>
      <c r="O68" s="265">
        <f t="shared" si="32"/>
        <v>0</v>
      </c>
      <c r="P68" s="265">
        <f t="shared" si="32"/>
        <v>0</v>
      </c>
      <c r="Q68" s="265">
        <f t="shared" si="32"/>
        <v>0</v>
      </c>
      <c r="R68" s="265">
        <f t="shared" si="32"/>
        <v>0</v>
      </c>
      <c r="S68" s="265">
        <f t="shared" si="32"/>
        <v>0</v>
      </c>
      <c r="T68" s="265">
        <f t="shared" si="32"/>
        <v>0</v>
      </c>
      <c r="U68" s="265">
        <f t="shared" si="32"/>
        <v>0</v>
      </c>
      <c r="V68" s="265">
        <f t="shared" si="32"/>
        <v>0</v>
      </c>
      <c r="W68" s="265">
        <f t="shared" si="32"/>
        <v>0</v>
      </c>
      <c r="X68" s="265">
        <f t="shared" si="32"/>
        <v>0</v>
      </c>
      <c r="Y68" s="265">
        <f t="shared" si="32"/>
        <v>0</v>
      </c>
      <c r="Z68" s="265">
        <f t="shared" si="32"/>
        <v>0</v>
      </c>
      <c r="AA68" s="265">
        <f t="shared" si="32"/>
        <v>0</v>
      </c>
      <c r="AB68" s="880">
        <f t="shared" si="32"/>
        <v>0</v>
      </c>
      <c r="AC68" s="41"/>
      <c r="AD68" s="223" t="s">
        <v>75</v>
      </c>
      <c r="AE68" s="338"/>
      <c r="AF68" s="213">
        <v>941</v>
      </c>
      <c r="AG68" s="45">
        <f>SUM(AG69:AG88)</f>
        <v>2318000</v>
      </c>
      <c r="AH68" s="45" t="s">
        <v>47</v>
      </c>
      <c r="AI68" s="45" t="s">
        <v>47</v>
      </c>
      <c r="AJ68" s="45" t="s">
        <v>47</v>
      </c>
      <c r="AK68" s="45" t="s">
        <v>47</v>
      </c>
      <c r="AL68" s="45" t="s">
        <v>47</v>
      </c>
      <c r="AM68" s="45" t="s">
        <v>47</v>
      </c>
      <c r="AN68" s="45" t="s">
        <v>47</v>
      </c>
      <c r="AO68" s="45" t="s">
        <v>47</v>
      </c>
      <c r="AP68" s="45" t="s">
        <v>47</v>
      </c>
      <c r="AQ68" s="45" t="s">
        <v>47</v>
      </c>
      <c r="AR68" s="45" t="s">
        <v>47</v>
      </c>
      <c r="AS68" s="1376" t="s">
        <v>47</v>
      </c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</row>
    <row r="69" spans="1:179" s="42" customFormat="1" ht="36" customHeight="1" x14ac:dyDescent="0.25">
      <c r="A69" s="238" t="s">
        <v>1649</v>
      </c>
      <c r="B69" s="230"/>
      <c r="C69" s="230"/>
      <c r="D69" s="244"/>
      <c r="E69" s="457"/>
      <c r="F69" s="232">
        <f>'225 сод.имущ.'!H13</f>
        <v>21900</v>
      </c>
      <c r="G69" s="232">
        <f>F69</f>
        <v>21900</v>
      </c>
      <c r="H69" s="259"/>
      <c r="I69" s="463"/>
      <c r="J69" s="910">
        <f t="shared" si="7"/>
        <v>21900</v>
      </c>
      <c r="K69" s="467">
        <f t="shared" si="9"/>
        <v>0</v>
      </c>
      <c r="L69" s="900"/>
      <c r="M69" s="377"/>
      <c r="N69" s="260"/>
      <c r="O69" s="260"/>
      <c r="P69" s="258">
        <f t="shared" ref="P69:P147" si="33">SUM(M69:O69)</f>
        <v>0</v>
      </c>
      <c r="Q69" s="260"/>
      <c r="R69" s="260"/>
      <c r="S69" s="260"/>
      <c r="T69" s="258">
        <f t="shared" ref="T69:T147" si="34">SUM(Q69:S69)</f>
        <v>0</v>
      </c>
      <c r="U69" s="260"/>
      <c r="V69" s="260"/>
      <c r="W69" s="260"/>
      <c r="X69" s="258">
        <f t="shared" ref="X69:X147" si="35">SUM(U69:W69)</f>
        <v>0</v>
      </c>
      <c r="Y69" s="260"/>
      <c r="Z69" s="260"/>
      <c r="AA69" s="260"/>
      <c r="AB69" s="881">
        <f t="shared" ref="AB69:AB147" si="36">SUM(Y69:AA69)</f>
        <v>0</v>
      </c>
      <c r="AC69" s="41"/>
      <c r="AD69" s="238" t="s">
        <v>1649</v>
      </c>
      <c r="AE69" s="230"/>
      <c r="AF69" s="230"/>
      <c r="AG69" s="581">
        <f t="shared" ref="AG69:AG88" si="37">F69</f>
        <v>21900</v>
      </c>
      <c r="AH69" s="260" t="s">
        <v>47</v>
      </c>
      <c r="AI69" s="260" t="s">
        <v>47</v>
      </c>
      <c r="AJ69" s="260" t="s">
        <v>47</v>
      </c>
      <c r="AK69" s="260" t="s">
        <v>47</v>
      </c>
      <c r="AL69" s="260" t="s">
        <v>47</v>
      </c>
      <c r="AM69" s="260" t="s">
        <v>47</v>
      </c>
      <c r="AN69" s="260" t="s">
        <v>47</v>
      </c>
      <c r="AO69" s="260" t="s">
        <v>47</v>
      </c>
      <c r="AP69" s="260" t="s">
        <v>47</v>
      </c>
      <c r="AQ69" s="260" t="s">
        <v>47</v>
      </c>
      <c r="AR69" s="260" t="s">
        <v>47</v>
      </c>
      <c r="AS69" s="1376" t="s">
        <v>47</v>
      </c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</row>
    <row r="70" spans="1:179" s="40" customFormat="1" ht="35.25" customHeight="1" x14ac:dyDescent="0.25">
      <c r="A70" s="238" t="s">
        <v>1650</v>
      </c>
      <c r="B70" s="230"/>
      <c r="C70" s="230"/>
      <c r="D70" s="244"/>
      <c r="E70" s="457"/>
      <c r="F70" s="232">
        <f>'225 сод.имущ.'!H22</f>
        <v>1141600</v>
      </c>
      <c r="G70" s="232">
        <f t="shared" ref="G70:G88" si="38">F70</f>
        <v>1141600</v>
      </c>
      <c r="H70" s="259"/>
      <c r="I70" s="463"/>
      <c r="J70" s="910">
        <f t="shared" si="7"/>
        <v>1141600</v>
      </c>
      <c r="K70" s="467">
        <f t="shared" si="9"/>
        <v>0</v>
      </c>
      <c r="L70" s="900"/>
      <c r="M70" s="377"/>
      <c r="N70" s="260"/>
      <c r="O70" s="260"/>
      <c r="P70" s="258">
        <f t="shared" si="33"/>
        <v>0</v>
      </c>
      <c r="Q70" s="260"/>
      <c r="R70" s="260"/>
      <c r="S70" s="260"/>
      <c r="T70" s="258">
        <f t="shared" si="34"/>
        <v>0</v>
      </c>
      <c r="U70" s="260"/>
      <c r="V70" s="260"/>
      <c r="W70" s="260"/>
      <c r="X70" s="258">
        <f t="shared" si="35"/>
        <v>0</v>
      </c>
      <c r="Y70" s="260"/>
      <c r="Z70" s="260"/>
      <c r="AA70" s="260"/>
      <c r="AB70" s="881">
        <f t="shared" si="36"/>
        <v>0</v>
      </c>
      <c r="AC70" s="41"/>
      <c r="AD70" s="238" t="s">
        <v>1650</v>
      </c>
      <c r="AE70" s="230"/>
      <c r="AF70" s="230"/>
      <c r="AG70" s="581">
        <f t="shared" si="37"/>
        <v>1141600</v>
      </c>
      <c r="AH70" s="260" t="s">
        <v>47</v>
      </c>
      <c r="AI70" s="260" t="s">
        <v>47</v>
      </c>
      <c r="AJ70" s="260" t="s">
        <v>47</v>
      </c>
      <c r="AK70" s="260" t="s">
        <v>47</v>
      </c>
      <c r="AL70" s="260" t="s">
        <v>47</v>
      </c>
      <c r="AM70" s="260" t="s">
        <v>47</v>
      </c>
      <c r="AN70" s="260" t="s">
        <v>47</v>
      </c>
      <c r="AO70" s="260" t="s">
        <v>47</v>
      </c>
      <c r="AP70" s="260" t="s">
        <v>47</v>
      </c>
      <c r="AQ70" s="260" t="s">
        <v>47</v>
      </c>
      <c r="AR70" s="260" t="s">
        <v>47</v>
      </c>
      <c r="AS70" s="1376" t="s">
        <v>47</v>
      </c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</row>
    <row r="71" spans="1:179" s="41" customFormat="1" ht="18.75" customHeight="1" x14ac:dyDescent="0.25">
      <c r="A71" s="238" t="s">
        <v>390</v>
      </c>
      <c r="B71" s="230"/>
      <c r="C71" s="230"/>
      <c r="D71" s="244"/>
      <c r="E71" s="457"/>
      <c r="F71" s="232">
        <f>'225 сод.имущ.'!H50</f>
        <v>34300</v>
      </c>
      <c r="G71" s="232">
        <f t="shared" si="38"/>
        <v>34300</v>
      </c>
      <c r="H71" s="259"/>
      <c r="I71" s="463"/>
      <c r="J71" s="910">
        <f t="shared" si="7"/>
        <v>34300</v>
      </c>
      <c r="K71" s="467">
        <f t="shared" si="9"/>
        <v>0</v>
      </c>
      <c r="L71" s="900"/>
      <c r="M71" s="377"/>
      <c r="N71" s="260"/>
      <c r="O71" s="260"/>
      <c r="P71" s="258">
        <f t="shared" si="33"/>
        <v>0</v>
      </c>
      <c r="Q71" s="260"/>
      <c r="R71" s="260"/>
      <c r="S71" s="260"/>
      <c r="T71" s="258">
        <f t="shared" si="34"/>
        <v>0</v>
      </c>
      <c r="U71" s="260"/>
      <c r="V71" s="260"/>
      <c r="W71" s="260"/>
      <c r="X71" s="258">
        <f t="shared" si="35"/>
        <v>0</v>
      </c>
      <c r="Y71" s="260"/>
      <c r="Z71" s="260"/>
      <c r="AA71" s="260"/>
      <c r="AB71" s="881">
        <f t="shared" si="36"/>
        <v>0</v>
      </c>
      <c r="AD71" s="238" t="s">
        <v>390</v>
      </c>
      <c r="AE71" s="230"/>
      <c r="AF71" s="230"/>
      <c r="AG71" s="581">
        <f t="shared" si="37"/>
        <v>34300</v>
      </c>
      <c r="AH71" s="260" t="s">
        <v>47</v>
      </c>
      <c r="AI71" s="260" t="s">
        <v>47</v>
      </c>
      <c r="AJ71" s="260" t="s">
        <v>47</v>
      </c>
      <c r="AK71" s="260" t="s">
        <v>47</v>
      </c>
      <c r="AL71" s="260" t="s">
        <v>47</v>
      </c>
      <c r="AM71" s="260" t="s">
        <v>47</v>
      </c>
      <c r="AN71" s="260" t="s">
        <v>47</v>
      </c>
      <c r="AO71" s="260" t="s">
        <v>47</v>
      </c>
      <c r="AP71" s="260" t="s">
        <v>47</v>
      </c>
      <c r="AQ71" s="260" t="s">
        <v>47</v>
      </c>
      <c r="AR71" s="260" t="s">
        <v>47</v>
      </c>
      <c r="AS71" s="1376" t="s">
        <v>47</v>
      </c>
    </row>
    <row r="72" spans="1:179" s="41" customFormat="1" ht="23.25" customHeight="1" x14ac:dyDescent="0.25">
      <c r="A72" s="238" t="s">
        <v>77</v>
      </c>
      <c r="B72" s="230"/>
      <c r="C72" s="230"/>
      <c r="D72" s="244"/>
      <c r="E72" s="457"/>
      <c r="F72" s="232">
        <f>'225 сод.имущ.'!H55</f>
        <v>745400</v>
      </c>
      <c r="G72" s="232">
        <f t="shared" si="38"/>
        <v>745400</v>
      </c>
      <c r="H72" s="259"/>
      <c r="I72" s="463"/>
      <c r="J72" s="910">
        <f t="shared" si="7"/>
        <v>745400</v>
      </c>
      <c r="K72" s="467">
        <f t="shared" si="9"/>
        <v>0</v>
      </c>
      <c r="L72" s="900"/>
      <c r="M72" s="377"/>
      <c r="N72" s="260"/>
      <c r="O72" s="260"/>
      <c r="P72" s="258">
        <f t="shared" si="33"/>
        <v>0</v>
      </c>
      <c r="Q72" s="260"/>
      <c r="R72" s="260"/>
      <c r="S72" s="260"/>
      <c r="T72" s="258">
        <f t="shared" si="34"/>
        <v>0</v>
      </c>
      <c r="U72" s="260"/>
      <c r="V72" s="260"/>
      <c r="W72" s="260"/>
      <c r="X72" s="258">
        <f t="shared" si="35"/>
        <v>0</v>
      </c>
      <c r="Y72" s="260"/>
      <c r="Z72" s="260"/>
      <c r="AA72" s="260"/>
      <c r="AB72" s="881">
        <f t="shared" si="36"/>
        <v>0</v>
      </c>
      <c r="AD72" s="238" t="s">
        <v>77</v>
      </c>
      <c r="AE72" s="230"/>
      <c r="AF72" s="230"/>
      <c r="AG72" s="581">
        <f t="shared" si="37"/>
        <v>745400</v>
      </c>
      <c r="AH72" s="260" t="s">
        <v>47</v>
      </c>
      <c r="AI72" s="260" t="s">
        <v>47</v>
      </c>
      <c r="AJ72" s="260" t="s">
        <v>47</v>
      </c>
      <c r="AK72" s="260" t="s">
        <v>47</v>
      </c>
      <c r="AL72" s="260" t="s">
        <v>47</v>
      </c>
      <c r="AM72" s="260" t="s">
        <v>47</v>
      </c>
      <c r="AN72" s="260" t="s">
        <v>47</v>
      </c>
      <c r="AO72" s="260" t="s">
        <v>47</v>
      </c>
      <c r="AP72" s="260" t="s">
        <v>47</v>
      </c>
      <c r="AQ72" s="260" t="s">
        <v>47</v>
      </c>
      <c r="AR72" s="260" t="s">
        <v>47</v>
      </c>
      <c r="AS72" s="1376" t="s">
        <v>47</v>
      </c>
    </row>
    <row r="73" spans="1:179" s="41" customFormat="1" ht="36.75" customHeight="1" x14ac:dyDescent="0.25">
      <c r="A73" s="238" t="s">
        <v>1114</v>
      </c>
      <c r="B73" s="230"/>
      <c r="C73" s="230"/>
      <c r="D73" s="244"/>
      <c r="E73" s="457"/>
      <c r="F73" s="232">
        <f>'225 сод.имущ.'!H59</f>
        <v>0</v>
      </c>
      <c r="G73" s="232">
        <f t="shared" si="38"/>
        <v>0</v>
      </c>
      <c r="H73" s="259"/>
      <c r="I73" s="463"/>
      <c r="J73" s="910">
        <f t="shared" si="7"/>
        <v>0</v>
      </c>
      <c r="K73" s="467">
        <f t="shared" si="9"/>
        <v>0</v>
      </c>
      <c r="L73" s="900"/>
      <c r="M73" s="377"/>
      <c r="N73" s="260"/>
      <c r="O73" s="260"/>
      <c r="P73" s="258">
        <f t="shared" si="33"/>
        <v>0</v>
      </c>
      <c r="Q73" s="260"/>
      <c r="R73" s="260"/>
      <c r="S73" s="260"/>
      <c r="T73" s="258">
        <f t="shared" si="34"/>
        <v>0</v>
      </c>
      <c r="U73" s="260"/>
      <c r="V73" s="260"/>
      <c r="W73" s="260"/>
      <c r="X73" s="258">
        <f t="shared" si="35"/>
        <v>0</v>
      </c>
      <c r="Y73" s="260"/>
      <c r="Z73" s="260"/>
      <c r="AA73" s="260"/>
      <c r="AB73" s="881">
        <f t="shared" si="36"/>
        <v>0</v>
      </c>
      <c r="AD73" s="238" t="s">
        <v>1114</v>
      </c>
      <c r="AE73" s="230"/>
      <c r="AF73" s="230"/>
      <c r="AG73" s="581">
        <f t="shared" si="37"/>
        <v>0</v>
      </c>
      <c r="AH73" s="260" t="s">
        <v>47</v>
      </c>
      <c r="AI73" s="260" t="s">
        <v>47</v>
      </c>
      <c r="AJ73" s="260" t="s">
        <v>47</v>
      </c>
      <c r="AK73" s="260" t="s">
        <v>47</v>
      </c>
      <c r="AL73" s="260" t="s">
        <v>47</v>
      </c>
      <c r="AM73" s="260" t="s">
        <v>47</v>
      </c>
      <c r="AN73" s="260" t="s">
        <v>47</v>
      </c>
      <c r="AO73" s="260" t="s">
        <v>47</v>
      </c>
      <c r="AP73" s="260" t="s">
        <v>47</v>
      </c>
      <c r="AQ73" s="260" t="s">
        <v>47</v>
      </c>
      <c r="AR73" s="260" t="s">
        <v>47</v>
      </c>
      <c r="AS73" s="1376" t="s">
        <v>47</v>
      </c>
    </row>
    <row r="74" spans="1:179" s="41" customFormat="1" ht="21.75" customHeight="1" x14ac:dyDescent="0.25">
      <c r="A74" s="238" t="s">
        <v>391</v>
      </c>
      <c r="B74" s="230"/>
      <c r="C74" s="230"/>
      <c r="D74" s="244"/>
      <c r="E74" s="457"/>
      <c r="F74" s="232">
        <f>'225 сод.имущ.'!H73</f>
        <v>231000</v>
      </c>
      <c r="G74" s="232">
        <f t="shared" si="38"/>
        <v>231000</v>
      </c>
      <c r="H74" s="259"/>
      <c r="I74" s="463"/>
      <c r="J74" s="910">
        <f t="shared" si="7"/>
        <v>231000</v>
      </c>
      <c r="K74" s="467">
        <f t="shared" si="9"/>
        <v>0</v>
      </c>
      <c r="L74" s="900"/>
      <c r="M74" s="377"/>
      <c r="N74" s="260"/>
      <c r="O74" s="260"/>
      <c r="P74" s="258">
        <f t="shared" si="33"/>
        <v>0</v>
      </c>
      <c r="Q74" s="260"/>
      <c r="R74" s="260"/>
      <c r="S74" s="260"/>
      <c r="T74" s="258">
        <f t="shared" si="34"/>
        <v>0</v>
      </c>
      <c r="U74" s="260"/>
      <c r="V74" s="260"/>
      <c r="W74" s="260"/>
      <c r="X74" s="258">
        <f t="shared" si="35"/>
        <v>0</v>
      </c>
      <c r="Y74" s="260"/>
      <c r="Z74" s="260"/>
      <c r="AA74" s="260"/>
      <c r="AB74" s="881">
        <f t="shared" si="36"/>
        <v>0</v>
      </c>
      <c r="AD74" s="238" t="s">
        <v>391</v>
      </c>
      <c r="AE74" s="230"/>
      <c r="AF74" s="230"/>
      <c r="AG74" s="581">
        <f t="shared" si="37"/>
        <v>231000</v>
      </c>
      <c r="AH74" s="260" t="s">
        <v>47</v>
      </c>
      <c r="AI74" s="260" t="s">
        <v>47</v>
      </c>
      <c r="AJ74" s="260" t="s">
        <v>47</v>
      </c>
      <c r="AK74" s="260" t="s">
        <v>47</v>
      </c>
      <c r="AL74" s="260" t="s">
        <v>47</v>
      </c>
      <c r="AM74" s="260" t="s">
        <v>47</v>
      </c>
      <c r="AN74" s="260" t="s">
        <v>47</v>
      </c>
      <c r="AO74" s="260" t="s">
        <v>47</v>
      </c>
      <c r="AP74" s="260" t="s">
        <v>47</v>
      </c>
      <c r="AQ74" s="260" t="s">
        <v>47</v>
      </c>
      <c r="AR74" s="260" t="s">
        <v>47</v>
      </c>
      <c r="AS74" s="1376" t="s">
        <v>47</v>
      </c>
    </row>
    <row r="75" spans="1:179" s="41" customFormat="1" ht="52.5" customHeight="1" x14ac:dyDescent="0.25">
      <c r="A75" s="238" t="s">
        <v>1115</v>
      </c>
      <c r="B75" s="230"/>
      <c r="C75" s="230"/>
      <c r="D75" s="244"/>
      <c r="E75" s="457"/>
      <c r="F75" s="232">
        <f>'225 сод.имущ.'!H75</f>
        <v>0</v>
      </c>
      <c r="G75" s="232">
        <f t="shared" si="38"/>
        <v>0</v>
      </c>
      <c r="H75" s="259"/>
      <c r="I75" s="463"/>
      <c r="J75" s="910">
        <f t="shared" si="7"/>
        <v>0</v>
      </c>
      <c r="K75" s="467">
        <f t="shared" si="9"/>
        <v>0</v>
      </c>
      <c r="L75" s="900"/>
      <c r="M75" s="377"/>
      <c r="N75" s="260"/>
      <c r="O75" s="260"/>
      <c r="P75" s="258">
        <f t="shared" si="33"/>
        <v>0</v>
      </c>
      <c r="Q75" s="260"/>
      <c r="R75" s="260"/>
      <c r="S75" s="260"/>
      <c r="T75" s="258">
        <f t="shared" si="34"/>
        <v>0</v>
      </c>
      <c r="U75" s="260"/>
      <c r="V75" s="260"/>
      <c r="W75" s="260"/>
      <c r="X75" s="258">
        <f t="shared" si="35"/>
        <v>0</v>
      </c>
      <c r="Y75" s="260"/>
      <c r="Z75" s="260"/>
      <c r="AA75" s="260"/>
      <c r="AB75" s="881">
        <f t="shared" si="36"/>
        <v>0</v>
      </c>
      <c r="AD75" s="238" t="s">
        <v>1115</v>
      </c>
      <c r="AE75" s="230"/>
      <c r="AF75" s="230"/>
      <c r="AG75" s="581">
        <f t="shared" si="37"/>
        <v>0</v>
      </c>
      <c r="AH75" s="260" t="s">
        <v>47</v>
      </c>
      <c r="AI75" s="260" t="s">
        <v>47</v>
      </c>
      <c r="AJ75" s="260" t="s">
        <v>47</v>
      </c>
      <c r="AK75" s="260" t="s">
        <v>47</v>
      </c>
      <c r="AL75" s="260" t="s">
        <v>47</v>
      </c>
      <c r="AM75" s="260" t="s">
        <v>47</v>
      </c>
      <c r="AN75" s="260" t="s">
        <v>47</v>
      </c>
      <c r="AO75" s="260" t="s">
        <v>47</v>
      </c>
      <c r="AP75" s="260" t="s">
        <v>47</v>
      </c>
      <c r="AQ75" s="260" t="s">
        <v>47</v>
      </c>
      <c r="AR75" s="260" t="s">
        <v>47</v>
      </c>
      <c r="AS75" s="1376" t="s">
        <v>47</v>
      </c>
    </row>
    <row r="76" spans="1:179" s="41" customFormat="1" ht="33.75" customHeight="1" x14ac:dyDescent="0.25">
      <c r="A76" s="238" t="s">
        <v>393</v>
      </c>
      <c r="B76" s="230"/>
      <c r="C76" s="230"/>
      <c r="D76" s="244"/>
      <c r="E76" s="457"/>
      <c r="F76" s="232">
        <f>'225 сод.имущ.'!H78</f>
        <v>0</v>
      </c>
      <c r="G76" s="232">
        <f t="shared" si="38"/>
        <v>0</v>
      </c>
      <c r="H76" s="259"/>
      <c r="I76" s="463"/>
      <c r="J76" s="910">
        <f t="shared" si="7"/>
        <v>0</v>
      </c>
      <c r="K76" s="467">
        <f t="shared" si="9"/>
        <v>0</v>
      </c>
      <c r="L76" s="900"/>
      <c r="M76" s="377"/>
      <c r="N76" s="260"/>
      <c r="O76" s="260"/>
      <c r="P76" s="258">
        <f t="shared" si="33"/>
        <v>0</v>
      </c>
      <c r="Q76" s="260"/>
      <c r="R76" s="260"/>
      <c r="S76" s="260"/>
      <c r="T76" s="258">
        <f t="shared" si="34"/>
        <v>0</v>
      </c>
      <c r="U76" s="260"/>
      <c r="V76" s="260"/>
      <c r="W76" s="260"/>
      <c r="X76" s="258">
        <f t="shared" si="35"/>
        <v>0</v>
      </c>
      <c r="Y76" s="260"/>
      <c r="Z76" s="260"/>
      <c r="AA76" s="260"/>
      <c r="AB76" s="881">
        <f t="shared" si="36"/>
        <v>0</v>
      </c>
      <c r="AD76" s="238" t="s">
        <v>393</v>
      </c>
      <c r="AE76" s="230"/>
      <c r="AF76" s="230"/>
      <c r="AG76" s="581">
        <f t="shared" si="37"/>
        <v>0</v>
      </c>
      <c r="AH76" s="260" t="s">
        <v>47</v>
      </c>
      <c r="AI76" s="260" t="s">
        <v>47</v>
      </c>
      <c r="AJ76" s="260" t="s">
        <v>47</v>
      </c>
      <c r="AK76" s="260" t="s">
        <v>47</v>
      </c>
      <c r="AL76" s="260" t="s">
        <v>47</v>
      </c>
      <c r="AM76" s="260" t="s">
        <v>47</v>
      </c>
      <c r="AN76" s="260" t="s">
        <v>47</v>
      </c>
      <c r="AO76" s="260" t="s">
        <v>47</v>
      </c>
      <c r="AP76" s="260" t="s">
        <v>47</v>
      </c>
      <c r="AQ76" s="260" t="s">
        <v>47</v>
      </c>
      <c r="AR76" s="260" t="s">
        <v>47</v>
      </c>
      <c r="AS76" s="1376" t="s">
        <v>47</v>
      </c>
    </row>
    <row r="77" spans="1:179" s="41" customFormat="1" ht="36.75" customHeight="1" x14ac:dyDescent="0.25">
      <c r="A77" s="238" t="s">
        <v>394</v>
      </c>
      <c r="B77" s="230"/>
      <c r="C77" s="230"/>
      <c r="D77" s="244"/>
      <c r="E77" s="457"/>
      <c r="F77" s="232">
        <f>'225 сод.имущ.'!H81</f>
        <v>53000</v>
      </c>
      <c r="G77" s="232">
        <f t="shared" si="38"/>
        <v>53000</v>
      </c>
      <c r="H77" s="259"/>
      <c r="I77" s="463"/>
      <c r="J77" s="910">
        <f t="shared" si="7"/>
        <v>53000</v>
      </c>
      <c r="K77" s="467">
        <f t="shared" si="9"/>
        <v>0</v>
      </c>
      <c r="L77" s="900"/>
      <c r="M77" s="377"/>
      <c r="N77" s="260"/>
      <c r="O77" s="260"/>
      <c r="P77" s="258">
        <f t="shared" si="33"/>
        <v>0</v>
      </c>
      <c r="Q77" s="260"/>
      <c r="R77" s="260"/>
      <c r="S77" s="260"/>
      <c r="T77" s="258">
        <f t="shared" si="34"/>
        <v>0</v>
      </c>
      <c r="U77" s="260"/>
      <c r="V77" s="260"/>
      <c r="W77" s="260"/>
      <c r="X77" s="258">
        <f t="shared" si="35"/>
        <v>0</v>
      </c>
      <c r="Y77" s="260"/>
      <c r="Z77" s="260"/>
      <c r="AA77" s="260"/>
      <c r="AB77" s="881">
        <f t="shared" si="36"/>
        <v>0</v>
      </c>
      <c r="AD77" s="238" t="s">
        <v>394</v>
      </c>
      <c r="AE77" s="230"/>
      <c r="AF77" s="230"/>
      <c r="AG77" s="581">
        <f t="shared" si="37"/>
        <v>53000</v>
      </c>
      <c r="AH77" s="260" t="s">
        <v>47</v>
      </c>
      <c r="AI77" s="260" t="s">
        <v>47</v>
      </c>
      <c r="AJ77" s="260" t="s">
        <v>47</v>
      </c>
      <c r="AK77" s="260" t="s">
        <v>47</v>
      </c>
      <c r="AL77" s="260" t="s">
        <v>47</v>
      </c>
      <c r="AM77" s="260" t="s">
        <v>47</v>
      </c>
      <c r="AN77" s="260" t="s">
        <v>47</v>
      </c>
      <c r="AO77" s="260" t="s">
        <v>47</v>
      </c>
      <c r="AP77" s="260" t="s">
        <v>47</v>
      </c>
      <c r="AQ77" s="260" t="s">
        <v>47</v>
      </c>
      <c r="AR77" s="260" t="s">
        <v>47</v>
      </c>
      <c r="AS77" s="1376" t="s">
        <v>47</v>
      </c>
    </row>
    <row r="78" spans="1:179" s="41" customFormat="1" ht="23.25" customHeight="1" x14ac:dyDescent="0.25">
      <c r="A78" s="238" t="s">
        <v>1116</v>
      </c>
      <c r="B78" s="230"/>
      <c r="C78" s="230"/>
      <c r="D78" s="244"/>
      <c r="E78" s="457"/>
      <c r="F78" s="232">
        <f>'225 сод.имущ.'!H94+'225 сод.имущ.'!H95+'225 сод.имущ.'!H96</f>
        <v>0</v>
      </c>
      <c r="G78" s="232">
        <f t="shared" si="38"/>
        <v>0</v>
      </c>
      <c r="H78" s="259"/>
      <c r="I78" s="463"/>
      <c r="J78" s="910">
        <f t="shared" si="7"/>
        <v>0</v>
      </c>
      <c r="K78" s="467">
        <f t="shared" si="9"/>
        <v>0</v>
      </c>
      <c r="L78" s="900"/>
      <c r="M78" s="377"/>
      <c r="N78" s="260"/>
      <c r="O78" s="260"/>
      <c r="P78" s="258">
        <f t="shared" si="33"/>
        <v>0</v>
      </c>
      <c r="Q78" s="260"/>
      <c r="R78" s="260"/>
      <c r="S78" s="260"/>
      <c r="T78" s="258">
        <f t="shared" si="34"/>
        <v>0</v>
      </c>
      <c r="U78" s="260"/>
      <c r="V78" s="260"/>
      <c r="W78" s="260"/>
      <c r="X78" s="258">
        <f t="shared" si="35"/>
        <v>0</v>
      </c>
      <c r="Y78" s="260"/>
      <c r="Z78" s="260"/>
      <c r="AA78" s="260"/>
      <c r="AB78" s="881">
        <f t="shared" si="36"/>
        <v>0</v>
      </c>
      <c r="AD78" s="238" t="s">
        <v>1116</v>
      </c>
      <c r="AE78" s="230"/>
      <c r="AF78" s="230"/>
      <c r="AG78" s="581">
        <f t="shared" si="37"/>
        <v>0</v>
      </c>
      <c r="AH78" s="260" t="s">
        <v>47</v>
      </c>
      <c r="AI78" s="260" t="s">
        <v>47</v>
      </c>
      <c r="AJ78" s="260" t="s">
        <v>47</v>
      </c>
      <c r="AK78" s="260" t="s">
        <v>47</v>
      </c>
      <c r="AL78" s="260" t="s">
        <v>47</v>
      </c>
      <c r="AM78" s="260" t="s">
        <v>47</v>
      </c>
      <c r="AN78" s="260" t="s">
        <v>47</v>
      </c>
      <c r="AO78" s="260" t="s">
        <v>47</v>
      </c>
      <c r="AP78" s="260" t="s">
        <v>47</v>
      </c>
      <c r="AQ78" s="260" t="s">
        <v>47</v>
      </c>
      <c r="AR78" s="260" t="s">
        <v>47</v>
      </c>
      <c r="AS78" s="1376" t="s">
        <v>47</v>
      </c>
    </row>
    <row r="79" spans="1:179" s="41" customFormat="1" ht="23.25" customHeight="1" x14ac:dyDescent="0.25">
      <c r="A79" s="238" t="s">
        <v>1513</v>
      </c>
      <c r="B79" s="230"/>
      <c r="C79" s="230"/>
      <c r="D79" s="244"/>
      <c r="E79" s="457"/>
      <c r="F79" s="232">
        <f>'225 сод.имущ.'!H97</f>
        <v>0</v>
      </c>
      <c r="G79" s="232">
        <f t="shared" si="38"/>
        <v>0</v>
      </c>
      <c r="H79" s="259"/>
      <c r="I79" s="463"/>
      <c r="J79" s="910">
        <f t="shared" si="7"/>
        <v>0</v>
      </c>
      <c r="K79" s="467">
        <f t="shared" si="9"/>
        <v>0</v>
      </c>
      <c r="L79" s="900"/>
      <c r="M79" s="377"/>
      <c r="N79" s="260"/>
      <c r="O79" s="260"/>
      <c r="P79" s="258">
        <f t="shared" si="33"/>
        <v>0</v>
      </c>
      <c r="Q79" s="260"/>
      <c r="R79" s="260"/>
      <c r="S79" s="260"/>
      <c r="T79" s="258">
        <f t="shared" si="34"/>
        <v>0</v>
      </c>
      <c r="U79" s="260"/>
      <c r="V79" s="260"/>
      <c r="W79" s="260"/>
      <c r="X79" s="258">
        <f t="shared" si="35"/>
        <v>0</v>
      </c>
      <c r="Y79" s="260"/>
      <c r="Z79" s="260"/>
      <c r="AA79" s="260"/>
      <c r="AB79" s="881">
        <f t="shared" si="36"/>
        <v>0</v>
      </c>
      <c r="AD79" s="238" t="s">
        <v>1513</v>
      </c>
      <c r="AE79" s="230"/>
      <c r="AF79" s="230"/>
      <c r="AG79" s="581">
        <f t="shared" si="37"/>
        <v>0</v>
      </c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1376">
        <f t="shared" ref="AS79" si="39">AG79-AH79-AI79-AJ79-AK79-AL79-AM79-AN79-AO79-AP79-AQ79-AR79</f>
        <v>0</v>
      </c>
    </row>
    <row r="80" spans="1:179" s="41" customFormat="1" ht="21.75" customHeight="1" x14ac:dyDescent="0.25">
      <c r="A80" s="238" t="s">
        <v>781</v>
      </c>
      <c r="B80" s="230"/>
      <c r="C80" s="230"/>
      <c r="D80" s="244"/>
      <c r="E80" s="457"/>
      <c r="F80" s="232">
        <f>'225 сод.имущ.'!H98</f>
        <v>80800</v>
      </c>
      <c r="G80" s="232">
        <f t="shared" si="38"/>
        <v>80800</v>
      </c>
      <c r="H80" s="259"/>
      <c r="I80" s="463"/>
      <c r="J80" s="910">
        <f t="shared" si="7"/>
        <v>80800</v>
      </c>
      <c r="K80" s="467">
        <f t="shared" si="9"/>
        <v>0</v>
      </c>
      <c r="L80" s="900"/>
      <c r="M80" s="377"/>
      <c r="N80" s="260"/>
      <c r="O80" s="260"/>
      <c r="P80" s="258">
        <f t="shared" si="33"/>
        <v>0</v>
      </c>
      <c r="Q80" s="260"/>
      <c r="R80" s="260"/>
      <c r="S80" s="260"/>
      <c r="T80" s="258">
        <f t="shared" si="34"/>
        <v>0</v>
      </c>
      <c r="U80" s="260"/>
      <c r="V80" s="260"/>
      <c r="W80" s="260"/>
      <c r="X80" s="258">
        <f t="shared" si="35"/>
        <v>0</v>
      </c>
      <c r="Y80" s="260"/>
      <c r="Z80" s="260"/>
      <c r="AA80" s="260"/>
      <c r="AB80" s="881">
        <f t="shared" si="36"/>
        <v>0</v>
      </c>
      <c r="AD80" s="238" t="s">
        <v>781</v>
      </c>
      <c r="AE80" s="230"/>
      <c r="AF80" s="230"/>
      <c r="AG80" s="581">
        <f t="shared" si="37"/>
        <v>80800</v>
      </c>
      <c r="AH80" s="260" t="s">
        <v>47</v>
      </c>
      <c r="AI80" s="260" t="s">
        <v>47</v>
      </c>
      <c r="AJ80" s="260" t="s">
        <v>47</v>
      </c>
      <c r="AK80" s="260" t="s">
        <v>47</v>
      </c>
      <c r="AL80" s="260" t="s">
        <v>47</v>
      </c>
      <c r="AM80" s="260" t="s">
        <v>47</v>
      </c>
      <c r="AN80" s="260" t="s">
        <v>47</v>
      </c>
      <c r="AO80" s="260" t="s">
        <v>47</v>
      </c>
      <c r="AP80" s="260" t="s">
        <v>47</v>
      </c>
      <c r="AQ80" s="260" t="s">
        <v>47</v>
      </c>
      <c r="AR80" s="260" t="s">
        <v>47</v>
      </c>
      <c r="AS80" s="1376" t="s">
        <v>47</v>
      </c>
    </row>
    <row r="81" spans="1:179" s="41" customFormat="1" ht="21.75" customHeight="1" x14ac:dyDescent="0.25">
      <c r="A81" s="238" t="s">
        <v>78</v>
      </c>
      <c r="B81" s="230"/>
      <c r="C81" s="230"/>
      <c r="D81" s="244"/>
      <c r="E81" s="457"/>
      <c r="F81" s="232">
        <f>'225 сод.имущ.'!H103</f>
        <v>10000</v>
      </c>
      <c r="G81" s="232">
        <f t="shared" si="38"/>
        <v>10000</v>
      </c>
      <c r="H81" s="259"/>
      <c r="I81" s="463"/>
      <c r="J81" s="910">
        <f t="shared" si="7"/>
        <v>10000</v>
      </c>
      <c r="K81" s="467">
        <f t="shared" si="9"/>
        <v>0</v>
      </c>
      <c r="L81" s="900"/>
      <c r="M81" s="377"/>
      <c r="N81" s="260"/>
      <c r="O81" s="260"/>
      <c r="P81" s="258">
        <f t="shared" si="33"/>
        <v>0</v>
      </c>
      <c r="Q81" s="260"/>
      <c r="R81" s="260"/>
      <c r="S81" s="260"/>
      <c r="T81" s="258">
        <f t="shared" si="34"/>
        <v>0</v>
      </c>
      <c r="U81" s="260"/>
      <c r="V81" s="260"/>
      <c r="W81" s="260"/>
      <c r="X81" s="258">
        <f t="shared" si="35"/>
        <v>0</v>
      </c>
      <c r="Y81" s="260"/>
      <c r="Z81" s="260"/>
      <c r="AA81" s="260"/>
      <c r="AB81" s="881">
        <f t="shared" si="36"/>
        <v>0</v>
      </c>
      <c r="AD81" s="238" t="s">
        <v>78</v>
      </c>
      <c r="AE81" s="230"/>
      <c r="AF81" s="230"/>
      <c r="AG81" s="581">
        <f t="shared" si="37"/>
        <v>10000</v>
      </c>
      <c r="AH81" s="260" t="s">
        <v>47</v>
      </c>
      <c r="AI81" s="260" t="s">
        <v>47</v>
      </c>
      <c r="AJ81" s="260" t="s">
        <v>47</v>
      </c>
      <c r="AK81" s="260" t="s">
        <v>47</v>
      </c>
      <c r="AL81" s="260" t="s">
        <v>47</v>
      </c>
      <c r="AM81" s="260" t="s">
        <v>47</v>
      </c>
      <c r="AN81" s="260" t="s">
        <v>47</v>
      </c>
      <c r="AO81" s="260" t="s">
        <v>47</v>
      </c>
      <c r="AP81" s="260" t="s">
        <v>47</v>
      </c>
      <c r="AQ81" s="260" t="s">
        <v>47</v>
      </c>
      <c r="AR81" s="260" t="s">
        <v>47</v>
      </c>
      <c r="AS81" s="1376" t="s">
        <v>47</v>
      </c>
    </row>
    <row r="82" spans="1:179" s="41" customFormat="1" ht="102.75" customHeight="1" x14ac:dyDescent="0.25">
      <c r="A82" s="238" t="s">
        <v>1651</v>
      </c>
      <c r="B82" s="230"/>
      <c r="C82" s="230"/>
      <c r="D82" s="244"/>
      <c r="E82" s="457"/>
      <c r="F82" s="232">
        <f>'225 сод.имущ.'!H104</f>
        <v>0</v>
      </c>
      <c r="G82" s="232">
        <f t="shared" si="38"/>
        <v>0</v>
      </c>
      <c r="H82" s="259"/>
      <c r="I82" s="463"/>
      <c r="J82" s="910">
        <f t="shared" si="7"/>
        <v>0</v>
      </c>
      <c r="K82" s="467">
        <f t="shared" si="9"/>
        <v>0</v>
      </c>
      <c r="L82" s="900"/>
      <c r="M82" s="377"/>
      <c r="N82" s="260"/>
      <c r="O82" s="260"/>
      <c r="P82" s="258">
        <f t="shared" si="33"/>
        <v>0</v>
      </c>
      <c r="Q82" s="260"/>
      <c r="R82" s="260"/>
      <c r="S82" s="260"/>
      <c r="T82" s="258">
        <f t="shared" si="34"/>
        <v>0</v>
      </c>
      <c r="U82" s="260"/>
      <c r="V82" s="260"/>
      <c r="W82" s="260"/>
      <c r="X82" s="258">
        <f t="shared" si="35"/>
        <v>0</v>
      </c>
      <c r="Y82" s="260"/>
      <c r="Z82" s="260"/>
      <c r="AA82" s="260"/>
      <c r="AB82" s="881">
        <f t="shared" si="36"/>
        <v>0</v>
      </c>
      <c r="AD82" s="238" t="s">
        <v>1651</v>
      </c>
      <c r="AE82" s="230"/>
      <c r="AF82" s="230"/>
      <c r="AG82" s="581">
        <f t="shared" si="37"/>
        <v>0</v>
      </c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1376">
        <f t="shared" ref="AS82" si="40">AG82-AH82-AI82-AJ82-AK82-AL82-AM82-AN82-AO82-AP82-AQ82-AR82</f>
        <v>0</v>
      </c>
    </row>
    <row r="83" spans="1:179" s="41" customFormat="1" ht="21" customHeight="1" x14ac:dyDescent="0.25">
      <c r="A83" s="238" t="s">
        <v>261</v>
      </c>
      <c r="B83" s="230"/>
      <c r="C83" s="230"/>
      <c r="D83" s="244"/>
      <c r="E83" s="457"/>
      <c r="F83" s="232"/>
      <c r="G83" s="232">
        <f t="shared" si="38"/>
        <v>0</v>
      </c>
      <c r="H83" s="259"/>
      <c r="I83" s="463"/>
      <c r="J83" s="910">
        <f t="shared" si="7"/>
        <v>0</v>
      </c>
      <c r="K83" s="467">
        <f t="shared" si="9"/>
        <v>0</v>
      </c>
      <c r="L83" s="900"/>
      <c r="M83" s="377"/>
      <c r="N83" s="260"/>
      <c r="O83" s="260"/>
      <c r="P83" s="258">
        <f t="shared" si="33"/>
        <v>0</v>
      </c>
      <c r="Q83" s="260"/>
      <c r="R83" s="260"/>
      <c r="S83" s="260"/>
      <c r="T83" s="258">
        <f t="shared" si="34"/>
        <v>0</v>
      </c>
      <c r="U83" s="260"/>
      <c r="V83" s="260"/>
      <c r="W83" s="260"/>
      <c r="X83" s="258">
        <f t="shared" si="35"/>
        <v>0</v>
      </c>
      <c r="Y83" s="260"/>
      <c r="Z83" s="260"/>
      <c r="AA83" s="260"/>
      <c r="AB83" s="881">
        <f t="shared" si="36"/>
        <v>0</v>
      </c>
      <c r="AD83" s="238" t="s">
        <v>261</v>
      </c>
      <c r="AE83" s="230"/>
      <c r="AF83" s="230"/>
      <c r="AG83" s="581">
        <f t="shared" si="37"/>
        <v>0</v>
      </c>
      <c r="AH83" s="260" t="s">
        <v>47</v>
      </c>
      <c r="AI83" s="260" t="s">
        <v>47</v>
      </c>
      <c r="AJ83" s="260" t="s">
        <v>47</v>
      </c>
      <c r="AK83" s="260" t="s">
        <v>47</v>
      </c>
      <c r="AL83" s="260" t="s">
        <v>47</v>
      </c>
      <c r="AM83" s="260" t="s">
        <v>47</v>
      </c>
      <c r="AN83" s="260" t="s">
        <v>47</v>
      </c>
      <c r="AO83" s="260" t="s">
        <v>47</v>
      </c>
      <c r="AP83" s="260" t="s">
        <v>47</v>
      </c>
      <c r="AQ83" s="260" t="s">
        <v>47</v>
      </c>
      <c r="AR83" s="260" t="s">
        <v>47</v>
      </c>
      <c r="AS83" s="1376" t="s">
        <v>47</v>
      </c>
    </row>
    <row r="84" spans="1:179" s="41" customFormat="1" ht="18" customHeight="1" x14ac:dyDescent="0.25">
      <c r="A84" s="238"/>
      <c r="B84" s="230"/>
      <c r="C84" s="230"/>
      <c r="D84" s="244"/>
      <c r="E84" s="457"/>
      <c r="F84" s="232"/>
      <c r="G84" s="232">
        <f t="shared" si="38"/>
        <v>0</v>
      </c>
      <c r="H84" s="259"/>
      <c r="I84" s="463"/>
      <c r="J84" s="910">
        <f t="shared" si="7"/>
        <v>0</v>
      </c>
      <c r="K84" s="467">
        <f t="shared" si="9"/>
        <v>0</v>
      </c>
      <c r="L84" s="900"/>
      <c r="M84" s="377"/>
      <c r="N84" s="260"/>
      <c r="O84" s="260"/>
      <c r="P84" s="258">
        <f t="shared" si="33"/>
        <v>0</v>
      </c>
      <c r="Q84" s="260"/>
      <c r="R84" s="260"/>
      <c r="S84" s="260"/>
      <c r="T84" s="258">
        <f t="shared" si="34"/>
        <v>0</v>
      </c>
      <c r="U84" s="260"/>
      <c r="V84" s="260"/>
      <c r="W84" s="260"/>
      <c r="X84" s="258">
        <f t="shared" si="35"/>
        <v>0</v>
      </c>
      <c r="Y84" s="260"/>
      <c r="Z84" s="260"/>
      <c r="AA84" s="260"/>
      <c r="AB84" s="881">
        <f t="shared" si="36"/>
        <v>0</v>
      </c>
      <c r="AD84" s="238"/>
      <c r="AE84" s="230"/>
      <c r="AF84" s="230"/>
      <c r="AG84" s="581">
        <f t="shared" si="37"/>
        <v>0</v>
      </c>
      <c r="AH84" s="260" t="s">
        <v>47</v>
      </c>
      <c r="AI84" s="260" t="s">
        <v>47</v>
      </c>
      <c r="AJ84" s="260" t="s">
        <v>47</v>
      </c>
      <c r="AK84" s="260" t="s">
        <v>47</v>
      </c>
      <c r="AL84" s="260" t="s">
        <v>47</v>
      </c>
      <c r="AM84" s="260" t="s">
        <v>47</v>
      </c>
      <c r="AN84" s="260" t="s">
        <v>47</v>
      </c>
      <c r="AO84" s="260" t="s">
        <v>47</v>
      </c>
      <c r="AP84" s="260" t="s">
        <v>47</v>
      </c>
      <c r="AQ84" s="260" t="s">
        <v>47</v>
      </c>
      <c r="AR84" s="260" t="s">
        <v>47</v>
      </c>
      <c r="AS84" s="1376" t="s">
        <v>47</v>
      </c>
    </row>
    <row r="85" spans="1:179" s="41" customFormat="1" ht="18" customHeight="1" x14ac:dyDescent="0.25">
      <c r="A85" s="238"/>
      <c r="B85" s="230"/>
      <c r="C85" s="230"/>
      <c r="D85" s="244"/>
      <c r="E85" s="457"/>
      <c r="F85" s="232"/>
      <c r="G85" s="232">
        <f t="shared" si="38"/>
        <v>0</v>
      </c>
      <c r="H85" s="259"/>
      <c r="I85" s="463"/>
      <c r="J85" s="910">
        <f t="shared" si="7"/>
        <v>0</v>
      </c>
      <c r="K85" s="467">
        <f t="shared" si="9"/>
        <v>0</v>
      </c>
      <c r="L85" s="900"/>
      <c r="M85" s="377"/>
      <c r="N85" s="260"/>
      <c r="O85" s="260"/>
      <c r="P85" s="258">
        <f t="shared" si="33"/>
        <v>0</v>
      </c>
      <c r="Q85" s="260"/>
      <c r="R85" s="260"/>
      <c r="S85" s="260"/>
      <c r="T85" s="258">
        <f t="shared" si="34"/>
        <v>0</v>
      </c>
      <c r="U85" s="260"/>
      <c r="V85" s="260"/>
      <c r="W85" s="260"/>
      <c r="X85" s="258">
        <f t="shared" si="35"/>
        <v>0</v>
      </c>
      <c r="Y85" s="260"/>
      <c r="Z85" s="260"/>
      <c r="AA85" s="260"/>
      <c r="AB85" s="881">
        <f t="shared" si="36"/>
        <v>0</v>
      </c>
      <c r="AD85" s="238"/>
      <c r="AE85" s="230"/>
      <c r="AF85" s="230"/>
      <c r="AG85" s="581">
        <f t="shared" si="37"/>
        <v>0</v>
      </c>
      <c r="AH85" s="260" t="s">
        <v>47</v>
      </c>
      <c r="AI85" s="260" t="s">
        <v>47</v>
      </c>
      <c r="AJ85" s="260" t="s">
        <v>47</v>
      </c>
      <c r="AK85" s="260" t="s">
        <v>47</v>
      </c>
      <c r="AL85" s="260" t="s">
        <v>47</v>
      </c>
      <c r="AM85" s="260" t="s">
        <v>47</v>
      </c>
      <c r="AN85" s="260" t="s">
        <v>47</v>
      </c>
      <c r="AO85" s="260" t="s">
        <v>47</v>
      </c>
      <c r="AP85" s="260" t="s">
        <v>47</v>
      </c>
      <c r="AQ85" s="260" t="s">
        <v>47</v>
      </c>
      <c r="AR85" s="260" t="s">
        <v>47</v>
      </c>
      <c r="AS85" s="1376" t="s">
        <v>47</v>
      </c>
    </row>
    <row r="86" spans="1:179" s="41" customFormat="1" ht="18" customHeight="1" x14ac:dyDescent="0.25">
      <c r="A86" s="238"/>
      <c r="B86" s="230"/>
      <c r="C86" s="230"/>
      <c r="D86" s="244"/>
      <c r="E86" s="457"/>
      <c r="F86" s="232"/>
      <c r="G86" s="232">
        <f t="shared" si="38"/>
        <v>0</v>
      </c>
      <c r="H86" s="259"/>
      <c r="I86" s="463"/>
      <c r="J86" s="910">
        <f t="shared" si="7"/>
        <v>0</v>
      </c>
      <c r="K86" s="467">
        <f t="shared" si="9"/>
        <v>0</v>
      </c>
      <c r="L86" s="900"/>
      <c r="M86" s="377"/>
      <c r="N86" s="260"/>
      <c r="O86" s="260"/>
      <c r="P86" s="258">
        <f t="shared" si="33"/>
        <v>0</v>
      </c>
      <c r="Q86" s="260"/>
      <c r="R86" s="260"/>
      <c r="S86" s="260"/>
      <c r="T86" s="258">
        <f t="shared" si="34"/>
        <v>0</v>
      </c>
      <c r="U86" s="260"/>
      <c r="V86" s="260"/>
      <c r="W86" s="260"/>
      <c r="X86" s="258">
        <f t="shared" si="35"/>
        <v>0</v>
      </c>
      <c r="Y86" s="260"/>
      <c r="Z86" s="260"/>
      <c r="AA86" s="260"/>
      <c r="AB86" s="881">
        <f t="shared" si="36"/>
        <v>0</v>
      </c>
      <c r="AD86" s="238"/>
      <c r="AE86" s="230"/>
      <c r="AF86" s="230"/>
      <c r="AG86" s="581">
        <f t="shared" si="37"/>
        <v>0</v>
      </c>
      <c r="AH86" s="260" t="s">
        <v>47</v>
      </c>
      <c r="AI86" s="260" t="s">
        <v>47</v>
      </c>
      <c r="AJ86" s="260" t="s">
        <v>47</v>
      </c>
      <c r="AK86" s="260" t="s">
        <v>47</v>
      </c>
      <c r="AL86" s="260" t="s">
        <v>47</v>
      </c>
      <c r="AM86" s="260" t="s">
        <v>47</v>
      </c>
      <c r="AN86" s="260" t="s">
        <v>47</v>
      </c>
      <c r="AO86" s="260" t="s">
        <v>47</v>
      </c>
      <c r="AP86" s="260" t="s">
        <v>47</v>
      </c>
      <c r="AQ86" s="260" t="s">
        <v>47</v>
      </c>
      <c r="AR86" s="260" t="s">
        <v>47</v>
      </c>
      <c r="AS86" s="1376" t="s">
        <v>47</v>
      </c>
    </row>
    <row r="87" spans="1:179" s="41" customFormat="1" ht="18" customHeight="1" x14ac:dyDescent="0.25">
      <c r="A87" s="238"/>
      <c r="B87" s="230"/>
      <c r="C87" s="230"/>
      <c r="D87" s="244"/>
      <c r="E87" s="457"/>
      <c r="F87" s="232"/>
      <c r="G87" s="232">
        <f t="shared" si="38"/>
        <v>0</v>
      </c>
      <c r="H87" s="259"/>
      <c r="I87" s="463"/>
      <c r="J87" s="910">
        <f t="shared" si="7"/>
        <v>0</v>
      </c>
      <c r="K87" s="467">
        <f t="shared" si="9"/>
        <v>0</v>
      </c>
      <c r="L87" s="900"/>
      <c r="M87" s="377"/>
      <c r="N87" s="260"/>
      <c r="O87" s="260"/>
      <c r="P87" s="258">
        <f t="shared" si="33"/>
        <v>0</v>
      </c>
      <c r="Q87" s="260"/>
      <c r="R87" s="260"/>
      <c r="S87" s="260"/>
      <c r="T87" s="258">
        <f t="shared" si="34"/>
        <v>0</v>
      </c>
      <c r="U87" s="260"/>
      <c r="V87" s="260"/>
      <c r="W87" s="260"/>
      <c r="X87" s="258">
        <f t="shared" si="35"/>
        <v>0</v>
      </c>
      <c r="Y87" s="260"/>
      <c r="Z87" s="260"/>
      <c r="AA87" s="260"/>
      <c r="AB87" s="881">
        <f t="shared" si="36"/>
        <v>0</v>
      </c>
      <c r="AD87" s="238"/>
      <c r="AE87" s="230"/>
      <c r="AF87" s="230"/>
      <c r="AG87" s="581">
        <f t="shared" si="37"/>
        <v>0</v>
      </c>
      <c r="AH87" s="260" t="s">
        <v>47</v>
      </c>
      <c r="AI87" s="260" t="s">
        <v>47</v>
      </c>
      <c r="AJ87" s="260" t="s">
        <v>47</v>
      </c>
      <c r="AK87" s="260" t="s">
        <v>47</v>
      </c>
      <c r="AL87" s="260" t="s">
        <v>47</v>
      </c>
      <c r="AM87" s="260" t="s">
        <v>47</v>
      </c>
      <c r="AN87" s="260" t="s">
        <v>47</v>
      </c>
      <c r="AO87" s="260" t="s">
        <v>47</v>
      </c>
      <c r="AP87" s="260" t="s">
        <v>47</v>
      </c>
      <c r="AQ87" s="260" t="s">
        <v>47</v>
      </c>
      <c r="AR87" s="260" t="s">
        <v>47</v>
      </c>
      <c r="AS87" s="1376" t="s">
        <v>47</v>
      </c>
    </row>
    <row r="88" spans="1:179" s="41" customFormat="1" ht="18" customHeight="1" x14ac:dyDescent="0.25">
      <c r="A88" s="238"/>
      <c r="B88" s="230"/>
      <c r="C88" s="230"/>
      <c r="D88" s="244"/>
      <c r="E88" s="457"/>
      <c r="F88" s="232"/>
      <c r="G88" s="232">
        <f t="shared" si="38"/>
        <v>0</v>
      </c>
      <c r="H88" s="259"/>
      <c r="I88" s="463"/>
      <c r="J88" s="910">
        <f t="shared" si="7"/>
        <v>0</v>
      </c>
      <c r="K88" s="467">
        <f t="shared" si="9"/>
        <v>0</v>
      </c>
      <c r="L88" s="900"/>
      <c r="M88" s="377"/>
      <c r="N88" s="260"/>
      <c r="O88" s="260"/>
      <c r="P88" s="258">
        <f t="shared" si="33"/>
        <v>0</v>
      </c>
      <c r="Q88" s="260"/>
      <c r="R88" s="260"/>
      <c r="S88" s="260"/>
      <c r="T88" s="258">
        <f t="shared" si="34"/>
        <v>0</v>
      </c>
      <c r="U88" s="260"/>
      <c r="V88" s="260"/>
      <c r="W88" s="260"/>
      <c r="X88" s="258">
        <f t="shared" si="35"/>
        <v>0</v>
      </c>
      <c r="Y88" s="260"/>
      <c r="Z88" s="260"/>
      <c r="AA88" s="260"/>
      <c r="AB88" s="881">
        <f t="shared" si="36"/>
        <v>0</v>
      </c>
      <c r="AD88" s="238"/>
      <c r="AE88" s="230"/>
      <c r="AF88" s="230"/>
      <c r="AG88" s="581">
        <f t="shared" si="37"/>
        <v>0</v>
      </c>
      <c r="AH88" s="260" t="s">
        <v>47</v>
      </c>
      <c r="AI88" s="260" t="s">
        <v>47</v>
      </c>
      <c r="AJ88" s="260" t="s">
        <v>47</v>
      </c>
      <c r="AK88" s="260" t="s">
        <v>47</v>
      </c>
      <c r="AL88" s="260" t="s">
        <v>47</v>
      </c>
      <c r="AM88" s="260" t="s">
        <v>47</v>
      </c>
      <c r="AN88" s="260" t="s">
        <v>47</v>
      </c>
      <c r="AO88" s="260" t="s">
        <v>47</v>
      </c>
      <c r="AP88" s="260" t="s">
        <v>47</v>
      </c>
      <c r="AQ88" s="260" t="s">
        <v>47</v>
      </c>
      <c r="AR88" s="260" t="s">
        <v>47</v>
      </c>
      <c r="AS88" s="1376" t="s">
        <v>47</v>
      </c>
    </row>
    <row r="89" spans="1:179" s="41" customFormat="1" ht="27" customHeight="1" x14ac:dyDescent="0.25">
      <c r="A89" s="223" t="s">
        <v>663</v>
      </c>
      <c r="B89" s="213"/>
      <c r="C89" s="213">
        <v>942</v>
      </c>
      <c r="D89" s="1377" t="s">
        <v>1211</v>
      </c>
      <c r="E89" s="458">
        <f>SUM(E90:E104)</f>
        <v>0</v>
      </c>
      <c r="F89" s="204">
        <f>SUM(F90:F104)</f>
        <v>296100</v>
      </c>
      <c r="G89" s="204">
        <f>SUM(G90:G104)</f>
        <v>296100</v>
      </c>
      <c r="H89" s="206">
        <f>SUM(H90:H104)</f>
        <v>0</v>
      </c>
      <c r="I89" s="413">
        <f t="shared" ref="I89:AB89" si="41">SUM(I90:I104)</f>
        <v>0</v>
      </c>
      <c r="J89" s="908">
        <f t="shared" si="7"/>
        <v>296100</v>
      </c>
      <c r="K89" s="901">
        <f t="shared" si="9"/>
        <v>0</v>
      </c>
      <c r="L89" s="901">
        <f t="shared" si="41"/>
        <v>0</v>
      </c>
      <c r="M89" s="201">
        <f t="shared" si="41"/>
        <v>0</v>
      </c>
      <c r="N89" s="45">
        <f t="shared" si="41"/>
        <v>0</v>
      </c>
      <c r="O89" s="45">
        <f t="shared" si="41"/>
        <v>0</v>
      </c>
      <c r="P89" s="45">
        <f t="shared" si="41"/>
        <v>0</v>
      </c>
      <c r="Q89" s="45">
        <f t="shared" si="41"/>
        <v>0</v>
      </c>
      <c r="R89" s="45">
        <f t="shared" si="41"/>
        <v>0</v>
      </c>
      <c r="S89" s="45">
        <f t="shared" si="41"/>
        <v>0</v>
      </c>
      <c r="T89" s="45">
        <f t="shared" si="41"/>
        <v>0</v>
      </c>
      <c r="U89" s="45">
        <f t="shared" si="41"/>
        <v>0</v>
      </c>
      <c r="V89" s="45">
        <f t="shared" si="41"/>
        <v>0</v>
      </c>
      <c r="W89" s="45">
        <f t="shared" si="41"/>
        <v>0</v>
      </c>
      <c r="X89" s="45">
        <f t="shared" si="41"/>
        <v>0</v>
      </c>
      <c r="Y89" s="45">
        <f t="shared" si="41"/>
        <v>0</v>
      </c>
      <c r="Z89" s="45">
        <f t="shared" si="41"/>
        <v>0</v>
      </c>
      <c r="AA89" s="45">
        <f t="shared" si="41"/>
        <v>0</v>
      </c>
      <c r="AB89" s="880">
        <f t="shared" si="41"/>
        <v>0</v>
      </c>
      <c r="AD89" s="223" t="s">
        <v>663</v>
      </c>
      <c r="AE89" s="213"/>
      <c r="AF89" s="213">
        <v>942</v>
      </c>
      <c r="AG89" s="582">
        <f>SUM(AG90:AG104)</f>
        <v>296100</v>
      </c>
      <c r="AH89" s="45" t="s">
        <v>47</v>
      </c>
      <c r="AI89" s="45" t="s">
        <v>47</v>
      </c>
      <c r="AJ89" s="45" t="s">
        <v>47</v>
      </c>
      <c r="AK89" s="45" t="s">
        <v>47</v>
      </c>
      <c r="AL89" s="45" t="s">
        <v>47</v>
      </c>
      <c r="AM89" s="45" t="s">
        <v>47</v>
      </c>
      <c r="AN89" s="45" t="s">
        <v>47</v>
      </c>
      <c r="AO89" s="45" t="s">
        <v>47</v>
      </c>
      <c r="AP89" s="45" t="s">
        <v>47</v>
      </c>
      <c r="AQ89" s="45" t="s">
        <v>47</v>
      </c>
      <c r="AR89" s="45" t="s">
        <v>47</v>
      </c>
      <c r="AS89" s="1376" t="s">
        <v>47</v>
      </c>
    </row>
    <row r="90" spans="1:179" s="41" customFormat="1" ht="25.5" customHeight="1" x14ac:dyDescent="0.25">
      <c r="A90" s="229" t="s">
        <v>782</v>
      </c>
      <c r="B90" s="230"/>
      <c r="C90" s="230"/>
      <c r="D90" s="244"/>
      <c r="E90" s="457"/>
      <c r="F90" s="232">
        <f>'225 сод.имущ.'!H124</f>
        <v>0</v>
      </c>
      <c r="G90" s="232">
        <f>F90</f>
        <v>0</v>
      </c>
      <c r="H90" s="259"/>
      <c r="I90" s="463"/>
      <c r="J90" s="910">
        <f t="shared" si="7"/>
        <v>0</v>
      </c>
      <c r="K90" s="467">
        <f t="shared" si="9"/>
        <v>0</v>
      </c>
      <c r="L90" s="900"/>
      <c r="M90" s="377"/>
      <c r="N90" s="260"/>
      <c r="O90" s="260"/>
      <c r="P90" s="258">
        <f t="shared" si="33"/>
        <v>0</v>
      </c>
      <c r="Q90" s="260"/>
      <c r="R90" s="260"/>
      <c r="S90" s="260"/>
      <c r="T90" s="258">
        <f t="shared" si="34"/>
        <v>0</v>
      </c>
      <c r="U90" s="260"/>
      <c r="V90" s="260"/>
      <c r="W90" s="260"/>
      <c r="X90" s="258">
        <f t="shared" si="35"/>
        <v>0</v>
      </c>
      <c r="Y90" s="260"/>
      <c r="Z90" s="260"/>
      <c r="AA90" s="260"/>
      <c r="AB90" s="881">
        <f t="shared" si="36"/>
        <v>0</v>
      </c>
      <c r="AD90" s="229" t="s">
        <v>782</v>
      </c>
      <c r="AE90" s="230"/>
      <c r="AF90" s="230"/>
      <c r="AG90" s="581">
        <f t="shared" ref="AG90:AG104" si="42">F90</f>
        <v>0</v>
      </c>
      <c r="AH90" s="260" t="s">
        <v>47</v>
      </c>
      <c r="AI90" s="260" t="s">
        <v>47</v>
      </c>
      <c r="AJ90" s="260" t="s">
        <v>47</v>
      </c>
      <c r="AK90" s="260" t="s">
        <v>47</v>
      </c>
      <c r="AL90" s="260" t="s">
        <v>47</v>
      </c>
      <c r="AM90" s="260" t="s">
        <v>47</v>
      </c>
      <c r="AN90" s="260" t="s">
        <v>47</v>
      </c>
      <c r="AO90" s="260" t="s">
        <v>47</v>
      </c>
      <c r="AP90" s="260" t="s">
        <v>47</v>
      </c>
      <c r="AQ90" s="260" t="s">
        <v>47</v>
      </c>
      <c r="AR90" s="260" t="s">
        <v>47</v>
      </c>
      <c r="AS90" s="1376" t="s">
        <v>47</v>
      </c>
    </row>
    <row r="91" spans="1:179" s="40" customFormat="1" ht="36.75" customHeight="1" x14ac:dyDescent="0.25">
      <c r="A91" s="229" t="s">
        <v>395</v>
      </c>
      <c r="B91" s="230"/>
      <c r="C91" s="230"/>
      <c r="D91" s="244"/>
      <c r="E91" s="457"/>
      <c r="F91" s="232">
        <f>'225 сод.имущ.'!H128</f>
        <v>256100</v>
      </c>
      <c r="G91" s="232">
        <f t="shared" ref="G91:G104" si="43">F91</f>
        <v>256100</v>
      </c>
      <c r="H91" s="259"/>
      <c r="I91" s="463"/>
      <c r="J91" s="910">
        <f t="shared" si="7"/>
        <v>256100</v>
      </c>
      <c r="K91" s="467">
        <f t="shared" si="9"/>
        <v>0</v>
      </c>
      <c r="L91" s="900"/>
      <c r="M91" s="377"/>
      <c r="N91" s="260"/>
      <c r="O91" s="260"/>
      <c r="P91" s="258">
        <f t="shared" si="33"/>
        <v>0</v>
      </c>
      <c r="Q91" s="260"/>
      <c r="R91" s="260"/>
      <c r="S91" s="260"/>
      <c r="T91" s="258">
        <f t="shared" si="34"/>
        <v>0</v>
      </c>
      <c r="U91" s="260"/>
      <c r="V91" s="260"/>
      <c r="W91" s="260"/>
      <c r="X91" s="258">
        <f t="shared" si="35"/>
        <v>0</v>
      </c>
      <c r="Y91" s="260"/>
      <c r="Z91" s="260"/>
      <c r="AA91" s="260"/>
      <c r="AB91" s="881">
        <f t="shared" si="36"/>
        <v>0</v>
      </c>
      <c r="AC91" s="41"/>
      <c r="AD91" s="229" t="s">
        <v>395</v>
      </c>
      <c r="AE91" s="230"/>
      <c r="AF91" s="230"/>
      <c r="AG91" s="581">
        <f t="shared" si="42"/>
        <v>256100</v>
      </c>
      <c r="AH91" s="260" t="s">
        <v>47</v>
      </c>
      <c r="AI91" s="260" t="s">
        <v>47</v>
      </c>
      <c r="AJ91" s="260" t="s">
        <v>47</v>
      </c>
      <c r="AK91" s="260" t="s">
        <v>47</v>
      </c>
      <c r="AL91" s="260" t="s">
        <v>47</v>
      </c>
      <c r="AM91" s="260" t="s">
        <v>47</v>
      </c>
      <c r="AN91" s="260" t="s">
        <v>47</v>
      </c>
      <c r="AO91" s="260" t="s">
        <v>47</v>
      </c>
      <c r="AP91" s="260" t="s">
        <v>47</v>
      </c>
      <c r="AQ91" s="260" t="s">
        <v>47</v>
      </c>
      <c r="AR91" s="260" t="s">
        <v>47</v>
      </c>
      <c r="AS91" s="1376" t="s">
        <v>47</v>
      </c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</row>
    <row r="92" spans="1:179" s="41" customFormat="1" ht="22.5" customHeight="1" x14ac:dyDescent="0.25">
      <c r="A92" s="238" t="s">
        <v>396</v>
      </c>
      <c r="B92" s="230"/>
      <c r="C92" s="230"/>
      <c r="D92" s="244"/>
      <c r="E92" s="457"/>
      <c r="F92" s="232">
        <f>'225 сод.имущ.'!H187</f>
        <v>10000</v>
      </c>
      <c r="G92" s="232">
        <f t="shared" si="43"/>
        <v>10000</v>
      </c>
      <c r="H92" s="259"/>
      <c r="I92" s="463"/>
      <c r="J92" s="910">
        <f t="shared" si="7"/>
        <v>10000</v>
      </c>
      <c r="K92" s="467">
        <f t="shared" si="9"/>
        <v>0</v>
      </c>
      <c r="L92" s="900"/>
      <c r="M92" s="377"/>
      <c r="N92" s="260"/>
      <c r="O92" s="260"/>
      <c r="P92" s="258">
        <f t="shared" si="33"/>
        <v>0</v>
      </c>
      <c r="Q92" s="260"/>
      <c r="R92" s="260"/>
      <c r="S92" s="260"/>
      <c r="T92" s="258">
        <f t="shared" si="34"/>
        <v>0</v>
      </c>
      <c r="U92" s="260"/>
      <c r="V92" s="260"/>
      <c r="W92" s="260"/>
      <c r="X92" s="258">
        <f t="shared" si="35"/>
        <v>0</v>
      </c>
      <c r="Y92" s="260"/>
      <c r="Z92" s="260"/>
      <c r="AA92" s="260"/>
      <c r="AB92" s="881">
        <f t="shared" si="36"/>
        <v>0</v>
      </c>
      <c r="AD92" s="238" t="s">
        <v>396</v>
      </c>
      <c r="AE92" s="230"/>
      <c r="AF92" s="230"/>
      <c r="AG92" s="581">
        <f t="shared" si="42"/>
        <v>10000</v>
      </c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1376">
        <f t="shared" ref="AS92" si="44">AG92-AH92-AI92-AJ92-AK92-AL92-AM92-AN92-AO92-AP92-AQ92-AR92</f>
        <v>10000</v>
      </c>
    </row>
    <row r="93" spans="1:179" s="41" customFormat="1" ht="103.5" customHeight="1" x14ac:dyDescent="0.25">
      <c r="A93" s="238" t="s">
        <v>646</v>
      </c>
      <c r="B93" s="230"/>
      <c r="C93" s="230"/>
      <c r="D93" s="244"/>
      <c r="E93" s="457"/>
      <c r="F93" s="232">
        <f>'225 сод.имущ.'!H223</f>
        <v>0</v>
      </c>
      <c r="G93" s="232">
        <f t="shared" si="43"/>
        <v>0</v>
      </c>
      <c r="H93" s="259"/>
      <c r="I93" s="463"/>
      <c r="J93" s="910">
        <f t="shared" si="7"/>
        <v>0</v>
      </c>
      <c r="K93" s="467">
        <f t="shared" si="9"/>
        <v>0</v>
      </c>
      <c r="L93" s="900"/>
      <c r="M93" s="377"/>
      <c r="N93" s="260"/>
      <c r="O93" s="260"/>
      <c r="P93" s="258">
        <f t="shared" si="33"/>
        <v>0</v>
      </c>
      <c r="Q93" s="260"/>
      <c r="R93" s="260"/>
      <c r="S93" s="260"/>
      <c r="T93" s="258">
        <f t="shared" si="34"/>
        <v>0</v>
      </c>
      <c r="U93" s="260"/>
      <c r="V93" s="260"/>
      <c r="W93" s="260"/>
      <c r="X93" s="258">
        <f t="shared" si="35"/>
        <v>0</v>
      </c>
      <c r="Y93" s="260"/>
      <c r="Z93" s="260"/>
      <c r="AA93" s="260"/>
      <c r="AB93" s="881">
        <f t="shared" si="36"/>
        <v>0</v>
      </c>
      <c r="AD93" s="238" t="s">
        <v>646</v>
      </c>
      <c r="AE93" s="230"/>
      <c r="AF93" s="230"/>
      <c r="AG93" s="581">
        <f t="shared" si="42"/>
        <v>0</v>
      </c>
      <c r="AH93" s="260" t="s">
        <v>47</v>
      </c>
      <c r="AI93" s="260" t="s">
        <v>47</v>
      </c>
      <c r="AJ93" s="260" t="s">
        <v>47</v>
      </c>
      <c r="AK93" s="260" t="s">
        <v>47</v>
      </c>
      <c r="AL93" s="260" t="s">
        <v>47</v>
      </c>
      <c r="AM93" s="260" t="s">
        <v>47</v>
      </c>
      <c r="AN93" s="260" t="s">
        <v>47</v>
      </c>
      <c r="AO93" s="260" t="s">
        <v>47</v>
      </c>
      <c r="AP93" s="260" t="s">
        <v>47</v>
      </c>
      <c r="AQ93" s="260" t="s">
        <v>47</v>
      </c>
      <c r="AR93" s="260" t="s">
        <v>47</v>
      </c>
      <c r="AS93" s="1376" t="s">
        <v>47</v>
      </c>
    </row>
    <row r="94" spans="1:179" s="41" customFormat="1" ht="87" customHeight="1" x14ac:dyDescent="0.25">
      <c r="A94" s="238" t="s">
        <v>1652</v>
      </c>
      <c r="B94" s="230"/>
      <c r="C94" s="230"/>
      <c r="D94" s="244"/>
      <c r="E94" s="457"/>
      <c r="F94" s="232">
        <f>'225 сод.имущ.'!H224</f>
        <v>30000</v>
      </c>
      <c r="G94" s="232">
        <f t="shared" si="43"/>
        <v>30000</v>
      </c>
      <c r="H94" s="259"/>
      <c r="I94" s="463"/>
      <c r="J94" s="910">
        <f t="shared" si="7"/>
        <v>30000</v>
      </c>
      <c r="K94" s="467">
        <f t="shared" si="9"/>
        <v>0</v>
      </c>
      <c r="L94" s="900"/>
      <c r="M94" s="377"/>
      <c r="N94" s="260"/>
      <c r="O94" s="260"/>
      <c r="P94" s="258">
        <f t="shared" si="33"/>
        <v>0</v>
      </c>
      <c r="Q94" s="260"/>
      <c r="R94" s="260"/>
      <c r="S94" s="260"/>
      <c r="T94" s="258">
        <f t="shared" si="34"/>
        <v>0</v>
      </c>
      <c r="U94" s="260"/>
      <c r="V94" s="260"/>
      <c r="W94" s="260"/>
      <c r="X94" s="258">
        <f t="shared" si="35"/>
        <v>0</v>
      </c>
      <c r="Y94" s="260"/>
      <c r="Z94" s="260"/>
      <c r="AA94" s="260"/>
      <c r="AB94" s="881">
        <f t="shared" si="36"/>
        <v>0</v>
      </c>
      <c r="AD94" s="238" t="s">
        <v>1652</v>
      </c>
      <c r="AE94" s="230"/>
      <c r="AF94" s="230"/>
      <c r="AG94" s="581">
        <f t="shared" si="42"/>
        <v>30000</v>
      </c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1376">
        <f t="shared" ref="AS94:AS157" si="45">AG94-AH94-AI94-AJ94-AK94-AL94-AM94-AN94-AO94-AP94-AQ94-AR94</f>
        <v>30000</v>
      </c>
    </row>
    <row r="95" spans="1:179" s="41" customFormat="1" ht="20.25" customHeight="1" x14ac:dyDescent="0.25">
      <c r="A95" s="238"/>
      <c r="B95" s="230"/>
      <c r="C95" s="230"/>
      <c r="D95" s="244"/>
      <c r="E95" s="457"/>
      <c r="F95" s="232"/>
      <c r="G95" s="232">
        <f t="shared" si="43"/>
        <v>0</v>
      </c>
      <c r="H95" s="259"/>
      <c r="I95" s="463"/>
      <c r="J95" s="910">
        <f t="shared" si="7"/>
        <v>0</v>
      </c>
      <c r="K95" s="467">
        <f t="shared" si="9"/>
        <v>0</v>
      </c>
      <c r="L95" s="900"/>
      <c r="M95" s="377"/>
      <c r="N95" s="260"/>
      <c r="O95" s="260"/>
      <c r="P95" s="258">
        <f t="shared" si="33"/>
        <v>0</v>
      </c>
      <c r="Q95" s="260"/>
      <c r="R95" s="260"/>
      <c r="S95" s="260"/>
      <c r="T95" s="258">
        <f t="shared" si="34"/>
        <v>0</v>
      </c>
      <c r="U95" s="260"/>
      <c r="V95" s="260"/>
      <c r="W95" s="260"/>
      <c r="X95" s="258">
        <f t="shared" si="35"/>
        <v>0</v>
      </c>
      <c r="Y95" s="260"/>
      <c r="Z95" s="260"/>
      <c r="AA95" s="260"/>
      <c r="AB95" s="881">
        <f t="shared" si="36"/>
        <v>0</v>
      </c>
      <c r="AD95" s="238"/>
      <c r="AE95" s="230"/>
      <c r="AF95" s="230"/>
      <c r="AG95" s="581">
        <f t="shared" si="42"/>
        <v>0</v>
      </c>
      <c r="AH95" s="260" t="s">
        <v>47</v>
      </c>
      <c r="AI95" s="260" t="s">
        <v>47</v>
      </c>
      <c r="AJ95" s="260" t="s">
        <v>47</v>
      </c>
      <c r="AK95" s="260" t="s">
        <v>47</v>
      </c>
      <c r="AL95" s="260" t="s">
        <v>47</v>
      </c>
      <c r="AM95" s="260" t="s">
        <v>47</v>
      </c>
      <c r="AN95" s="260" t="s">
        <v>47</v>
      </c>
      <c r="AO95" s="260" t="s">
        <v>47</v>
      </c>
      <c r="AP95" s="260" t="s">
        <v>47</v>
      </c>
      <c r="AQ95" s="260" t="s">
        <v>47</v>
      </c>
      <c r="AR95" s="260" t="s">
        <v>47</v>
      </c>
      <c r="AS95" s="1376" t="s">
        <v>47</v>
      </c>
    </row>
    <row r="96" spans="1:179" s="41" customFormat="1" ht="20.25" customHeight="1" x14ac:dyDescent="0.25">
      <c r="A96" s="238"/>
      <c r="B96" s="230"/>
      <c r="C96" s="230"/>
      <c r="D96" s="244"/>
      <c r="E96" s="457"/>
      <c r="F96" s="232"/>
      <c r="G96" s="232">
        <f t="shared" si="43"/>
        <v>0</v>
      </c>
      <c r="H96" s="259"/>
      <c r="I96" s="463"/>
      <c r="J96" s="910">
        <f t="shared" si="7"/>
        <v>0</v>
      </c>
      <c r="K96" s="467">
        <f t="shared" si="9"/>
        <v>0</v>
      </c>
      <c r="L96" s="900"/>
      <c r="M96" s="377"/>
      <c r="N96" s="260"/>
      <c r="O96" s="260"/>
      <c r="P96" s="258">
        <f t="shared" si="33"/>
        <v>0</v>
      </c>
      <c r="Q96" s="260"/>
      <c r="R96" s="260"/>
      <c r="S96" s="260"/>
      <c r="T96" s="258">
        <f t="shared" si="34"/>
        <v>0</v>
      </c>
      <c r="U96" s="260"/>
      <c r="V96" s="260"/>
      <c r="W96" s="260"/>
      <c r="X96" s="258">
        <f t="shared" si="35"/>
        <v>0</v>
      </c>
      <c r="Y96" s="260"/>
      <c r="Z96" s="260"/>
      <c r="AA96" s="260"/>
      <c r="AB96" s="881">
        <f t="shared" si="36"/>
        <v>0</v>
      </c>
      <c r="AD96" s="238"/>
      <c r="AE96" s="230"/>
      <c r="AF96" s="230"/>
      <c r="AG96" s="581">
        <f t="shared" si="42"/>
        <v>0</v>
      </c>
      <c r="AH96" s="260" t="s">
        <v>47</v>
      </c>
      <c r="AI96" s="260" t="s">
        <v>47</v>
      </c>
      <c r="AJ96" s="260" t="s">
        <v>47</v>
      </c>
      <c r="AK96" s="260" t="s">
        <v>47</v>
      </c>
      <c r="AL96" s="260" t="s">
        <v>47</v>
      </c>
      <c r="AM96" s="260" t="s">
        <v>47</v>
      </c>
      <c r="AN96" s="260" t="s">
        <v>47</v>
      </c>
      <c r="AO96" s="260" t="s">
        <v>47</v>
      </c>
      <c r="AP96" s="260" t="s">
        <v>47</v>
      </c>
      <c r="AQ96" s="260" t="s">
        <v>47</v>
      </c>
      <c r="AR96" s="260" t="s">
        <v>47</v>
      </c>
      <c r="AS96" s="1376" t="s">
        <v>47</v>
      </c>
    </row>
    <row r="97" spans="1:179" s="41" customFormat="1" ht="20.25" customHeight="1" x14ac:dyDescent="0.25">
      <c r="A97" s="238"/>
      <c r="B97" s="230"/>
      <c r="C97" s="230"/>
      <c r="D97" s="244"/>
      <c r="E97" s="457"/>
      <c r="F97" s="232"/>
      <c r="G97" s="232">
        <f t="shared" si="43"/>
        <v>0</v>
      </c>
      <c r="H97" s="259"/>
      <c r="I97" s="463"/>
      <c r="J97" s="910">
        <f t="shared" si="7"/>
        <v>0</v>
      </c>
      <c r="K97" s="467">
        <f t="shared" si="9"/>
        <v>0</v>
      </c>
      <c r="L97" s="900"/>
      <c r="M97" s="377"/>
      <c r="N97" s="260"/>
      <c r="O97" s="260"/>
      <c r="P97" s="258">
        <f t="shared" si="33"/>
        <v>0</v>
      </c>
      <c r="Q97" s="260"/>
      <c r="R97" s="260"/>
      <c r="S97" s="260"/>
      <c r="T97" s="258">
        <f t="shared" si="34"/>
        <v>0</v>
      </c>
      <c r="U97" s="260"/>
      <c r="V97" s="260"/>
      <c r="W97" s="260"/>
      <c r="X97" s="258">
        <f t="shared" si="35"/>
        <v>0</v>
      </c>
      <c r="Y97" s="260"/>
      <c r="Z97" s="260"/>
      <c r="AA97" s="260"/>
      <c r="AB97" s="881">
        <f t="shared" si="36"/>
        <v>0</v>
      </c>
      <c r="AD97" s="238"/>
      <c r="AE97" s="230"/>
      <c r="AF97" s="230"/>
      <c r="AG97" s="581">
        <f t="shared" si="42"/>
        <v>0</v>
      </c>
      <c r="AH97" s="260" t="s">
        <v>47</v>
      </c>
      <c r="AI97" s="260" t="s">
        <v>47</v>
      </c>
      <c r="AJ97" s="260" t="s">
        <v>47</v>
      </c>
      <c r="AK97" s="260" t="s">
        <v>47</v>
      </c>
      <c r="AL97" s="260" t="s">
        <v>47</v>
      </c>
      <c r="AM97" s="260" t="s">
        <v>47</v>
      </c>
      <c r="AN97" s="260" t="s">
        <v>47</v>
      </c>
      <c r="AO97" s="260" t="s">
        <v>47</v>
      </c>
      <c r="AP97" s="260" t="s">
        <v>47</v>
      </c>
      <c r="AQ97" s="260" t="s">
        <v>47</v>
      </c>
      <c r="AR97" s="260" t="s">
        <v>47</v>
      </c>
      <c r="AS97" s="1376" t="s">
        <v>47</v>
      </c>
    </row>
    <row r="98" spans="1:179" s="41" customFormat="1" ht="20.25" customHeight="1" x14ac:dyDescent="0.25">
      <c r="A98" s="238"/>
      <c r="B98" s="230"/>
      <c r="C98" s="230"/>
      <c r="D98" s="244"/>
      <c r="E98" s="457"/>
      <c r="F98" s="232"/>
      <c r="G98" s="232">
        <f t="shared" si="43"/>
        <v>0</v>
      </c>
      <c r="H98" s="259"/>
      <c r="I98" s="463"/>
      <c r="J98" s="910">
        <f t="shared" ref="J98:J162" si="46">G98-K98</f>
        <v>0</v>
      </c>
      <c r="K98" s="467">
        <f t="shared" si="9"/>
        <v>0</v>
      </c>
      <c r="L98" s="900"/>
      <c r="M98" s="377"/>
      <c r="N98" s="260"/>
      <c r="O98" s="260"/>
      <c r="P98" s="258">
        <f t="shared" si="33"/>
        <v>0</v>
      </c>
      <c r="Q98" s="260"/>
      <c r="R98" s="260"/>
      <c r="S98" s="260"/>
      <c r="T98" s="258">
        <f t="shared" si="34"/>
        <v>0</v>
      </c>
      <c r="U98" s="260"/>
      <c r="V98" s="260"/>
      <c r="W98" s="260"/>
      <c r="X98" s="258">
        <f t="shared" si="35"/>
        <v>0</v>
      </c>
      <c r="Y98" s="260"/>
      <c r="Z98" s="260"/>
      <c r="AA98" s="260"/>
      <c r="AB98" s="881">
        <f t="shared" si="36"/>
        <v>0</v>
      </c>
      <c r="AD98" s="238"/>
      <c r="AE98" s="230"/>
      <c r="AF98" s="230"/>
      <c r="AG98" s="581">
        <f t="shared" si="42"/>
        <v>0</v>
      </c>
      <c r="AH98" s="260" t="s">
        <v>47</v>
      </c>
      <c r="AI98" s="260" t="s">
        <v>47</v>
      </c>
      <c r="AJ98" s="260" t="s">
        <v>47</v>
      </c>
      <c r="AK98" s="260" t="s">
        <v>47</v>
      </c>
      <c r="AL98" s="260" t="s">
        <v>47</v>
      </c>
      <c r="AM98" s="260" t="s">
        <v>47</v>
      </c>
      <c r="AN98" s="260" t="s">
        <v>47</v>
      </c>
      <c r="AO98" s="260" t="s">
        <v>47</v>
      </c>
      <c r="AP98" s="260" t="s">
        <v>47</v>
      </c>
      <c r="AQ98" s="260" t="s">
        <v>47</v>
      </c>
      <c r="AR98" s="260" t="s">
        <v>47</v>
      </c>
      <c r="AS98" s="1376" t="s">
        <v>47</v>
      </c>
    </row>
    <row r="99" spans="1:179" s="41" customFormat="1" ht="20.25" customHeight="1" x14ac:dyDescent="0.25">
      <c r="A99" s="238"/>
      <c r="B99" s="230"/>
      <c r="C99" s="230"/>
      <c r="D99" s="244"/>
      <c r="E99" s="457"/>
      <c r="F99" s="232"/>
      <c r="G99" s="232">
        <f t="shared" si="43"/>
        <v>0</v>
      </c>
      <c r="H99" s="259"/>
      <c r="I99" s="463"/>
      <c r="J99" s="910">
        <f t="shared" si="46"/>
        <v>0</v>
      </c>
      <c r="K99" s="467">
        <f t="shared" ref="K99:K163" si="47">L99+P99+T99+X99+AB99</f>
        <v>0</v>
      </c>
      <c r="L99" s="900"/>
      <c r="M99" s="377"/>
      <c r="N99" s="260"/>
      <c r="O99" s="260"/>
      <c r="P99" s="258">
        <f t="shared" si="33"/>
        <v>0</v>
      </c>
      <c r="Q99" s="260"/>
      <c r="R99" s="260"/>
      <c r="S99" s="260"/>
      <c r="T99" s="258">
        <f t="shared" si="34"/>
        <v>0</v>
      </c>
      <c r="U99" s="260"/>
      <c r="V99" s="260"/>
      <c r="W99" s="260"/>
      <c r="X99" s="258">
        <f t="shared" si="35"/>
        <v>0</v>
      </c>
      <c r="Y99" s="260"/>
      <c r="Z99" s="260"/>
      <c r="AA99" s="260"/>
      <c r="AB99" s="881">
        <f t="shared" si="36"/>
        <v>0</v>
      </c>
      <c r="AD99" s="238"/>
      <c r="AE99" s="230"/>
      <c r="AF99" s="230"/>
      <c r="AG99" s="581">
        <f t="shared" si="42"/>
        <v>0</v>
      </c>
      <c r="AH99" s="260" t="s">
        <v>47</v>
      </c>
      <c r="AI99" s="260" t="s">
        <v>47</v>
      </c>
      <c r="AJ99" s="260" t="s">
        <v>47</v>
      </c>
      <c r="AK99" s="260" t="s">
        <v>47</v>
      </c>
      <c r="AL99" s="260" t="s">
        <v>47</v>
      </c>
      <c r="AM99" s="260" t="s">
        <v>47</v>
      </c>
      <c r="AN99" s="260" t="s">
        <v>47</v>
      </c>
      <c r="AO99" s="260" t="s">
        <v>47</v>
      </c>
      <c r="AP99" s="260" t="s">
        <v>47</v>
      </c>
      <c r="AQ99" s="260" t="s">
        <v>47</v>
      </c>
      <c r="AR99" s="260" t="s">
        <v>47</v>
      </c>
      <c r="AS99" s="1376" t="s">
        <v>47</v>
      </c>
    </row>
    <row r="100" spans="1:179" s="41" customFormat="1" ht="20.25" customHeight="1" x14ac:dyDescent="0.25">
      <c r="A100" s="238"/>
      <c r="B100" s="230"/>
      <c r="C100" s="230"/>
      <c r="D100" s="244"/>
      <c r="E100" s="457"/>
      <c r="F100" s="232"/>
      <c r="G100" s="232">
        <f t="shared" si="43"/>
        <v>0</v>
      </c>
      <c r="H100" s="259"/>
      <c r="I100" s="463"/>
      <c r="J100" s="910">
        <f t="shared" si="46"/>
        <v>0</v>
      </c>
      <c r="K100" s="467">
        <f t="shared" si="47"/>
        <v>0</v>
      </c>
      <c r="L100" s="900"/>
      <c r="M100" s="377"/>
      <c r="N100" s="260"/>
      <c r="O100" s="260"/>
      <c r="P100" s="258">
        <f t="shared" si="33"/>
        <v>0</v>
      </c>
      <c r="Q100" s="260"/>
      <c r="R100" s="260"/>
      <c r="S100" s="260"/>
      <c r="T100" s="258">
        <f t="shared" si="34"/>
        <v>0</v>
      </c>
      <c r="U100" s="260"/>
      <c r="V100" s="260"/>
      <c r="W100" s="260"/>
      <c r="X100" s="258">
        <f t="shared" si="35"/>
        <v>0</v>
      </c>
      <c r="Y100" s="260"/>
      <c r="Z100" s="260"/>
      <c r="AA100" s="260"/>
      <c r="AB100" s="881">
        <f t="shared" si="36"/>
        <v>0</v>
      </c>
      <c r="AD100" s="238"/>
      <c r="AE100" s="230"/>
      <c r="AF100" s="230"/>
      <c r="AG100" s="581">
        <f t="shared" si="42"/>
        <v>0</v>
      </c>
      <c r="AH100" s="260" t="s">
        <v>47</v>
      </c>
      <c r="AI100" s="260" t="s">
        <v>47</v>
      </c>
      <c r="AJ100" s="260" t="s">
        <v>47</v>
      </c>
      <c r="AK100" s="260" t="s">
        <v>47</v>
      </c>
      <c r="AL100" s="260" t="s">
        <v>47</v>
      </c>
      <c r="AM100" s="260" t="s">
        <v>47</v>
      </c>
      <c r="AN100" s="260" t="s">
        <v>47</v>
      </c>
      <c r="AO100" s="260" t="s">
        <v>47</v>
      </c>
      <c r="AP100" s="260" t="s">
        <v>47</v>
      </c>
      <c r="AQ100" s="260" t="s">
        <v>47</v>
      </c>
      <c r="AR100" s="260" t="s">
        <v>47</v>
      </c>
      <c r="AS100" s="1376" t="s">
        <v>47</v>
      </c>
    </row>
    <row r="101" spans="1:179" s="41" customFormat="1" ht="20.25" customHeight="1" x14ac:dyDescent="0.25">
      <c r="A101" s="238"/>
      <c r="B101" s="230"/>
      <c r="C101" s="230"/>
      <c r="D101" s="244"/>
      <c r="E101" s="457"/>
      <c r="F101" s="232"/>
      <c r="G101" s="232">
        <f t="shared" si="43"/>
        <v>0</v>
      </c>
      <c r="H101" s="259"/>
      <c r="I101" s="463"/>
      <c r="J101" s="910">
        <f t="shared" si="46"/>
        <v>0</v>
      </c>
      <c r="K101" s="467">
        <f t="shared" si="47"/>
        <v>0</v>
      </c>
      <c r="L101" s="900"/>
      <c r="M101" s="377"/>
      <c r="N101" s="260"/>
      <c r="O101" s="260"/>
      <c r="P101" s="258">
        <f t="shared" si="33"/>
        <v>0</v>
      </c>
      <c r="Q101" s="260"/>
      <c r="R101" s="260"/>
      <c r="S101" s="260"/>
      <c r="T101" s="258">
        <f t="shared" si="34"/>
        <v>0</v>
      </c>
      <c r="U101" s="260"/>
      <c r="V101" s="260"/>
      <c r="W101" s="260"/>
      <c r="X101" s="258">
        <f t="shared" si="35"/>
        <v>0</v>
      </c>
      <c r="Y101" s="260"/>
      <c r="Z101" s="260"/>
      <c r="AA101" s="260"/>
      <c r="AB101" s="881">
        <f t="shared" si="36"/>
        <v>0</v>
      </c>
      <c r="AD101" s="238"/>
      <c r="AE101" s="230"/>
      <c r="AF101" s="230"/>
      <c r="AG101" s="581">
        <f t="shared" si="42"/>
        <v>0</v>
      </c>
      <c r="AH101" s="260" t="s">
        <v>47</v>
      </c>
      <c r="AI101" s="260" t="s">
        <v>47</v>
      </c>
      <c r="AJ101" s="260" t="s">
        <v>47</v>
      </c>
      <c r="AK101" s="260" t="s">
        <v>47</v>
      </c>
      <c r="AL101" s="260" t="s">
        <v>47</v>
      </c>
      <c r="AM101" s="260" t="s">
        <v>47</v>
      </c>
      <c r="AN101" s="260" t="s">
        <v>47</v>
      </c>
      <c r="AO101" s="260" t="s">
        <v>47</v>
      </c>
      <c r="AP101" s="260" t="s">
        <v>47</v>
      </c>
      <c r="AQ101" s="260" t="s">
        <v>47</v>
      </c>
      <c r="AR101" s="260" t="s">
        <v>47</v>
      </c>
      <c r="AS101" s="1376" t="s">
        <v>47</v>
      </c>
    </row>
    <row r="102" spans="1:179" s="41" customFormat="1" ht="20.25" customHeight="1" x14ac:dyDescent="0.25">
      <c r="A102" s="238"/>
      <c r="B102" s="230"/>
      <c r="C102" s="230"/>
      <c r="D102" s="244"/>
      <c r="E102" s="457"/>
      <c r="F102" s="232"/>
      <c r="G102" s="232">
        <f t="shared" si="43"/>
        <v>0</v>
      </c>
      <c r="H102" s="259"/>
      <c r="I102" s="463"/>
      <c r="J102" s="910">
        <f t="shared" si="46"/>
        <v>0</v>
      </c>
      <c r="K102" s="467">
        <f t="shared" si="47"/>
        <v>0</v>
      </c>
      <c r="L102" s="900"/>
      <c r="M102" s="377"/>
      <c r="N102" s="260"/>
      <c r="O102" s="260"/>
      <c r="P102" s="258">
        <f t="shared" si="33"/>
        <v>0</v>
      </c>
      <c r="Q102" s="260"/>
      <c r="R102" s="260"/>
      <c r="S102" s="260"/>
      <c r="T102" s="258">
        <f t="shared" si="34"/>
        <v>0</v>
      </c>
      <c r="U102" s="260"/>
      <c r="V102" s="260"/>
      <c r="W102" s="260"/>
      <c r="X102" s="258">
        <f t="shared" si="35"/>
        <v>0</v>
      </c>
      <c r="Y102" s="260"/>
      <c r="Z102" s="260"/>
      <c r="AA102" s="260"/>
      <c r="AB102" s="881">
        <f t="shared" si="36"/>
        <v>0</v>
      </c>
      <c r="AD102" s="238"/>
      <c r="AE102" s="230"/>
      <c r="AF102" s="230"/>
      <c r="AG102" s="581">
        <f t="shared" si="42"/>
        <v>0</v>
      </c>
      <c r="AH102" s="260" t="s">
        <v>47</v>
      </c>
      <c r="AI102" s="260" t="s">
        <v>47</v>
      </c>
      <c r="AJ102" s="260" t="s">
        <v>47</v>
      </c>
      <c r="AK102" s="260" t="s">
        <v>47</v>
      </c>
      <c r="AL102" s="260" t="s">
        <v>47</v>
      </c>
      <c r="AM102" s="260" t="s">
        <v>47</v>
      </c>
      <c r="AN102" s="260" t="s">
        <v>47</v>
      </c>
      <c r="AO102" s="260" t="s">
        <v>47</v>
      </c>
      <c r="AP102" s="260" t="s">
        <v>47</v>
      </c>
      <c r="AQ102" s="260" t="s">
        <v>47</v>
      </c>
      <c r="AR102" s="260" t="s">
        <v>47</v>
      </c>
      <c r="AS102" s="1376" t="s">
        <v>47</v>
      </c>
    </row>
    <row r="103" spans="1:179" s="41" customFormat="1" ht="20.25" customHeight="1" x14ac:dyDescent="0.25">
      <c r="A103" s="238"/>
      <c r="B103" s="230"/>
      <c r="C103" s="230"/>
      <c r="D103" s="244"/>
      <c r="E103" s="457"/>
      <c r="F103" s="232"/>
      <c r="G103" s="232">
        <f t="shared" si="43"/>
        <v>0</v>
      </c>
      <c r="H103" s="259"/>
      <c r="I103" s="463"/>
      <c r="J103" s="910">
        <f t="shared" si="46"/>
        <v>0</v>
      </c>
      <c r="K103" s="467">
        <f t="shared" si="47"/>
        <v>0</v>
      </c>
      <c r="L103" s="900"/>
      <c r="M103" s="377"/>
      <c r="N103" s="260"/>
      <c r="O103" s="260"/>
      <c r="P103" s="258">
        <f t="shared" si="33"/>
        <v>0</v>
      </c>
      <c r="Q103" s="260"/>
      <c r="R103" s="260"/>
      <c r="S103" s="260"/>
      <c r="T103" s="258">
        <f t="shared" si="34"/>
        <v>0</v>
      </c>
      <c r="U103" s="260"/>
      <c r="V103" s="260"/>
      <c r="W103" s="260"/>
      <c r="X103" s="258">
        <f t="shared" si="35"/>
        <v>0</v>
      </c>
      <c r="Y103" s="260"/>
      <c r="Z103" s="260"/>
      <c r="AA103" s="260"/>
      <c r="AB103" s="881">
        <f t="shared" si="36"/>
        <v>0</v>
      </c>
      <c r="AD103" s="238"/>
      <c r="AE103" s="230"/>
      <c r="AF103" s="230"/>
      <c r="AG103" s="581">
        <f t="shared" si="42"/>
        <v>0</v>
      </c>
      <c r="AH103" s="260" t="s">
        <v>47</v>
      </c>
      <c r="AI103" s="260" t="s">
        <v>47</v>
      </c>
      <c r="AJ103" s="260" t="s">
        <v>47</v>
      </c>
      <c r="AK103" s="260" t="s">
        <v>47</v>
      </c>
      <c r="AL103" s="260" t="s">
        <v>47</v>
      </c>
      <c r="AM103" s="260" t="s">
        <v>47</v>
      </c>
      <c r="AN103" s="260" t="s">
        <v>47</v>
      </c>
      <c r="AO103" s="260" t="s">
        <v>47</v>
      </c>
      <c r="AP103" s="260" t="s">
        <v>47</v>
      </c>
      <c r="AQ103" s="260" t="s">
        <v>47</v>
      </c>
      <c r="AR103" s="260" t="s">
        <v>47</v>
      </c>
      <c r="AS103" s="1376" t="s">
        <v>47</v>
      </c>
    </row>
    <row r="104" spans="1:179" s="41" customFormat="1" ht="20.25" customHeight="1" x14ac:dyDescent="0.25">
      <c r="A104" s="238"/>
      <c r="B104" s="230"/>
      <c r="C104" s="230"/>
      <c r="D104" s="244"/>
      <c r="E104" s="457"/>
      <c r="F104" s="232"/>
      <c r="G104" s="232">
        <f t="shared" si="43"/>
        <v>0</v>
      </c>
      <c r="H104" s="259"/>
      <c r="I104" s="463"/>
      <c r="J104" s="910">
        <f t="shared" si="46"/>
        <v>0</v>
      </c>
      <c r="K104" s="467">
        <f t="shared" si="47"/>
        <v>0</v>
      </c>
      <c r="L104" s="900"/>
      <c r="M104" s="377"/>
      <c r="N104" s="260"/>
      <c r="O104" s="260"/>
      <c r="P104" s="258">
        <f t="shared" si="33"/>
        <v>0</v>
      </c>
      <c r="Q104" s="260"/>
      <c r="R104" s="260"/>
      <c r="S104" s="260"/>
      <c r="T104" s="258">
        <f t="shared" si="34"/>
        <v>0</v>
      </c>
      <c r="U104" s="260"/>
      <c r="V104" s="260"/>
      <c r="W104" s="260"/>
      <c r="X104" s="258">
        <f t="shared" si="35"/>
        <v>0</v>
      </c>
      <c r="Y104" s="260"/>
      <c r="Z104" s="260"/>
      <c r="AA104" s="260"/>
      <c r="AB104" s="881">
        <f t="shared" si="36"/>
        <v>0</v>
      </c>
      <c r="AD104" s="238"/>
      <c r="AE104" s="230"/>
      <c r="AF104" s="230"/>
      <c r="AG104" s="581">
        <f t="shared" si="42"/>
        <v>0</v>
      </c>
      <c r="AH104" s="260" t="s">
        <v>47</v>
      </c>
      <c r="AI104" s="260" t="s">
        <v>47</v>
      </c>
      <c r="AJ104" s="260" t="s">
        <v>47</v>
      </c>
      <c r="AK104" s="260" t="s">
        <v>47</v>
      </c>
      <c r="AL104" s="260" t="s">
        <v>47</v>
      </c>
      <c r="AM104" s="260" t="s">
        <v>47</v>
      </c>
      <c r="AN104" s="260" t="s">
        <v>47</v>
      </c>
      <c r="AO104" s="260" t="s">
        <v>47</v>
      </c>
      <c r="AP104" s="260" t="s">
        <v>47</v>
      </c>
      <c r="AQ104" s="260" t="s">
        <v>47</v>
      </c>
      <c r="AR104" s="260" t="s">
        <v>47</v>
      </c>
      <c r="AS104" s="1376" t="s">
        <v>47</v>
      </c>
    </row>
    <row r="105" spans="1:179" s="41" customFormat="1" ht="23.25" customHeight="1" x14ac:dyDescent="0.25">
      <c r="A105" s="223" t="s">
        <v>820</v>
      </c>
      <c r="B105" s="213"/>
      <c r="C105" s="213">
        <v>943</v>
      </c>
      <c r="D105" s="1377" t="s">
        <v>1211</v>
      </c>
      <c r="E105" s="458">
        <f>SUM(E106:E120)</f>
        <v>0</v>
      </c>
      <c r="F105" s="204">
        <f>SUM(F106:F120)</f>
        <v>0</v>
      </c>
      <c r="G105" s="204">
        <f>SUM(G106:G120)</f>
        <v>0</v>
      </c>
      <c r="H105" s="206">
        <f>SUM(H106:H120)</f>
        <v>0</v>
      </c>
      <c r="I105" s="413">
        <f>SUM(I106:I120)</f>
        <v>0</v>
      </c>
      <c r="J105" s="909">
        <f t="shared" si="46"/>
        <v>0</v>
      </c>
      <c r="K105" s="901">
        <f t="shared" si="47"/>
        <v>0</v>
      </c>
      <c r="L105" s="901">
        <f t="shared" ref="L105:AB105" si="48">SUM(L106:L120)</f>
        <v>0</v>
      </c>
      <c r="M105" s="201">
        <f t="shared" si="48"/>
        <v>0</v>
      </c>
      <c r="N105" s="45">
        <f t="shared" si="48"/>
        <v>0</v>
      </c>
      <c r="O105" s="45">
        <f t="shared" si="48"/>
        <v>0</v>
      </c>
      <c r="P105" s="45">
        <f t="shared" si="48"/>
        <v>0</v>
      </c>
      <c r="Q105" s="45">
        <f t="shared" si="48"/>
        <v>0</v>
      </c>
      <c r="R105" s="45">
        <f t="shared" si="48"/>
        <v>0</v>
      </c>
      <c r="S105" s="45">
        <f t="shared" si="48"/>
        <v>0</v>
      </c>
      <c r="T105" s="45">
        <f t="shared" si="48"/>
        <v>0</v>
      </c>
      <c r="U105" s="45">
        <f t="shared" si="48"/>
        <v>0</v>
      </c>
      <c r="V105" s="45">
        <f t="shared" si="48"/>
        <v>0</v>
      </c>
      <c r="W105" s="45">
        <f t="shared" si="48"/>
        <v>0</v>
      </c>
      <c r="X105" s="45">
        <f t="shared" si="48"/>
        <v>0</v>
      </c>
      <c r="Y105" s="45">
        <f t="shared" si="48"/>
        <v>0</v>
      </c>
      <c r="Z105" s="45">
        <f t="shared" si="48"/>
        <v>0</v>
      </c>
      <c r="AA105" s="45">
        <f t="shared" si="48"/>
        <v>0</v>
      </c>
      <c r="AB105" s="880">
        <f t="shared" si="48"/>
        <v>0</v>
      </c>
      <c r="AD105" s="223" t="s">
        <v>820</v>
      </c>
      <c r="AE105" s="213"/>
      <c r="AF105" s="213">
        <v>943</v>
      </c>
      <c r="AG105" s="582">
        <f>SUM(AG106:AG120)</f>
        <v>0</v>
      </c>
      <c r="AH105" s="45" t="s">
        <v>47</v>
      </c>
      <c r="AI105" s="45" t="s">
        <v>47</v>
      </c>
      <c r="AJ105" s="45" t="s">
        <v>47</v>
      </c>
      <c r="AK105" s="45" t="s">
        <v>47</v>
      </c>
      <c r="AL105" s="45" t="s">
        <v>47</v>
      </c>
      <c r="AM105" s="45" t="s">
        <v>47</v>
      </c>
      <c r="AN105" s="45" t="s">
        <v>47</v>
      </c>
      <c r="AO105" s="45" t="s">
        <v>47</v>
      </c>
      <c r="AP105" s="45" t="s">
        <v>47</v>
      </c>
      <c r="AQ105" s="45" t="s">
        <v>47</v>
      </c>
      <c r="AR105" s="45" t="s">
        <v>47</v>
      </c>
      <c r="AS105" s="1376" t="s">
        <v>47</v>
      </c>
    </row>
    <row r="106" spans="1:179" s="41" customFormat="1" ht="23.25" customHeight="1" x14ac:dyDescent="0.25">
      <c r="A106" s="229" t="s">
        <v>824</v>
      </c>
      <c r="B106" s="247"/>
      <c r="C106" s="247"/>
      <c r="D106" s="244"/>
      <c r="E106" s="457"/>
      <c r="F106" s="232"/>
      <c r="G106" s="232">
        <f t="shared" ref="G106:G120" si="49">F106</f>
        <v>0</v>
      </c>
      <c r="H106" s="259"/>
      <c r="I106" s="463"/>
      <c r="J106" s="910">
        <f t="shared" si="46"/>
        <v>0</v>
      </c>
      <c r="K106" s="467">
        <f t="shared" si="47"/>
        <v>0</v>
      </c>
      <c r="L106" s="900"/>
      <c r="M106" s="377"/>
      <c r="N106" s="260"/>
      <c r="O106" s="260"/>
      <c r="P106" s="258">
        <f t="shared" ref="P106:P120" si="50">SUM(M106:O106)</f>
        <v>0</v>
      </c>
      <c r="Q106" s="260"/>
      <c r="R106" s="260"/>
      <c r="S106" s="260"/>
      <c r="T106" s="258">
        <f t="shared" ref="T106:T120" si="51">SUM(Q106:S106)</f>
        <v>0</v>
      </c>
      <c r="U106" s="260"/>
      <c r="V106" s="260"/>
      <c r="W106" s="260"/>
      <c r="X106" s="258">
        <f t="shared" ref="X106:X120" si="52">SUM(U106:W106)</f>
        <v>0</v>
      </c>
      <c r="Y106" s="260"/>
      <c r="Z106" s="260"/>
      <c r="AA106" s="260"/>
      <c r="AB106" s="881">
        <f t="shared" ref="AB106:AB120" si="53">SUM(Y106:AA106)</f>
        <v>0</v>
      </c>
      <c r="AD106" s="229" t="s">
        <v>824</v>
      </c>
      <c r="AE106" s="247"/>
      <c r="AF106" s="247"/>
      <c r="AG106" s="581">
        <f t="shared" ref="AG106:AG120" si="54">F106</f>
        <v>0</v>
      </c>
      <c r="AH106" s="260" t="s">
        <v>47</v>
      </c>
      <c r="AI106" s="260" t="s">
        <v>47</v>
      </c>
      <c r="AJ106" s="260" t="s">
        <v>47</v>
      </c>
      <c r="AK106" s="260" t="s">
        <v>47</v>
      </c>
      <c r="AL106" s="260" t="s">
        <v>47</v>
      </c>
      <c r="AM106" s="260" t="s">
        <v>47</v>
      </c>
      <c r="AN106" s="260" t="s">
        <v>47</v>
      </c>
      <c r="AO106" s="260" t="s">
        <v>47</v>
      </c>
      <c r="AP106" s="260" t="s">
        <v>47</v>
      </c>
      <c r="AQ106" s="260" t="s">
        <v>47</v>
      </c>
      <c r="AR106" s="260" t="s">
        <v>47</v>
      </c>
      <c r="AS106" s="1376" t="s">
        <v>47</v>
      </c>
    </row>
    <row r="107" spans="1:179" s="40" customFormat="1" ht="23.25" customHeight="1" x14ac:dyDescent="0.25">
      <c r="A107" s="229" t="s">
        <v>825</v>
      </c>
      <c r="B107" s="247"/>
      <c r="C107" s="247"/>
      <c r="D107" s="244"/>
      <c r="E107" s="457"/>
      <c r="F107" s="232"/>
      <c r="G107" s="232">
        <f t="shared" si="49"/>
        <v>0</v>
      </c>
      <c r="H107" s="259"/>
      <c r="I107" s="463"/>
      <c r="J107" s="910">
        <f t="shared" si="46"/>
        <v>0</v>
      </c>
      <c r="K107" s="467">
        <f t="shared" si="47"/>
        <v>0</v>
      </c>
      <c r="L107" s="900"/>
      <c r="M107" s="377"/>
      <c r="N107" s="260"/>
      <c r="O107" s="260"/>
      <c r="P107" s="258">
        <f t="shared" si="50"/>
        <v>0</v>
      </c>
      <c r="Q107" s="260"/>
      <c r="R107" s="260"/>
      <c r="S107" s="260"/>
      <c r="T107" s="258">
        <f t="shared" si="51"/>
        <v>0</v>
      </c>
      <c r="U107" s="260"/>
      <c r="V107" s="260"/>
      <c r="W107" s="260"/>
      <c r="X107" s="258">
        <f t="shared" si="52"/>
        <v>0</v>
      </c>
      <c r="Y107" s="260"/>
      <c r="Z107" s="260"/>
      <c r="AA107" s="260"/>
      <c r="AB107" s="881">
        <f t="shared" si="53"/>
        <v>0</v>
      </c>
      <c r="AC107" s="41"/>
      <c r="AD107" s="229" t="s">
        <v>825</v>
      </c>
      <c r="AE107" s="247"/>
      <c r="AF107" s="247"/>
      <c r="AG107" s="581">
        <f t="shared" si="54"/>
        <v>0</v>
      </c>
      <c r="AH107" s="260" t="s">
        <v>47</v>
      </c>
      <c r="AI107" s="260" t="s">
        <v>47</v>
      </c>
      <c r="AJ107" s="260" t="s">
        <v>47</v>
      </c>
      <c r="AK107" s="260" t="s">
        <v>47</v>
      </c>
      <c r="AL107" s="260" t="s">
        <v>47</v>
      </c>
      <c r="AM107" s="260" t="s">
        <v>47</v>
      </c>
      <c r="AN107" s="260" t="s">
        <v>47</v>
      </c>
      <c r="AO107" s="260" t="s">
        <v>47</v>
      </c>
      <c r="AP107" s="260" t="s">
        <v>47</v>
      </c>
      <c r="AQ107" s="260" t="s">
        <v>47</v>
      </c>
      <c r="AR107" s="260" t="s">
        <v>47</v>
      </c>
      <c r="AS107" s="1376" t="s">
        <v>47</v>
      </c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</row>
    <row r="108" spans="1:179" s="40" customFormat="1" ht="23.25" customHeight="1" x14ac:dyDescent="0.25">
      <c r="A108" s="229" t="s">
        <v>823</v>
      </c>
      <c r="B108" s="247"/>
      <c r="C108" s="247"/>
      <c r="D108" s="244"/>
      <c r="E108" s="457"/>
      <c r="F108" s="232"/>
      <c r="G108" s="232">
        <f t="shared" si="49"/>
        <v>0</v>
      </c>
      <c r="H108" s="259"/>
      <c r="I108" s="463"/>
      <c r="J108" s="910">
        <f t="shared" si="46"/>
        <v>0</v>
      </c>
      <c r="K108" s="467">
        <f t="shared" si="47"/>
        <v>0</v>
      </c>
      <c r="L108" s="900"/>
      <c r="M108" s="377"/>
      <c r="N108" s="260"/>
      <c r="O108" s="260"/>
      <c r="P108" s="258">
        <f t="shared" si="50"/>
        <v>0</v>
      </c>
      <c r="Q108" s="260"/>
      <c r="R108" s="260"/>
      <c r="S108" s="260"/>
      <c r="T108" s="258">
        <f t="shared" si="51"/>
        <v>0</v>
      </c>
      <c r="U108" s="260"/>
      <c r="V108" s="260"/>
      <c r="W108" s="260"/>
      <c r="X108" s="258">
        <f t="shared" si="52"/>
        <v>0</v>
      </c>
      <c r="Y108" s="260"/>
      <c r="Z108" s="260"/>
      <c r="AA108" s="260"/>
      <c r="AB108" s="881">
        <f t="shared" si="53"/>
        <v>0</v>
      </c>
      <c r="AC108" s="41"/>
      <c r="AD108" s="229" t="s">
        <v>823</v>
      </c>
      <c r="AE108" s="247"/>
      <c r="AF108" s="247"/>
      <c r="AG108" s="581">
        <f t="shared" si="54"/>
        <v>0</v>
      </c>
      <c r="AH108" s="260" t="s">
        <v>47</v>
      </c>
      <c r="AI108" s="260" t="s">
        <v>47</v>
      </c>
      <c r="AJ108" s="260" t="s">
        <v>47</v>
      </c>
      <c r="AK108" s="260" t="s">
        <v>47</v>
      </c>
      <c r="AL108" s="260" t="s">
        <v>47</v>
      </c>
      <c r="AM108" s="260" t="s">
        <v>47</v>
      </c>
      <c r="AN108" s="260" t="s">
        <v>47</v>
      </c>
      <c r="AO108" s="260" t="s">
        <v>47</v>
      </c>
      <c r="AP108" s="260" t="s">
        <v>47</v>
      </c>
      <c r="AQ108" s="260" t="s">
        <v>47</v>
      </c>
      <c r="AR108" s="260" t="s">
        <v>47</v>
      </c>
      <c r="AS108" s="1376" t="s">
        <v>47</v>
      </c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</row>
    <row r="109" spans="1:179" s="40" customFormat="1" ht="35.25" customHeight="1" x14ac:dyDescent="0.25">
      <c r="A109" s="229" t="s">
        <v>821</v>
      </c>
      <c r="B109" s="247"/>
      <c r="C109" s="247"/>
      <c r="D109" s="244"/>
      <c r="E109" s="457"/>
      <c r="F109" s="232"/>
      <c r="G109" s="232">
        <f t="shared" si="49"/>
        <v>0</v>
      </c>
      <c r="H109" s="259"/>
      <c r="I109" s="463"/>
      <c r="J109" s="910">
        <f t="shared" si="46"/>
        <v>0</v>
      </c>
      <c r="K109" s="467">
        <f t="shared" si="47"/>
        <v>0</v>
      </c>
      <c r="L109" s="900"/>
      <c r="M109" s="377"/>
      <c r="N109" s="260"/>
      <c r="O109" s="260"/>
      <c r="P109" s="258">
        <f t="shared" si="50"/>
        <v>0</v>
      </c>
      <c r="Q109" s="260"/>
      <c r="R109" s="260"/>
      <c r="S109" s="260"/>
      <c r="T109" s="258">
        <f t="shared" si="51"/>
        <v>0</v>
      </c>
      <c r="U109" s="260"/>
      <c r="V109" s="260"/>
      <c r="W109" s="260"/>
      <c r="X109" s="258">
        <f t="shared" si="52"/>
        <v>0</v>
      </c>
      <c r="Y109" s="260"/>
      <c r="Z109" s="260"/>
      <c r="AA109" s="260"/>
      <c r="AB109" s="881">
        <f t="shared" si="53"/>
        <v>0</v>
      </c>
      <c r="AC109" s="41"/>
      <c r="AD109" s="229" t="s">
        <v>821</v>
      </c>
      <c r="AE109" s="247"/>
      <c r="AF109" s="247"/>
      <c r="AG109" s="581">
        <f t="shared" si="54"/>
        <v>0</v>
      </c>
      <c r="AH109" s="260" t="s">
        <v>47</v>
      </c>
      <c r="AI109" s="260" t="s">
        <v>47</v>
      </c>
      <c r="AJ109" s="260" t="s">
        <v>47</v>
      </c>
      <c r="AK109" s="260" t="s">
        <v>47</v>
      </c>
      <c r="AL109" s="260" t="s">
        <v>47</v>
      </c>
      <c r="AM109" s="260" t="s">
        <v>47</v>
      </c>
      <c r="AN109" s="260" t="s">
        <v>47</v>
      </c>
      <c r="AO109" s="260" t="s">
        <v>47</v>
      </c>
      <c r="AP109" s="260" t="s">
        <v>47</v>
      </c>
      <c r="AQ109" s="260" t="s">
        <v>47</v>
      </c>
      <c r="AR109" s="260" t="s">
        <v>47</v>
      </c>
      <c r="AS109" s="1376" t="s">
        <v>47</v>
      </c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</row>
    <row r="110" spans="1:179" s="40" customFormat="1" ht="21.75" customHeight="1" x14ac:dyDescent="0.25">
      <c r="A110" s="229" t="s">
        <v>822</v>
      </c>
      <c r="B110" s="247"/>
      <c r="C110" s="247"/>
      <c r="D110" s="244"/>
      <c r="E110" s="457"/>
      <c r="F110" s="232"/>
      <c r="G110" s="232">
        <f t="shared" si="49"/>
        <v>0</v>
      </c>
      <c r="H110" s="259"/>
      <c r="I110" s="463"/>
      <c r="J110" s="910">
        <f t="shared" si="46"/>
        <v>0</v>
      </c>
      <c r="K110" s="467">
        <f t="shared" si="47"/>
        <v>0</v>
      </c>
      <c r="L110" s="900"/>
      <c r="M110" s="377"/>
      <c r="N110" s="260"/>
      <c r="O110" s="260"/>
      <c r="P110" s="258">
        <f t="shared" si="50"/>
        <v>0</v>
      </c>
      <c r="Q110" s="260"/>
      <c r="R110" s="260"/>
      <c r="S110" s="260"/>
      <c r="T110" s="258">
        <f t="shared" si="51"/>
        <v>0</v>
      </c>
      <c r="U110" s="260"/>
      <c r="V110" s="260"/>
      <c r="W110" s="260"/>
      <c r="X110" s="258">
        <f t="shared" si="52"/>
        <v>0</v>
      </c>
      <c r="Y110" s="260"/>
      <c r="Z110" s="260"/>
      <c r="AA110" s="260"/>
      <c r="AB110" s="881">
        <f t="shared" si="53"/>
        <v>0</v>
      </c>
      <c r="AC110" s="41"/>
      <c r="AD110" s="229" t="s">
        <v>822</v>
      </c>
      <c r="AE110" s="247"/>
      <c r="AF110" s="247"/>
      <c r="AG110" s="581">
        <f t="shared" si="54"/>
        <v>0</v>
      </c>
      <c r="AH110" s="260" t="s">
        <v>47</v>
      </c>
      <c r="AI110" s="260" t="s">
        <v>47</v>
      </c>
      <c r="AJ110" s="260" t="s">
        <v>47</v>
      </c>
      <c r="AK110" s="260" t="s">
        <v>47</v>
      </c>
      <c r="AL110" s="260" t="s">
        <v>47</v>
      </c>
      <c r="AM110" s="260" t="s">
        <v>47</v>
      </c>
      <c r="AN110" s="260" t="s">
        <v>47</v>
      </c>
      <c r="AO110" s="260" t="s">
        <v>47</v>
      </c>
      <c r="AP110" s="260" t="s">
        <v>47</v>
      </c>
      <c r="AQ110" s="260" t="s">
        <v>47</v>
      </c>
      <c r="AR110" s="260" t="s">
        <v>47</v>
      </c>
      <c r="AS110" s="1376" t="s">
        <v>47</v>
      </c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</row>
    <row r="111" spans="1:179" s="40" customFormat="1" ht="21.75" customHeight="1" x14ac:dyDescent="0.25">
      <c r="A111" s="229" t="s">
        <v>826</v>
      </c>
      <c r="B111" s="247"/>
      <c r="C111" s="247"/>
      <c r="D111" s="244"/>
      <c r="E111" s="457"/>
      <c r="F111" s="232"/>
      <c r="G111" s="232">
        <f t="shared" si="49"/>
        <v>0</v>
      </c>
      <c r="H111" s="259"/>
      <c r="I111" s="463"/>
      <c r="J111" s="910">
        <f t="shared" si="46"/>
        <v>0</v>
      </c>
      <c r="K111" s="467">
        <f t="shared" si="47"/>
        <v>0</v>
      </c>
      <c r="L111" s="900"/>
      <c r="M111" s="377"/>
      <c r="N111" s="260"/>
      <c r="O111" s="260"/>
      <c r="P111" s="258">
        <f t="shared" si="50"/>
        <v>0</v>
      </c>
      <c r="Q111" s="260"/>
      <c r="R111" s="260"/>
      <c r="S111" s="260"/>
      <c r="T111" s="258">
        <f t="shared" si="51"/>
        <v>0</v>
      </c>
      <c r="U111" s="260"/>
      <c r="V111" s="260"/>
      <c r="W111" s="260"/>
      <c r="X111" s="258">
        <f t="shared" si="52"/>
        <v>0</v>
      </c>
      <c r="Y111" s="260"/>
      <c r="Z111" s="260"/>
      <c r="AA111" s="260"/>
      <c r="AB111" s="881">
        <f t="shared" si="53"/>
        <v>0</v>
      </c>
      <c r="AC111" s="41"/>
      <c r="AD111" s="229" t="s">
        <v>826</v>
      </c>
      <c r="AE111" s="247"/>
      <c r="AF111" s="247"/>
      <c r="AG111" s="581">
        <f t="shared" si="54"/>
        <v>0</v>
      </c>
      <c r="AH111" s="260" t="s">
        <v>47</v>
      </c>
      <c r="AI111" s="260" t="s">
        <v>47</v>
      </c>
      <c r="AJ111" s="260" t="s">
        <v>47</v>
      </c>
      <c r="AK111" s="260" t="s">
        <v>47</v>
      </c>
      <c r="AL111" s="260" t="s">
        <v>47</v>
      </c>
      <c r="AM111" s="260" t="s">
        <v>47</v>
      </c>
      <c r="AN111" s="260" t="s">
        <v>47</v>
      </c>
      <c r="AO111" s="260" t="s">
        <v>47</v>
      </c>
      <c r="AP111" s="260" t="s">
        <v>47</v>
      </c>
      <c r="AQ111" s="260" t="s">
        <v>47</v>
      </c>
      <c r="AR111" s="260" t="s">
        <v>47</v>
      </c>
      <c r="AS111" s="1376" t="s">
        <v>47</v>
      </c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</row>
    <row r="112" spans="1:179" s="40" customFormat="1" ht="19.5" customHeight="1" x14ac:dyDescent="0.25">
      <c r="A112" s="229"/>
      <c r="B112" s="247"/>
      <c r="C112" s="247"/>
      <c r="D112" s="244"/>
      <c r="E112" s="457"/>
      <c r="F112" s="232"/>
      <c r="G112" s="232">
        <f t="shared" si="49"/>
        <v>0</v>
      </c>
      <c r="H112" s="259"/>
      <c r="I112" s="463"/>
      <c r="J112" s="910">
        <f t="shared" si="46"/>
        <v>0</v>
      </c>
      <c r="K112" s="467">
        <f t="shared" si="47"/>
        <v>0</v>
      </c>
      <c r="L112" s="900"/>
      <c r="M112" s="377"/>
      <c r="N112" s="260"/>
      <c r="O112" s="260"/>
      <c r="P112" s="258">
        <f t="shared" si="50"/>
        <v>0</v>
      </c>
      <c r="Q112" s="260"/>
      <c r="R112" s="260"/>
      <c r="S112" s="260"/>
      <c r="T112" s="258">
        <f t="shared" si="51"/>
        <v>0</v>
      </c>
      <c r="U112" s="260"/>
      <c r="V112" s="260"/>
      <c r="W112" s="260"/>
      <c r="X112" s="258">
        <f t="shared" si="52"/>
        <v>0</v>
      </c>
      <c r="Y112" s="260"/>
      <c r="Z112" s="260"/>
      <c r="AA112" s="260"/>
      <c r="AB112" s="881">
        <f t="shared" si="53"/>
        <v>0</v>
      </c>
      <c r="AC112" s="41"/>
      <c r="AD112" s="229"/>
      <c r="AE112" s="247"/>
      <c r="AF112" s="247"/>
      <c r="AG112" s="581">
        <f t="shared" si="54"/>
        <v>0</v>
      </c>
      <c r="AH112" s="260" t="s">
        <v>47</v>
      </c>
      <c r="AI112" s="260" t="s">
        <v>47</v>
      </c>
      <c r="AJ112" s="260" t="s">
        <v>47</v>
      </c>
      <c r="AK112" s="260" t="s">
        <v>47</v>
      </c>
      <c r="AL112" s="260" t="s">
        <v>47</v>
      </c>
      <c r="AM112" s="260" t="s">
        <v>47</v>
      </c>
      <c r="AN112" s="260" t="s">
        <v>47</v>
      </c>
      <c r="AO112" s="260" t="s">
        <v>47</v>
      </c>
      <c r="AP112" s="260" t="s">
        <v>47</v>
      </c>
      <c r="AQ112" s="260" t="s">
        <v>47</v>
      </c>
      <c r="AR112" s="260" t="s">
        <v>47</v>
      </c>
      <c r="AS112" s="1376" t="s">
        <v>47</v>
      </c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</row>
    <row r="113" spans="1:179" s="40" customFormat="1" ht="19.5" customHeight="1" x14ac:dyDescent="0.25">
      <c r="A113" s="229"/>
      <c r="B113" s="247"/>
      <c r="C113" s="247"/>
      <c r="D113" s="244"/>
      <c r="E113" s="457"/>
      <c r="F113" s="232"/>
      <c r="G113" s="232">
        <f t="shared" si="49"/>
        <v>0</v>
      </c>
      <c r="H113" s="259"/>
      <c r="I113" s="463"/>
      <c r="J113" s="910">
        <f t="shared" si="46"/>
        <v>0</v>
      </c>
      <c r="K113" s="467">
        <f t="shared" si="47"/>
        <v>0</v>
      </c>
      <c r="L113" s="900"/>
      <c r="M113" s="377"/>
      <c r="N113" s="260"/>
      <c r="O113" s="260"/>
      <c r="P113" s="258">
        <f t="shared" si="50"/>
        <v>0</v>
      </c>
      <c r="Q113" s="260"/>
      <c r="R113" s="260"/>
      <c r="S113" s="260"/>
      <c r="T113" s="258">
        <f t="shared" si="51"/>
        <v>0</v>
      </c>
      <c r="U113" s="260"/>
      <c r="V113" s="260"/>
      <c r="W113" s="260"/>
      <c r="X113" s="258">
        <f t="shared" si="52"/>
        <v>0</v>
      </c>
      <c r="Y113" s="260"/>
      <c r="Z113" s="260"/>
      <c r="AA113" s="260"/>
      <c r="AB113" s="881">
        <f t="shared" si="53"/>
        <v>0</v>
      </c>
      <c r="AC113" s="41"/>
      <c r="AD113" s="229"/>
      <c r="AE113" s="247"/>
      <c r="AF113" s="247"/>
      <c r="AG113" s="581">
        <f t="shared" si="54"/>
        <v>0</v>
      </c>
      <c r="AH113" s="260" t="s">
        <v>47</v>
      </c>
      <c r="AI113" s="260" t="s">
        <v>47</v>
      </c>
      <c r="AJ113" s="260" t="s">
        <v>47</v>
      </c>
      <c r="AK113" s="260" t="s">
        <v>47</v>
      </c>
      <c r="AL113" s="260" t="s">
        <v>47</v>
      </c>
      <c r="AM113" s="260" t="s">
        <v>47</v>
      </c>
      <c r="AN113" s="260" t="s">
        <v>47</v>
      </c>
      <c r="AO113" s="260" t="s">
        <v>47</v>
      </c>
      <c r="AP113" s="260" t="s">
        <v>47</v>
      </c>
      <c r="AQ113" s="260" t="s">
        <v>47</v>
      </c>
      <c r="AR113" s="260" t="s">
        <v>47</v>
      </c>
      <c r="AS113" s="1376" t="s">
        <v>47</v>
      </c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</row>
    <row r="114" spans="1:179" s="40" customFormat="1" ht="18" customHeight="1" x14ac:dyDescent="0.25">
      <c r="A114" s="229"/>
      <c r="B114" s="247"/>
      <c r="C114" s="247"/>
      <c r="D114" s="244"/>
      <c r="E114" s="457"/>
      <c r="F114" s="232"/>
      <c r="G114" s="232">
        <f t="shared" si="49"/>
        <v>0</v>
      </c>
      <c r="H114" s="259"/>
      <c r="I114" s="463"/>
      <c r="J114" s="910">
        <f t="shared" si="46"/>
        <v>0</v>
      </c>
      <c r="K114" s="467">
        <f t="shared" si="47"/>
        <v>0</v>
      </c>
      <c r="L114" s="900"/>
      <c r="M114" s="377"/>
      <c r="N114" s="260"/>
      <c r="O114" s="260"/>
      <c r="P114" s="258">
        <f t="shared" si="50"/>
        <v>0</v>
      </c>
      <c r="Q114" s="260"/>
      <c r="R114" s="260"/>
      <c r="S114" s="260"/>
      <c r="T114" s="258">
        <f t="shared" si="51"/>
        <v>0</v>
      </c>
      <c r="U114" s="260"/>
      <c r="V114" s="260"/>
      <c r="W114" s="260"/>
      <c r="X114" s="258">
        <f t="shared" si="52"/>
        <v>0</v>
      </c>
      <c r="Y114" s="260"/>
      <c r="Z114" s="260"/>
      <c r="AA114" s="260"/>
      <c r="AB114" s="881">
        <f t="shared" si="53"/>
        <v>0</v>
      </c>
      <c r="AC114" s="41"/>
      <c r="AD114" s="229"/>
      <c r="AE114" s="247"/>
      <c r="AF114" s="247"/>
      <c r="AG114" s="581">
        <f t="shared" si="54"/>
        <v>0</v>
      </c>
      <c r="AH114" s="260" t="s">
        <v>47</v>
      </c>
      <c r="AI114" s="260" t="s">
        <v>47</v>
      </c>
      <c r="AJ114" s="260" t="s">
        <v>47</v>
      </c>
      <c r="AK114" s="260" t="s">
        <v>47</v>
      </c>
      <c r="AL114" s="260" t="s">
        <v>47</v>
      </c>
      <c r="AM114" s="260" t="s">
        <v>47</v>
      </c>
      <c r="AN114" s="260" t="s">
        <v>47</v>
      </c>
      <c r="AO114" s="260" t="s">
        <v>47</v>
      </c>
      <c r="AP114" s="260" t="s">
        <v>47</v>
      </c>
      <c r="AQ114" s="260" t="s">
        <v>47</v>
      </c>
      <c r="AR114" s="260" t="s">
        <v>47</v>
      </c>
      <c r="AS114" s="1376" t="s">
        <v>47</v>
      </c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</row>
    <row r="115" spans="1:179" s="40" customFormat="1" ht="18" customHeight="1" x14ac:dyDescent="0.25">
      <c r="A115" s="229"/>
      <c r="B115" s="247"/>
      <c r="C115" s="247"/>
      <c r="D115" s="244"/>
      <c r="E115" s="457"/>
      <c r="F115" s="232"/>
      <c r="G115" s="232">
        <f t="shared" si="49"/>
        <v>0</v>
      </c>
      <c r="H115" s="259"/>
      <c r="I115" s="463"/>
      <c r="J115" s="910">
        <f t="shared" si="46"/>
        <v>0</v>
      </c>
      <c r="K115" s="467">
        <f t="shared" si="47"/>
        <v>0</v>
      </c>
      <c r="L115" s="900"/>
      <c r="M115" s="377"/>
      <c r="N115" s="260"/>
      <c r="O115" s="260"/>
      <c r="P115" s="258">
        <f t="shared" si="50"/>
        <v>0</v>
      </c>
      <c r="Q115" s="260"/>
      <c r="R115" s="260"/>
      <c r="S115" s="260"/>
      <c r="T115" s="258">
        <f t="shared" si="51"/>
        <v>0</v>
      </c>
      <c r="U115" s="260"/>
      <c r="V115" s="260"/>
      <c r="W115" s="260"/>
      <c r="X115" s="258">
        <f t="shared" si="52"/>
        <v>0</v>
      </c>
      <c r="Y115" s="260"/>
      <c r="Z115" s="260"/>
      <c r="AA115" s="260"/>
      <c r="AB115" s="881">
        <f t="shared" si="53"/>
        <v>0</v>
      </c>
      <c r="AC115" s="41"/>
      <c r="AD115" s="229"/>
      <c r="AE115" s="247"/>
      <c r="AF115" s="247"/>
      <c r="AG115" s="581">
        <f t="shared" si="54"/>
        <v>0</v>
      </c>
      <c r="AH115" s="260" t="s">
        <v>47</v>
      </c>
      <c r="AI115" s="260" t="s">
        <v>47</v>
      </c>
      <c r="AJ115" s="260" t="s">
        <v>47</v>
      </c>
      <c r="AK115" s="260" t="s">
        <v>47</v>
      </c>
      <c r="AL115" s="260" t="s">
        <v>47</v>
      </c>
      <c r="AM115" s="260" t="s">
        <v>47</v>
      </c>
      <c r="AN115" s="260" t="s">
        <v>47</v>
      </c>
      <c r="AO115" s="260" t="s">
        <v>47</v>
      </c>
      <c r="AP115" s="260" t="s">
        <v>47</v>
      </c>
      <c r="AQ115" s="260" t="s">
        <v>47</v>
      </c>
      <c r="AR115" s="260" t="s">
        <v>47</v>
      </c>
      <c r="AS115" s="1376" t="s">
        <v>47</v>
      </c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</row>
    <row r="116" spans="1:179" s="40" customFormat="1" ht="18" customHeight="1" x14ac:dyDescent="0.25">
      <c r="A116" s="229"/>
      <c r="B116" s="247"/>
      <c r="C116" s="247"/>
      <c r="D116" s="244"/>
      <c r="E116" s="457"/>
      <c r="F116" s="232"/>
      <c r="G116" s="232">
        <f t="shared" si="49"/>
        <v>0</v>
      </c>
      <c r="H116" s="259"/>
      <c r="I116" s="463"/>
      <c r="J116" s="910">
        <f t="shared" si="46"/>
        <v>0</v>
      </c>
      <c r="K116" s="467">
        <f t="shared" si="47"/>
        <v>0</v>
      </c>
      <c r="L116" s="900"/>
      <c r="M116" s="377"/>
      <c r="N116" s="260"/>
      <c r="O116" s="260"/>
      <c r="P116" s="258">
        <f t="shared" si="50"/>
        <v>0</v>
      </c>
      <c r="Q116" s="260"/>
      <c r="R116" s="260"/>
      <c r="S116" s="260"/>
      <c r="T116" s="258">
        <f t="shared" si="51"/>
        <v>0</v>
      </c>
      <c r="U116" s="260"/>
      <c r="V116" s="260"/>
      <c r="W116" s="260"/>
      <c r="X116" s="258">
        <f t="shared" si="52"/>
        <v>0</v>
      </c>
      <c r="Y116" s="260"/>
      <c r="Z116" s="260"/>
      <c r="AA116" s="260"/>
      <c r="AB116" s="881">
        <f t="shared" si="53"/>
        <v>0</v>
      </c>
      <c r="AC116" s="41"/>
      <c r="AD116" s="229"/>
      <c r="AE116" s="247"/>
      <c r="AF116" s="247"/>
      <c r="AG116" s="581">
        <f t="shared" si="54"/>
        <v>0</v>
      </c>
      <c r="AH116" s="260" t="s">
        <v>47</v>
      </c>
      <c r="AI116" s="260" t="s">
        <v>47</v>
      </c>
      <c r="AJ116" s="260" t="s">
        <v>47</v>
      </c>
      <c r="AK116" s="260" t="s">
        <v>47</v>
      </c>
      <c r="AL116" s="260" t="s">
        <v>47</v>
      </c>
      <c r="AM116" s="260" t="s">
        <v>47</v>
      </c>
      <c r="AN116" s="260" t="s">
        <v>47</v>
      </c>
      <c r="AO116" s="260" t="s">
        <v>47</v>
      </c>
      <c r="AP116" s="260" t="s">
        <v>47</v>
      </c>
      <c r="AQ116" s="260" t="s">
        <v>47</v>
      </c>
      <c r="AR116" s="260" t="s">
        <v>47</v>
      </c>
      <c r="AS116" s="1376" t="s">
        <v>47</v>
      </c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</row>
    <row r="117" spans="1:179" s="40" customFormat="1" ht="18" customHeight="1" x14ac:dyDescent="0.25">
      <c r="A117" s="229"/>
      <c r="B117" s="247"/>
      <c r="C117" s="247"/>
      <c r="D117" s="244"/>
      <c r="E117" s="457"/>
      <c r="F117" s="232"/>
      <c r="G117" s="232">
        <f t="shared" si="49"/>
        <v>0</v>
      </c>
      <c r="H117" s="259"/>
      <c r="I117" s="463"/>
      <c r="J117" s="910">
        <f t="shared" si="46"/>
        <v>0</v>
      </c>
      <c r="K117" s="467">
        <f t="shared" si="47"/>
        <v>0</v>
      </c>
      <c r="L117" s="900"/>
      <c r="M117" s="377"/>
      <c r="N117" s="260"/>
      <c r="O117" s="260"/>
      <c r="P117" s="258">
        <f t="shared" si="50"/>
        <v>0</v>
      </c>
      <c r="Q117" s="260"/>
      <c r="R117" s="260"/>
      <c r="S117" s="260"/>
      <c r="T117" s="258">
        <f t="shared" si="51"/>
        <v>0</v>
      </c>
      <c r="U117" s="260"/>
      <c r="V117" s="260"/>
      <c r="W117" s="260"/>
      <c r="X117" s="258">
        <f t="shared" si="52"/>
        <v>0</v>
      </c>
      <c r="Y117" s="260"/>
      <c r="Z117" s="260"/>
      <c r="AA117" s="260"/>
      <c r="AB117" s="881">
        <f t="shared" si="53"/>
        <v>0</v>
      </c>
      <c r="AC117" s="41"/>
      <c r="AD117" s="229"/>
      <c r="AE117" s="247"/>
      <c r="AF117" s="247"/>
      <c r="AG117" s="581">
        <f t="shared" si="54"/>
        <v>0</v>
      </c>
      <c r="AH117" s="260" t="s">
        <v>47</v>
      </c>
      <c r="AI117" s="260" t="s">
        <v>47</v>
      </c>
      <c r="AJ117" s="260" t="s">
        <v>47</v>
      </c>
      <c r="AK117" s="260" t="s">
        <v>47</v>
      </c>
      <c r="AL117" s="260" t="s">
        <v>47</v>
      </c>
      <c r="AM117" s="260" t="s">
        <v>47</v>
      </c>
      <c r="AN117" s="260" t="s">
        <v>47</v>
      </c>
      <c r="AO117" s="260" t="s">
        <v>47</v>
      </c>
      <c r="AP117" s="260" t="s">
        <v>47</v>
      </c>
      <c r="AQ117" s="260" t="s">
        <v>47</v>
      </c>
      <c r="AR117" s="260" t="s">
        <v>47</v>
      </c>
      <c r="AS117" s="1376" t="s">
        <v>47</v>
      </c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</row>
    <row r="118" spans="1:179" s="40" customFormat="1" ht="18" customHeight="1" x14ac:dyDescent="0.25">
      <c r="A118" s="544"/>
      <c r="B118" s="247"/>
      <c r="C118" s="247"/>
      <c r="D118" s="244"/>
      <c r="E118" s="457"/>
      <c r="F118" s="232"/>
      <c r="G118" s="232">
        <f t="shared" si="49"/>
        <v>0</v>
      </c>
      <c r="H118" s="259"/>
      <c r="I118" s="463"/>
      <c r="J118" s="910">
        <f t="shared" si="46"/>
        <v>0</v>
      </c>
      <c r="K118" s="467">
        <f t="shared" si="47"/>
        <v>0</v>
      </c>
      <c r="L118" s="900"/>
      <c r="M118" s="377"/>
      <c r="N118" s="260"/>
      <c r="O118" s="260"/>
      <c r="P118" s="258">
        <f t="shared" si="50"/>
        <v>0</v>
      </c>
      <c r="Q118" s="260"/>
      <c r="R118" s="260"/>
      <c r="S118" s="260"/>
      <c r="T118" s="258">
        <f t="shared" si="51"/>
        <v>0</v>
      </c>
      <c r="U118" s="260"/>
      <c r="V118" s="260"/>
      <c r="W118" s="260"/>
      <c r="X118" s="258">
        <f t="shared" si="52"/>
        <v>0</v>
      </c>
      <c r="Y118" s="260"/>
      <c r="Z118" s="260"/>
      <c r="AA118" s="260"/>
      <c r="AB118" s="881">
        <f t="shared" si="53"/>
        <v>0</v>
      </c>
      <c r="AC118" s="41"/>
      <c r="AD118" s="544"/>
      <c r="AE118" s="247"/>
      <c r="AF118" s="247"/>
      <c r="AG118" s="581">
        <f t="shared" si="54"/>
        <v>0</v>
      </c>
      <c r="AH118" s="260" t="s">
        <v>47</v>
      </c>
      <c r="AI118" s="260" t="s">
        <v>47</v>
      </c>
      <c r="AJ118" s="260" t="s">
        <v>47</v>
      </c>
      <c r="AK118" s="260" t="s">
        <v>47</v>
      </c>
      <c r="AL118" s="260" t="s">
        <v>47</v>
      </c>
      <c r="AM118" s="260" t="s">
        <v>47</v>
      </c>
      <c r="AN118" s="260" t="s">
        <v>47</v>
      </c>
      <c r="AO118" s="260" t="s">
        <v>47</v>
      </c>
      <c r="AP118" s="260" t="s">
        <v>47</v>
      </c>
      <c r="AQ118" s="260" t="s">
        <v>47</v>
      </c>
      <c r="AR118" s="260" t="s">
        <v>47</v>
      </c>
      <c r="AS118" s="1376" t="s">
        <v>47</v>
      </c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</row>
    <row r="119" spans="1:179" s="40" customFormat="1" ht="18" customHeight="1" x14ac:dyDescent="0.25">
      <c r="A119" s="544"/>
      <c r="B119" s="247"/>
      <c r="C119" s="247"/>
      <c r="D119" s="244"/>
      <c r="E119" s="457"/>
      <c r="F119" s="232"/>
      <c r="G119" s="232">
        <f t="shared" si="49"/>
        <v>0</v>
      </c>
      <c r="H119" s="259"/>
      <c r="I119" s="463"/>
      <c r="J119" s="910">
        <f t="shared" si="46"/>
        <v>0</v>
      </c>
      <c r="K119" s="467">
        <f t="shared" si="47"/>
        <v>0</v>
      </c>
      <c r="L119" s="900"/>
      <c r="M119" s="377"/>
      <c r="N119" s="260"/>
      <c r="O119" s="260"/>
      <c r="P119" s="258">
        <f t="shared" si="50"/>
        <v>0</v>
      </c>
      <c r="Q119" s="260"/>
      <c r="R119" s="260"/>
      <c r="S119" s="260"/>
      <c r="T119" s="258">
        <f t="shared" si="51"/>
        <v>0</v>
      </c>
      <c r="U119" s="260"/>
      <c r="V119" s="260"/>
      <c r="W119" s="260"/>
      <c r="X119" s="258">
        <f t="shared" si="52"/>
        <v>0</v>
      </c>
      <c r="Y119" s="260"/>
      <c r="Z119" s="260"/>
      <c r="AA119" s="260"/>
      <c r="AB119" s="881">
        <f t="shared" si="53"/>
        <v>0</v>
      </c>
      <c r="AC119" s="41"/>
      <c r="AD119" s="544"/>
      <c r="AE119" s="247"/>
      <c r="AF119" s="247"/>
      <c r="AG119" s="581">
        <f t="shared" si="54"/>
        <v>0</v>
      </c>
      <c r="AH119" s="260" t="s">
        <v>47</v>
      </c>
      <c r="AI119" s="260" t="s">
        <v>47</v>
      </c>
      <c r="AJ119" s="260" t="s">
        <v>47</v>
      </c>
      <c r="AK119" s="260" t="s">
        <v>47</v>
      </c>
      <c r="AL119" s="260" t="s">
        <v>47</v>
      </c>
      <c r="AM119" s="260" t="s">
        <v>47</v>
      </c>
      <c r="AN119" s="260" t="s">
        <v>47</v>
      </c>
      <c r="AO119" s="260" t="s">
        <v>47</v>
      </c>
      <c r="AP119" s="260" t="s">
        <v>47</v>
      </c>
      <c r="AQ119" s="260" t="s">
        <v>47</v>
      </c>
      <c r="AR119" s="260" t="s">
        <v>47</v>
      </c>
      <c r="AS119" s="1376" t="s">
        <v>47</v>
      </c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</row>
    <row r="120" spans="1:179" s="40" customFormat="1" ht="18" customHeight="1" x14ac:dyDescent="0.25">
      <c r="A120" s="544"/>
      <c r="B120" s="247"/>
      <c r="C120" s="247"/>
      <c r="D120" s="244"/>
      <c r="E120" s="457"/>
      <c r="F120" s="232"/>
      <c r="G120" s="232">
        <f t="shared" si="49"/>
        <v>0</v>
      </c>
      <c r="H120" s="259"/>
      <c r="I120" s="463"/>
      <c r="J120" s="910">
        <f t="shared" si="46"/>
        <v>0</v>
      </c>
      <c r="K120" s="467">
        <f t="shared" si="47"/>
        <v>0</v>
      </c>
      <c r="L120" s="900"/>
      <c r="M120" s="377"/>
      <c r="N120" s="260"/>
      <c r="O120" s="260"/>
      <c r="P120" s="258">
        <f t="shared" si="50"/>
        <v>0</v>
      </c>
      <c r="Q120" s="260"/>
      <c r="R120" s="260"/>
      <c r="S120" s="260"/>
      <c r="T120" s="258">
        <f t="shared" si="51"/>
        <v>0</v>
      </c>
      <c r="U120" s="260"/>
      <c r="V120" s="260"/>
      <c r="W120" s="260"/>
      <c r="X120" s="258">
        <f t="shared" si="52"/>
        <v>0</v>
      </c>
      <c r="Y120" s="260"/>
      <c r="Z120" s="260"/>
      <c r="AA120" s="260"/>
      <c r="AB120" s="881">
        <f t="shared" si="53"/>
        <v>0</v>
      </c>
      <c r="AC120" s="41"/>
      <c r="AD120" s="544"/>
      <c r="AE120" s="247"/>
      <c r="AF120" s="247"/>
      <c r="AG120" s="581">
        <f t="shared" si="54"/>
        <v>0</v>
      </c>
      <c r="AH120" s="260" t="s">
        <v>47</v>
      </c>
      <c r="AI120" s="260" t="s">
        <v>47</v>
      </c>
      <c r="AJ120" s="260" t="s">
        <v>47</v>
      </c>
      <c r="AK120" s="260" t="s">
        <v>47</v>
      </c>
      <c r="AL120" s="260" t="s">
        <v>47</v>
      </c>
      <c r="AM120" s="260" t="s">
        <v>47</v>
      </c>
      <c r="AN120" s="260" t="s">
        <v>47</v>
      </c>
      <c r="AO120" s="260" t="s">
        <v>47</v>
      </c>
      <c r="AP120" s="260" t="s">
        <v>47</v>
      </c>
      <c r="AQ120" s="260" t="s">
        <v>47</v>
      </c>
      <c r="AR120" s="260" t="s">
        <v>47</v>
      </c>
      <c r="AS120" s="1376" t="s">
        <v>47</v>
      </c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</row>
    <row r="121" spans="1:179" s="40" customFormat="1" ht="33" customHeight="1" x14ac:dyDescent="0.25">
      <c r="A121" s="223" t="s">
        <v>81</v>
      </c>
      <c r="B121" s="213"/>
      <c r="C121" s="213">
        <v>947</v>
      </c>
      <c r="D121" s="262" t="s">
        <v>1211</v>
      </c>
      <c r="E121" s="458">
        <f>SUM(E122:E148)</f>
        <v>0</v>
      </c>
      <c r="F121" s="204">
        <f>SUM(F122:F148)</f>
        <v>310600</v>
      </c>
      <c r="G121" s="204">
        <f>SUM(G122:G148)</f>
        <v>310600</v>
      </c>
      <c r="H121" s="206">
        <f>SUM(H122:H148)</f>
        <v>0</v>
      </c>
      <c r="I121" s="413">
        <f t="shared" ref="I121:AB121" si="55">SUM(I122:I148)</f>
        <v>0</v>
      </c>
      <c r="J121" s="911">
        <f t="shared" si="46"/>
        <v>310600</v>
      </c>
      <c r="K121" s="201">
        <f t="shared" si="47"/>
        <v>0</v>
      </c>
      <c r="L121" s="201">
        <f t="shared" si="55"/>
        <v>0</v>
      </c>
      <c r="M121" s="339">
        <f t="shared" si="55"/>
        <v>0</v>
      </c>
      <c r="N121" s="45">
        <f t="shared" si="55"/>
        <v>0</v>
      </c>
      <c r="O121" s="201">
        <f t="shared" si="55"/>
        <v>0</v>
      </c>
      <c r="P121" s="201">
        <f t="shared" si="55"/>
        <v>0</v>
      </c>
      <c r="Q121" s="201">
        <f t="shared" si="55"/>
        <v>0</v>
      </c>
      <c r="R121" s="201">
        <f t="shared" si="55"/>
        <v>0</v>
      </c>
      <c r="S121" s="201">
        <f t="shared" si="55"/>
        <v>0</v>
      </c>
      <c r="T121" s="201">
        <f t="shared" si="55"/>
        <v>0</v>
      </c>
      <c r="U121" s="201">
        <f t="shared" si="55"/>
        <v>0</v>
      </c>
      <c r="V121" s="201">
        <f t="shared" si="55"/>
        <v>0</v>
      </c>
      <c r="W121" s="201">
        <f t="shared" si="55"/>
        <v>0</v>
      </c>
      <c r="X121" s="201">
        <f t="shared" si="55"/>
        <v>0</v>
      </c>
      <c r="Y121" s="201">
        <f t="shared" si="55"/>
        <v>0</v>
      </c>
      <c r="Z121" s="201">
        <f t="shared" si="55"/>
        <v>0</v>
      </c>
      <c r="AA121" s="201">
        <f t="shared" si="55"/>
        <v>0</v>
      </c>
      <c r="AB121" s="882">
        <f t="shared" si="55"/>
        <v>0</v>
      </c>
      <c r="AC121" s="41"/>
      <c r="AD121" s="223" t="s">
        <v>81</v>
      </c>
      <c r="AE121" s="213"/>
      <c r="AF121" s="213">
        <v>947</v>
      </c>
      <c r="AG121" s="45">
        <f t="shared" ref="AG121" si="56">SUM(AG122:AG148)</f>
        <v>310600</v>
      </c>
      <c r="AH121" s="45" t="s">
        <v>47</v>
      </c>
      <c r="AI121" s="45" t="s">
        <v>47</v>
      </c>
      <c r="AJ121" s="45" t="s">
        <v>47</v>
      </c>
      <c r="AK121" s="45" t="s">
        <v>47</v>
      </c>
      <c r="AL121" s="45" t="s">
        <v>47</v>
      </c>
      <c r="AM121" s="45" t="s">
        <v>47</v>
      </c>
      <c r="AN121" s="45" t="s">
        <v>47</v>
      </c>
      <c r="AO121" s="45" t="s">
        <v>47</v>
      </c>
      <c r="AP121" s="45" t="s">
        <v>47</v>
      </c>
      <c r="AQ121" s="45" t="s">
        <v>47</v>
      </c>
      <c r="AR121" s="45" t="s">
        <v>47</v>
      </c>
      <c r="AS121" s="1376" t="s">
        <v>47</v>
      </c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</row>
    <row r="122" spans="1:179" s="40" customFormat="1" ht="55.5" customHeight="1" x14ac:dyDescent="0.25">
      <c r="A122" s="238" t="s">
        <v>397</v>
      </c>
      <c r="B122" s="230"/>
      <c r="C122" s="230"/>
      <c r="D122" s="244"/>
      <c r="E122" s="457"/>
      <c r="F122" s="232">
        <f>'225 сод.имущ.'!H243</f>
        <v>121000</v>
      </c>
      <c r="G122" s="232">
        <f>F122</f>
        <v>121000</v>
      </c>
      <c r="H122" s="259"/>
      <c r="I122" s="463"/>
      <c r="J122" s="910">
        <f t="shared" si="46"/>
        <v>121000</v>
      </c>
      <c r="K122" s="467">
        <f t="shared" si="47"/>
        <v>0</v>
      </c>
      <c r="L122" s="900"/>
      <c r="M122" s="377"/>
      <c r="N122" s="260"/>
      <c r="O122" s="260"/>
      <c r="P122" s="258">
        <f t="shared" si="33"/>
        <v>0</v>
      </c>
      <c r="Q122" s="260"/>
      <c r="R122" s="260"/>
      <c r="S122" s="260"/>
      <c r="T122" s="258">
        <f t="shared" si="34"/>
        <v>0</v>
      </c>
      <c r="U122" s="260"/>
      <c r="V122" s="260"/>
      <c r="W122" s="260"/>
      <c r="X122" s="258">
        <f t="shared" si="35"/>
        <v>0</v>
      </c>
      <c r="Y122" s="260"/>
      <c r="Z122" s="260"/>
      <c r="AA122" s="260"/>
      <c r="AB122" s="881">
        <f t="shared" si="36"/>
        <v>0</v>
      </c>
      <c r="AC122" s="41"/>
      <c r="AD122" s="238" t="s">
        <v>397</v>
      </c>
      <c r="AE122" s="230"/>
      <c r="AF122" s="230"/>
      <c r="AG122" s="581">
        <f t="shared" ref="AG122:AG148" si="57">F122</f>
        <v>121000</v>
      </c>
      <c r="AH122" s="260" t="s">
        <v>47</v>
      </c>
      <c r="AI122" s="260" t="s">
        <v>47</v>
      </c>
      <c r="AJ122" s="260" t="s">
        <v>47</v>
      </c>
      <c r="AK122" s="260" t="s">
        <v>47</v>
      </c>
      <c r="AL122" s="260" t="s">
        <v>47</v>
      </c>
      <c r="AM122" s="260" t="s">
        <v>47</v>
      </c>
      <c r="AN122" s="260" t="s">
        <v>47</v>
      </c>
      <c r="AO122" s="260" t="s">
        <v>47</v>
      </c>
      <c r="AP122" s="260" t="s">
        <v>47</v>
      </c>
      <c r="AQ122" s="260" t="s">
        <v>47</v>
      </c>
      <c r="AR122" s="260" t="s">
        <v>47</v>
      </c>
      <c r="AS122" s="1376" t="s">
        <v>47</v>
      </c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</row>
    <row r="123" spans="1:179" s="40" customFormat="1" ht="21.75" customHeight="1" x14ac:dyDescent="0.25">
      <c r="A123" s="238" t="s">
        <v>398</v>
      </c>
      <c r="B123" s="230"/>
      <c r="C123" s="230"/>
      <c r="D123" s="244"/>
      <c r="E123" s="457"/>
      <c r="F123" s="232">
        <f>'225 сод.имущ.'!H247</f>
        <v>2600</v>
      </c>
      <c r="G123" s="232">
        <f t="shared" ref="G123:G148" si="58">F123</f>
        <v>2600</v>
      </c>
      <c r="H123" s="259"/>
      <c r="I123" s="463"/>
      <c r="J123" s="910">
        <f t="shared" si="46"/>
        <v>2600</v>
      </c>
      <c r="K123" s="467">
        <f t="shared" si="47"/>
        <v>0</v>
      </c>
      <c r="L123" s="900"/>
      <c r="M123" s="377"/>
      <c r="N123" s="260"/>
      <c r="O123" s="260"/>
      <c r="P123" s="258">
        <f t="shared" si="33"/>
        <v>0</v>
      </c>
      <c r="Q123" s="260"/>
      <c r="R123" s="260"/>
      <c r="S123" s="260"/>
      <c r="T123" s="258">
        <f t="shared" si="34"/>
        <v>0</v>
      </c>
      <c r="U123" s="260"/>
      <c r="V123" s="260"/>
      <c r="W123" s="260"/>
      <c r="X123" s="258">
        <f t="shared" si="35"/>
        <v>0</v>
      </c>
      <c r="Y123" s="260"/>
      <c r="Z123" s="260"/>
      <c r="AA123" s="260"/>
      <c r="AB123" s="881">
        <f t="shared" si="36"/>
        <v>0</v>
      </c>
      <c r="AC123" s="41"/>
      <c r="AD123" s="238" t="s">
        <v>398</v>
      </c>
      <c r="AE123" s="230"/>
      <c r="AF123" s="230"/>
      <c r="AG123" s="581">
        <f t="shared" si="57"/>
        <v>2600</v>
      </c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1376">
        <f t="shared" si="45"/>
        <v>2600</v>
      </c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</row>
    <row r="124" spans="1:179" s="40" customFormat="1" ht="21.75" customHeight="1" x14ac:dyDescent="0.25">
      <c r="A124" s="238" t="s">
        <v>399</v>
      </c>
      <c r="B124" s="230"/>
      <c r="C124" s="230"/>
      <c r="D124" s="244"/>
      <c r="E124" s="457"/>
      <c r="F124" s="232">
        <f>'225 сод.имущ.'!H280</f>
        <v>0</v>
      </c>
      <c r="G124" s="232">
        <f t="shared" si="58"/>
        <v>0</v>
      </c>
      <c r="H124" s="259"/>
      <c r="I124" s="463"/>
      <c r="J124" s="910">
        <f t="shared" si="46"/>
        <v>0</v>
      </c>
      <c r="K124" s="467">
        <f t="shared" si="47"/>
        <v>0</v>
      </c>
      <c r="L124" s="900"/>
      <c r="M124" s="377"/>
      <c r="N124" s="260"/>
      <c r="O124" s="260"/>
      <c r="P124" s="258">
        <f t="shared" si="33"/>
        <v>0</v>
      </c>
      <c r="Q124" s="260"/>
      <c r="R124" s="260"/>
      <c r="S124" s="260"/>
      <c r="T124" s="258">
        <f t="shared" si="34"/>
        <v>0</v>
      </c>
      <c r="U124" s="260"/>
      <c r="V124" s="260"/>
      <c r="W124" s="260"/>
      <c r="X124" s="258">
        <f t="shared" si="35"/>
        <v>0</v>
      </c>
      <c r="Y124" s="260"/>
      <c r="Z124" s="260"/>
      <c r="AA124" s="260"/>
      <c r="AB124" s="881">
        <f t="shared" si="36"/>
        <v>0</v>
      </c>
      <c r="AC124" s="41"/>
      <c r="AD124" s="238" t="s">
        <v>399</v>
      </c>
      <c r="AE124" s="230"/>
      <c r="AF124" s="230"/>
      <c r="AG124" s="581">
        <f t="shared" si="57"/>
        <v>0</v>
      </c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1376">
        <f t="shared" si="45"/>
        <v>0</v>
      </c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</row>
    <row r="125" spans="1:179" s="40" customFormat="1" ht="21.75" customHeight="1" x14ac:dyDescent="0.25">
      <c r="A125" s="238" t="s">
        <v>400</v>
      </c>
      <c r="B125" s="230"/>
      <c r="C125" s="230"/>
      <c r="D125" s="244"/>
      <c r="E125" s="457"/>
      <c r="F125" s="232">
        <f>'225 сод.имущ.'!H292</f>
        <v>6800</v>
      </c>
      <c r="G125" s="232">
        <f t="shared" si="58"/>
        <v>6800</v>
      </c>
      <c r="H125" s="259"/>
      <c r="I125" s="463"/>
      <c r="J125" s="910">
        <f t="shared" si="46"/>
        <v>6800</v>
      </c>
      <c r="K125" s="467">
        <f t="shared" si="47"/>
        <v>0</v>
      </c>
      <c r="L125" s="900"/>
      <c r="M125" s="377"/>
      <c r="N125" s="260"/>
      <c r="O125" s="260"/>
      <c r="P125" s="258">
        <f t="shared" si="33"/>
        <v>0</v>
      </c>
      <c r="Q125" s="260"/>
      <c r="R125" s="260"/>
      <c r="S125" s="260"/>
      <c r="T125" s="258">
        <f t="shared" si="34"/>
        <v>0</v>
      </c>
      <c r="U125" s="260"/>
      <c r="V125" s="260"/>
      <c r="W125" s="260"/>
      <c r="X125" s="258">
        <f t="shared" si="35"/>
        <v>0</v>
      </c>
      <c r="Y125" s="260"/>
      <c r="Z125" s="260"/>
      <c r="AA125" s="260"/>
      <c r="AB125" s="881">
        <f t="shared" si="36"/>
        <v>0</v>
      </c>
      <c r="AC125" s="41"/>
      <c r="AD125" s="238" t="s">
        <v>400</v>
      </c>
      <c r="AE125" s="230"/>
      <c r="AF125" s="230"/>
      <c r="AG125" s="581">
        <f t="shared" si="57"/>
        <v>6800</v>
      </c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1376">
        <f t="shared" si="45"/>
        <v>6800</v>
      </c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</row>
    <row r="126" spans="1:179" s="41" customFormat="1" ht="38.25" customHeight="1" x14ac:dyDescent="0.25">
      <c r="A126" s="238" t="s">
        <v>371</v>
      </c>
      <c r="B126" s="230"/>
      <c r="C126" s="230"/>
      <c r="D126" s="244"/>
      <c r="E126" s="457"/>
      <c r="F126" s="232">
        <f>'225 сод.имущ.'!H297</f>
        <v>2500</v>
      </c>
      <c r="G126" s="232">
        <f t="shared" si="58"/>
        <v>2500</v>
      </c>
      <c r="H126" s="259"/>
      <c r="I126" s="463"/>
      <c r="J126" s="910">
        <f t="shared" si="46"/>
        <v>2500</v>
      </c>
      <c r="K126" s="467">
        <f t="shared" si="47"/>
        <v>0</v>
      </c>
      <c r="L126" s="900"/>
      <c r="M126" s="377"/>
      <c r="N126" s="260"/>
      <c r="O126" s="260"/>
      <c r="P126" s="258">
        <f t="shared" si="33"/>
        <v>0</v>
      </c>
      <c r="Q126" s="260"/>
      <c r="R126" s="260"/>
      <c r="S126" s="260"/>
      <c r="T126" s="258">
        <f t="shared" si="34"/>
        <v>0</v>
      </c>
      <c r="U126" s="260"/>
      <c r="V126" s="260"/>
      <c r="W126" s="260"/>
      <c r="X126" s="258">
        <f t="shared" si="35"/>
        <v>0</v>
      </c>
      <c r="Y126" s="260"/>
      <c r="Z126" s="260"/>
      <c r="AA126" s="260"/>
      <c r="AB126" s="881">
        <f t="shared" si="36"/>
        <v>0</v>
      </c>
      <c r="AD126" s="238" t="s">
        <v>371</v>
      </c>
      <c r="AE126" s="230"/>
      <c r="AF126" s="230"/>
      <c r="AG126" s="581">
        <f t="shared" si="57"/>
        <v>2500</v>
      </c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1376">
        <f t="shared" si="45"/>
        <v>2500</v>
      </c>
    </row>
    <row r="127" spans="1:179" s="41" customFormat="1" ht="25.5" customHeight="1" x14ac:dyDescent="0.25">
      <c r="A127" s="238" t="s">
        <v>372</v>
      </c>
      <c r="B127" s="230"/>
      <c r="C127" s="230"/>
      <c r="D127" s="244"/>
      <c r="E127" s="457"/>
      <c r="F127" s="232">
        <f>'225 сод.имущ.'!H298</f>
        <v>5000</v>
      </c>
      <c r="G127" s="232">
        <f t="shared" si="58"/>
        <v>5000</v>
      </c>
      <c r="H127" s="259"/>
      <c r="I127" s="463"/>
      <c r="J127" s="910">
        <f t="shared" si="46"/>
        <v>5000</v>
      </c>
      <c r="K127" s="467">
        <f t="shared" si="47"/>
        <v>0</v>
      </c>
      <c r="L127" s="900"/>
      <c r="M127" s="377"/>
      <c r="N127" s="260"/>
      <c r="O127" s="260"/>
      <c r="P127" s="258">
        <f t="shared" si="33"/>
        <v>0</v>
      </c>
      <c r="Q127" s="260"/>
      <c r="R127" s="260"/>
      <c r="S127" s="260"/>
      <c r="T127" s="258">
        <f t="shared" si="34"/>
        <v>0</v>
      </c>
      <c r="U127" s="260"/>
      <c r="V127" s="260"/>
      <c r="W127" s="260"/>
      <c r="X127" s="258">
        <f t="shared" si="35"/>
        <v>0</v>
      </c>
      <c r="Y127" s="260"/>
      <c r="Z127" s="260"/>
      <c r="AA127" s="260"/>
      <c r="AB127" s="881">
        <f t="shared" si="36"/>
        <v>0</v>
      </c>
      <c r="AD127" s="238" t="s">
        <v>372</v>
      </c>
      <c r="AE127" s="230"/>
      <c r="AF127" s="230"/>
      <c r="AG127" s="581">
        <f t="shared" si="57"/>
        <v>5000</v>
      </c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1376">
        <f t="shared" si="45"/>
        <v>5000</v>
      </c>
    </row>
    <row r="128" spans="1:179" s="41" customFormat="1" ht="36" customHeight="1" x14ac:dyDescent="0.25">
      <c r="A128" s="238" t="s">
        <v>82</v>
      </c>
      <c r="B128" s="230"/>
      <c r="C128" s="230"/>
      <c r="D128" s="244"/>
      <c r="E128" s="457"/>
      <c r="F128" s="232">
        <f>'225 сод.имущ.'!H299</f>
        <v>82500</v>
      </c>
      <c r="G128" s="232">
        <f t="shared" si="58"/>
        <v>82500</v>
      </c>
      <c r="H128" s="259"/>
      <c r="I128" s="463"/>
      <c r="J128" s="910">
        <f t="shared" si="46"/>
        <v>82500</v>
      </c>
      <c r="K128" s="467">
        <f t="shared" si="47"/>
        <v>0</v>
      </c>
      <c r="L128" s="900"/>
      <c r="M128" s="377"/>
      <c r="N128" s="260"/>
      <c r="O128" s="260"/>
      <c r="P128" s="258">
        <f t="shared" si="33"/>
        <v>0</v>
      </c>
      <c r="Q128" s="260"/>
      <c r="R128" s="260"/>
      <c r="S128" s="260"/>
      <c r="T128" s="258">
        <f t="shared" si="34"/>
        <v>0</v>
      </c>
      <c r="U128" s="260"/>
      <c r="V128" s="260"/>
      <c r="W128" s="260"/>
      <c r="X128" s="258">
        <f t="shared" si="35"/>
        <v>0</v>
      </c>
      <c r="Y128" s="260"/>
      <c r="Z128" s="260"/>
      <c r="AA128" s="260"/>
      <c r="AB128" s="881">
        <f t="shared" si="36"/>
        <v>0</v>
      </c>
      <c r="AD128" s="238" t="s">
        <v>82</v>
      </c>
      <c r="AE128" s="230"/>
      <c r="AF128" s="230"/>
      <c r="AG128" s="581">
        <f t="shared" si="57"/>
        <v>82500</v>
      </c>
      <c r="AH128" s="260" t="s">
        <v>47</v>
      </c>
      <c r="AI128" s="260" t="s">
        <v>47</v>
      </c>
      <c r="AJ128" s="260" t="s">
        <v>47</v>
      </c>
      <c r="AK128" s="260" t="s">
        <v>47</v>
      </c>
      <c r="AL128" s="260" t="s">
        <v>47</v>
      </c>
      <c r="AM128" s="260" t="s">
        <v>47</v>
      </c>
      <c r="AN128" s="260" t="s">
        <v>47</v>
      </c>
      <c r="AO128" s="260" t="s">
        <v>47</v>
      </c>
      <c r="AP128" s="260" t="s">
        <v>47</v>
      </c>
      <c r="AQ128" s="260" t="s">
        <v>47</v>
      </c>
      <c r="AR128" s="260" t="s">
        <v>47</v>
      </c>
      <c r="AS128" s="1376" t="s">
        <v>47</v>
      </c>
    </row>
    <row r="129" spans="1:45" s="41" customFormat="1" ht="36" customHeight="1" x14ac:dyDescent="0.25">
      <c r="A129" s="238" t="s">
        <v>375</v>
      </c>
      <c r="B129" s="230"/>
      <c r="C129" s="230"/>
      <c r="D129" s="244"/>
      <c r="E129" s="457"/>
      <c r="F129" s="232">
        <f>'225 сод.имущ.'!H300</f>
        <v>2600</v>
      </c>
      <c r="G129" s="232">
        <f t="shared" si="58"/>
        <v>2600</v>
      </c>
      <c r="H129" s="259"/>
      <c r="I129" s="463"/>
      <c r="J129" s="910">
        <f t="shared" si="46"/>
        <v>2600</v>
      </c>
      <c r="K129" s="467">
        <f t="shared" si="47"/>
        <v>0</v>
      </c>
      <c r="L129" s="900"/>
      <c r="M129" s="377"/>
      <c r="N129" s="260"/>
      <c r="O129" s="260"/>
      <c r="P129" s="258">
        <f t="shared" si="33"/>
        <v>0</v>
      </c>
      <c r="Q129" s="260"/>
      <c r="R129" s="260"/>
      <c r="S129" s="260"/>
      <c r="T129" s="258">
        <f t="shared" si="34"/>
        <v>0</v>
      </c>
      <c r="U129" s="260"/>
      <c r="V129" s="260"/>
      <c r="W129" s="260"/>
      <c r="X129" s="258">
        <f t="shared" si="35"/>
        <v>0</v>
      </c>
      <c r="Y129" s="260"/>
      <c r="Z129" s="260"/>
      <c r="AA129" s="260"/>
      <c r="AB129" s="881">
        <f t="shared" si="36"/>
        <v>0</v>
      </c>
      <c r="AD129" s="238" t="s">
        <v>375</v>
      </c>
      <c r="AE129" s="230"/>
      <c r="AF129" s="230"/>
      <c r="AG129" s="581">
        <f t="shared" si="57"/>
        <v>2600</v>
      </c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1376">
        <f t="shared" si="45"/>
        <v>2600</v>
      </c>
    </row>
    <row r="130" spans="1:45" s="41" customFormat="1" ht="24" customHeight="1" x14ac:dyDescent="0.25">
      <c r="A130" s="238" t="s">
        <v>376</v>
      </c>
      <c r="B130" s="230"/>
      <c r="C130" s="230"/>
      <c r="D130" s="244"/>
      <c r="E130" s="457"/>
      <c r="F130" s="232">
        <f>'225 сод.имущ.'!H301</f>
        <v>39100</v>
      </c>
      <c r="G130" s="232">
        <f t="shared" si="58"/>
        <v>39100</v>
      </c>
      <c r="H130" s="259"/>
      <c r="I130" s="463"/>
      <c r="J130" s="910">
        <f t="shared" si="46"/>
        <v>39100</v>
      </c>
      <c r="K130" s="467">
        <f t="shared" si="47"/>
        <v>0</v>
      </c>
      <c r="L130" s="900"/>
      <c r="M130" s="377"/>
      <c r="N130" s="260"/>
      <c r="O130" s="260"/>
      <c r="P130" s="258">
        <f t="shared" si="33"/>
        <v>0</v>
      </c>
      <c r="Q130" s="260"/>
      <c r="R130" s="260"/>
      <c r="S130" s="260"/>
      <c r="T130" s="258">
        <f t="shared" si="34"/>
        <v>0</v>
      </c>
      <c r="U130" s="260"/>
      <c r="V130" s="260"/>
      <c r="W130" s="260"/>
      <c r="X130" s="258">
        <f t="shared" si="35"/>
        <v>0</v>
      </c>
      <c r="Y130" s="260"/>
      <c r="Z130" s="260"/>
      <c r="AA130" s="260"/>
      <c r="AB130" s="881">
        <f t="shared" si="36"/>
        <v>0</v>
      </c>
      <c r="AD130" s="238" t="s">
        <v>376</v>
      </c>
      <c r="AE130" s="230"/>
      <c r="AF130" s="230"/>
      <c r="AG130" s="581">
        <f t="shared" si="57"/>
        <v>39100</v>
      </c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1376">
        <f t="shared" si="45"/>
        <v>39100</v>
      </c>
    </row>
    <row r="131" spans="1:45" s="41" customFormat="1" ht="24" customHeight="1" x14ac:dyDescent="0.25">
      <c r="A131" s="238" t="s">
        <v>1117</v>
      </c>
      <c r="B131" s="230"/>
      <c r="C131" s="230"/>
      <c r="D131" s="244"/>
      <c r="E131" s="457"/>
      <c r="F131" s="232">
        <f>'225 сод.имущ.'!H302</f>
        <v>21500</v>
      </c>
      <c r="G131" s="232">
        <f t="shared" si="58"/>
        <v>21500</v>
      </c>
      <c r="H131" s="259"/>
      <c r="I131" s="463"/>
      <c r="J131" s="910">
        <f t="shared" si="46"/>
        <v>21500</v>
      </c>
      <c r="K131" s="467">
        <f t="shared" si="47"/>
        <v>0</v>
      </c>
      <c r="L131" s="900"/>
      <c r="M131" s="377"/>
      <c r="N131" s="260"/>
      <c r="O131" s="260"/>
      <c r="P131" s="258">
        <f t="shared" si="33"/>
        <v>0</v>
      </c>
      <c r="Q131" s="260"/>
      <c r="R131" s="260"/>
      <c r="S131" s="260"/>
      <c r="T131" s="258">
        <f t="shared" si="34"/>
        <v>0</v>
      </c>
      <c r="U131" s="260"/>
      <c r="V131" s="260"/>
      <c r="W131" s="260"/>
      <c r="X131" s="258">
        <f t="shared" si="35"/>
        <v>0</v>
      </c>
      <c r="Y131" s="260"/>
      <c r="Z131" s="260"/>
      <c r="AA131" s="260"/>
      <c r="AB131" s="881">
        <f t="shared" si="36"/>
        <v>0</v>
      </c>
      <c r="AD131" s="238" t="s">
        <v>1117</v>
      </c>
      <c r="AE131" s="230"/>
      <c r="AF131" s="230"/>
      <c r="AG131" s="581">
        <f t="shared" si="57"/>
        <v>21500</v>
      </c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1376">
        <f t="shared" si="45"/>
        <v>21500</v>
      </c>
    </row>
    <row r="132" spans="1:45" s="41" customFormat="1" ht="36" customHeight="1" x14ac:dyDescent="0.25">
      <c r="A132" s="238" t="s">
        <v>1653</v>
      </c>
      <c r="B132" s="230"/>
      <c r="C132" s="230"/>
      <c r="D132" s="244"/>
      <c r="E132" s="457"/>
      <c r="F132" s="232">
        <f>'225 сод.имущ.'!H308</f>
        <v>27000</v>
      </c>
      <c r="G132" s="232">
        <f t="shared" si="58"/>
        <v>27000</v>
      </c>
      <c r="H132" s="259"/>
      <c r="I132" s="463"/>
      <c r="J132" s="910">
        <f t="shared" si="46"/>
        <v>27000</v>
      </c>
      <c r="K132" s="467">
        <f t="shared" si="47"/>
        <v>0</v>
      </c>
      <c r="L132" s="900"/>
      <c r="M132" s="377"/>
      <c r="N132" s="260"/>
      <c r="O132" s="260"/>
      <c r="P132" s="258">
        <f t="shared" si="33"/>
        <v>0</v>
      </c>
      <c r="Q132" s="260"/>
      <c r="R132" s="260"/>
      <c r="S132" s="260"/>
      <c r="T132" s="258">
        <f t="shared" si="34"/>
        <v>0</v>
      </c>
      <c r="U132" s="260"/>
      <c r="V132" s="260"/>
      <c r="W132" s="260"/>
      <c r="X132" s="258">
        <f t="shared" si="35"/>
        <v>0</v>
      </c>
      <c r="Y132" s="260"/>
      <c r="Z132" s="260"/>
      <c r="AA132" s="260"/>
      <c r="AB132" s="881">
        <f t="shared" si="36"/>
        <v>0</v>
      </c>
      <c r="AD132" s="238" t="s">
        <v>1653</v>
      </c>
      <c r="AE132" s="230"/>
      <c r="AF132" s="230"/>
      <c r="AG132" s="581">
        <f t="shared" si="57"/>
        <v>27000</v>
      </c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1376">
        <f t="shared" si="45"/>
        <v>27000</v>
      </c>
    </row>
    <row r="133" spans="1:45" s="41" customFormat="1" ht="54.75" customHeight="1" x14ac:dyDescent="0.25">
      <c r="A133" s="238" t="s">
        <v>383</v>
      </c>
      <c r="B133" s="230"/>
      <c r="C133" s="230"/>
      <c r="D133" s="244"/>
      <c r="E133" s="457"/>
      <c r="F133" s="232">
        <f>'225 сод.имущ.'!H338</f>
        <v>0</v>
      </c>
      <c r="G133" s="232">
        <f t="shared" si="58"/>
        <v>0</v>
      </c>
      <c r="H133" s="259"/>
      <c r="I133" s="463"/>
      <c r="J133" s="910">
        <f t="shared" si="46"/>
        <v>0</v>
      </c>
      <c r="K133" s="467">
        <f t="shared" si="47"/>
        <v>0</v>
      </c>
      <c r="L133" s="900"/>
      <c r="M133" s="377"/>
      <c r="N133" s="260"/>
      <c r="O133" s="260"/>
      <c r="P133" s="258">
        <f t="shared" si="33"/>
        <v>0</v>
      </c>
      <c r="Q133" s="260"/>
      <c r="R133" s="260"/>
      <c r="S133" s="260"/>
      <c r="T133" s="258">
        <f t="shared" si="34"/>
        <v>0</v>
      </c>
      <c r="U133" s="260"/>
      <c r="V133" s="260"/>
      <c r="W133" s="260"/>
      <c r="X133" s="258">
        <f t="shared" si="35"/>
        <v>0</v>
      </c>
      <c r="Y133" s="260"/>
      <c r="Z133" s="260"/>
      <c r="AA133" s="260"/>
      <c r="AB133" s="881">
        <f t="shared" si="36"/>
        <v>0</v>
      </c>
      <c r="AD133" s="238" t="s">
        <v>383</v>
      </c>
      <c r="AE133" s="230"/>
      <c r="AF133" s="230"/>
      <c r="AG133" s="581">
        <f t="shared" si="57"/>
        <v>0</v>
      </c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1376">
        <f t="shared" si="45"/>
        <v>0</v>
      </c>
    </row>
    <row r="134" spans="1:45" s="41" customFormat="1" ht="68.25" customHeight="1" x14ac:dyDescent="0.25">
      <c r="A134" s="238" t="s">
        <v>647</v>
      </c>
      <c r="B134" s="230"/>
      <c r="C134" s="230"/>
      <c r="D134" s="244"/>
      <c r="E134" s="457"/>
      <c r="F134" s="232">
        <f>'225 сод.имущ.'!H339</f>
        <v>0</v>
      </c>
      <c r="G134" s="232">
        <f t="shared" si="58"/>
        <v>0</v>
      </c>
      <c r="H134" s="259"/>
      <c r="I134" s="463"/>
      <c r="J134" s="910">
        <f t="shared" si="46"/>
        <v>0</v>
      </c>
      <c r="K134" s="467">
        <f t="shared" si="47"/>
        <v>0</v>
      </c>
      <c r="L134" s="900"/>
      <c r="M134" s="377"/>
      <c r="N134" s="260"/>
      <c r="O134" s="260"/>
      <c r="P134" s="258">
        <f t="shared" si="33"/>
        <v>0</v>
      </c>
      <c r="Q134" s="260"/>
      <c r="R134" s="260"/>
      <c r="S134" s="260"/>
      <c r="T134" s="258">
        <f t="shared" si="34"/>
        <v>0</v>
      </c>
      <c r="U134" s="260"/>
      <c r="V134" s="260"/>
      <c r="W134" s="260"/>
      <c r="X134" s="258">
        <f t="shared" si="35"/>
        <v>0</v>
      </c>
      <c r="Y134" s="260"/>
      <c r="Z134" s="260"/>
      <c r="AA134" s="260"/>
      <c r="AB134" s="881">
        <f t="shared" si="36"/>
        <v>0</v>
      </c>
      <c r="AD134" s="238" t="s">
        <v>647</v>
      </c>
      <c r="AE134" s="230"/>
      <c r="AF134" s="230"/>
      <c r="AG134" s="581">
        <f t="shared" si="57"/>
        <v>0</v>
      </c>
      <c r="AH134" s="260" t="s">
        <v>47</v>
      </c>
      <c r="AI134" s="260" t="s">
        <v>47</v>
      </c>
      <c r="AJ134" s="260" t="s">
        <v>47</v>
      </c>
      <c r="AK134" s="260" t="s">
        <v>47</v>
      </c>
      <c r="AL134" s="260" t="s">
        <v>47</v>
      </c>
      <c r="AM134" s="260" t="s">
        <v>47</v>
      </c>
      <c r="AN134" s="260" t="s">
        <v>47</v>
      </c>
      <c r="AO134" s="260" t="s">
        <v>47</v>
      </c>
      <c r="AP134" s="260" t="s">
        <v>47</v>
      </c>
      <c r="AQ134" s="260" t="s">
        <v>47</v>
      </c>
      <c r="AR134" s="260" t="s">
        <v>47</v>
      </c>
      <c r="AS134" s="1376" t="s">
        <v>47</v>
      </c>
    </row>
    <row r="135" spans="1:45" s="41" customFormat="1" ht="70.5" customHeight="1" x14ac:dyDescent="0.25">
      <c r="A135" s="238" t="s">
        <v>827</v>
      </c>
      <c r="B135" s="230"/>
      <c r="C135" s="230"/>
      <c r="D135" s="244"/>
      <c r="E135" s="457"/>
      <c r="F135" s="232">
        <f>'225 сод.имущ.'!H340</f>
        <v>0</v>
      </c>
      <c r="G135" s="232">
        <f t="shared" si="58"/>
        <v>0</v>
      </c>
      <c r="H135" s="259"/>
      <c r="I135" s="463"/>
      <c r="J135" s="910">
        <f t="shared" si="46"/>
        <v>0</v>
      </c>
      <c r="K135" s="467">
        <f t="shared" si="47"/>
        <v>0</v>
      </c>
      <c r="L135" s="900"/>
      <c r="M135" s="377"/>
      <c r="N135" s="260"/>
      <c r="O135" s="260"/>
      <c r="P135" s="258">
        <f t="shared" si="33"/>
        <v>0</v>
      </c>
      <c r="Q135" s="260"/>
      <c r="R135" s="260"/>
      <c r="S135" s="260"/>
      <c r="T135" s="258">
        <f t="shared" si="34"/>
        <v>0</v>
      </c>
      <c r="U135" s="260"/>
      <c r="V135" s="260"/>
      <c r="W135" s="260"/>
      <c r="X135" s="258">
        <f t="shared" si="35"/>
        <v>0</v>
      </c>
      <c r="Y135" s="260"/>
      <c r="Z135" s="260"/>
      <c r="AA135" s="260"/>
      <c r="AB135" s="881">
        <f t="shared" si="36"/>
        <v>0</v>
      </c>
      <c r="AD135" s="238" t="s">
        <v>827</v>
      </c>
      <c r="AE135" s="230"/>
      <c r="AF135" s="230"/>
      <c r="AG135" s="581">
        <f t="shared" si="57"/>
        <v>0</v>
      </c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1376">
        <f t="shared" ref="AS135" si="59">AG135-AH135-AI135-AJ135-AK135-AL135-AM135-AN135-AO135-AP135-AQ135-AR135</f>
        <v>0</v>
      </c>
    </row>
    <row r="136" spans="1:45" s="41" customFormat="1" ht="40.5" customHeight="1" x14ac:dyDescent="0.25">
      <c r="A136" s="238" t="s">
        <v>385</v>
      </c>
      <c r="B136" s="230"/>
      <c r="C136" s="230"/>
      <c r="D136" s="244"/>
      <c r="E136" s="457"/>
      <c r="F136" s="232">
        <f>'225 сод.имущ.'!H341</f>
        <v>0</v>
      </c>
      <c r="G136" s="232">
        <f t="shared" si="58"/>
        <v>0</v>
      </c>
      <c r="H136" s="259"/>
      <c r="I136" s="463"/>
      <c r="J136" s="910">
        <f t="shared" si="46"/>
        <v>0</v>
      </c>
      <c r="K136" s="467">
        <f t="shared" si="47"/>
        <v>0</v>
      </c>
      <c r="L136" s="900"/>
      <c r="M136" s="377"/>
      <c r="N136" s="260"/>
      <c r="O136" s="260"/>
      <c r="P136" s="258">
        <f t="shared" si="33"/>
        <v>0</v>
      </c>
      <c r="Q136" s="260"/>
      <c r="R136" s="260"/>
      <c r="S136" s="260"/>
      <c r="T136" s="258">
        <f t="shared" si="34"/>
        <v>0</v>
      </c>
      <c r="U136" s="260"/>
      <c r="V136" s="260"/>
      <c r="W136" s="260"/>
      <c r="X136" s="258">
        <f t="shared" si="35"/>
        <v>0</v>
      </c>
      <c r="Y136" s="260"/>
      <c r="Z136" s="260"/>
      <c r="AA136" s="260"/>
      <c r="AB136" s="881">
        <f t="shared" si="36"/>
        <v>0</v>
      </c>
      <c r="AD136" s="238" t="s">
        <v>385</v>
      </c>
      <c r="AE136" s="230"/>
      <c r="AF136" s="230"/>
      <c r="AG136" s="581">
        <f t="shared" si="57"/>
        <v>0</v>
      </c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1376">
        <f t="shared" si="45"/>
        <v>0</v>
      </c>
    </row>
    <row r="137" spans="1:45" s="41" customFormat="1" ht="25.5" hidden="1" customHeight="1" outlineLevel="1" x14ac:dyDescent="0.25">
      <c r="A137" s="238" t="s">
        <v>384</v>
      </c>
      <c r="B137" s="230"/>
      <c r="C137" s="230"/>
      <c r="D137" s="244"/>
      <c r="E137" s="457"/>
      <c r="F137" s="232"/>
      <c r="G137" s="232">
        <f t="shared" si="58"/>
        <v>0</v>
      </c>
      <c r="H137" s="259"/>
      <c r="I137" s="463"/>
      <c r="J137" s="910">
        <f t="shared" si="46"/>
        <v>0</v>
      </c>
      <c r="K137" s="467">
        <f t="shared" si="47"/>
        <v>0</v>
      </c>
      <c r="L137" s="900"/>
      <c r="M137" s="377"/>
      <c r="N137" s="260"/>
      <c r="O137" s="260"/>
      <c r="P137" s="258">
        <f t="shared" si="33"/>
        <v>0</v>
      </c>
      <c r="Q137" s="260"/>
      <c r="R137" s="260"/>
      <c r="S137" s="260"/>
      <c r="T137" s="258">
        <f t="shared" si="34"/>
        <v>0</v>
      </c>
      <c r="U137" s="260"/>
      <c r="V137" s="260"/>
      <c r="W137" s="260"/>
      <c r="X137" s="258">
        <f t="shared" si="35"/>
        <v>0</v>
      </c>
      <c r="Y137" s="260"/>
      <c r="Z137" s="260"/>
      <c r="AA137" s="260"/>
      <c r="AB137" s="881">
        <f t="shared" si="36"/>
        <v>0</v>
      </c>
      <c r="AD137" s="238" t="s">
        <v>384</v>
      </c>
      <c r="AE137" s="230"/>
      <c r="AF137" s="230"/>
      <c r="AG137" s="581">
        <f t="shared" si="57"/>
        <v>0</v>
      </c>
      <c r="AH137" s="260" t="s">
        <v>47</v>
      </c>
      <c r="AI137" s="260" t="s">
        <v>47</v>
      </c>
      <c r="AJ137" s="260" t="s">
        <v>47</v>
      </c>
      <c r="AK137" s="260" t="s">
        <v>47</v>
      </c>
      <c r="AL137" s="260" t="s">
        <v>47</v>
      </c>
      <c r="AM137" s="260" t="s">
        <v>47</v>
      </c>
      <c r="AN137" s="260" t="s">
        <v>47</v>
      </c>
      <c r="AO137" s="260" t="s">
        <v>47</v>
      </c>
      <c r="AP137" s="260" t="s">
        <v>47</v>
      </c>
      <c r="AQ137" s="260" t="s">
        <v>47</v>
      </c>
      <c r="AR137" s="260" t="s">
        <v>47</v>
      </c>
      <c r="AS137" s="1376" t="s">
        <v>47</v>
      </c>
    </row>
    <row r="138" spans="1:45" s="41" customFormat="1" ht="87.75" customHeight="1" collapsed="1" x14ac:dyDescent="0.25">
      <c r="A138" s="539" t="s">
        <v>1664</v>
      </c>
      <c r="B138" s="230"/>
      <c r="C138" s="230"/>
      <c r="D138" s="244"/>
      <c r="E138" s="457"/>
      <c r="F138" s="232">
        <f>'225 сод.имущ.'!H343</f>
        <v>0</v>
      </c>
      <c r="G138" s="232">
        <f t="shared" si="58"/>
        <v>0</v>
      </c>
      <c r="H138" s="259"/>
      <c r="I138" s="463"/>
      <c r="J138" s="910">
        <f t="shared" si="46"/>
        <v>0</v>
      </c>
      <c r="K138" s="467">
        <f t="shared" si="47"/>
        <v>0</v>
      </c>
      <c r="L138" s="900"/>
      <c r="M138" s="377"/>
      <c r="N138" s="260"/>
      <c r="O138" s="260"/>
      <c r="P138" s="258">
        <f t="shared" si="33"/>
        <v>0</v>
      </c>
      <c r="Q138" s="260"/>
      <c r="R138" s="260"/>
      <c r="S138" s="260"/>
      <c r="T138" s="258">
        <f t="shared" si="34"/>
        <v>0</v>
      </c>
      <c r="U138" s="260"/>
      <c r="V138" s="260"/>
      <c r="W138" s="260"/>
      <c r="X138" s="258">
        <f t="shared" si="35"/>
        <v>0</v>
      </c>
      <c r="Y138" s="260"/>
      <c r="Z138" s="260"/>
      <c r="AA138" s="260"/>
      <c r="AB138" s="881">
        <f t="shared" si="36"/>
        <v>0</v>
      </c>
      <c r="AD138" s="539" t="s">
        <v>1664</v>
      </c>
      <c r="AE138" s="230"/>
      <c r="AF138" s="230"/>
      <c r="AG138" s="581">
        <f t="shared" si="57"/>
        <v>0</v>
      </c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1376">
        <f t="shared" si="45"/>
        <v>0</v>
      </c>
    </row>
    <row r="139" spans="1:45" s="41" customFormat="1" ht="101.25" hidden="1" customHeight="1" outlineLevel="1" x14ac:dyDescent="0.25">
      <c r="A139" s="238" t="s">
        <v>1665</v>
      </c>
      <c r="B139" s="230"/>
      <c r="C139" s="230"/>
      <c r="D139" s="244"/>
      <c r="E139" s="457"/>
      <c r="F139" s="232"/>
      <c r="G139" s="232">
        <f>F139</f>
        <v>0</v>
      </c>
      <c r="H139" s="259"/>
      <c r="I139" s="463"/>
      <c r="J139" s="910">
        <f t="shared" si="46"/>
        <v>0</v>
      </c>
      <c r="K139" s="467">
        <f t="shared" si="47"/>
        <v>0</v>
      </c>
      <c r="L139" s="900"/>
      <c r="M139" s="377"/>
      <c r="N139" s="260"/>
      <c r="O139" s="260"/>
      <c r="P139" s="258">
        <f t="shared" si="33"/>
        <v>0</v>
      </c>
      <c r="Q139" s="260"/>
      <c r="R139" s="260"/>
      <c r="S139" s="260"/>
      <c r="T139" s="258">
        <f t="shared" si="34"/>
        <v>0</v>
      </c>
      <c r="U139" s="260"/>
      <c r="V139" s="260"/>
      <c r="W139" s="260"/>
      <c r="X139" s="258">
        <f t="shared" si="35"/>
        <v>0</v>
      </c>
      <c r="Y139" s="260"/>
      <c r="Z139" s="260"/>
      <c r="AA139" s="260"/>
      <c r="AB139" s="881">
        <f t="shared" si="36"/>
        <v>0</v>
      </c>
      <c r="AD139" s="238" t="s">
        <v>1665</v>
      </c>
      <c r="AE139" s="230"/>
      <c r="AF139" s="230"/>
      <c r="AG139" s="581">
        <f t="shared" si="57"/>
        <v>0</v>
      </c>
      <c r="AH139" s="260" t="s">
        <v>47</v>
      </c>
      <c r="AI139" s="260" t="s">
        <v>47</v>
      </c>
      <c r="AJ139" s="260" t="s">
        <v>47</v>
      </c>
      <c r="AK139" s="260" t="s">
        <v>47</v>
      </c>
      <c r="AL139" s="260" t="s">
        <v>47</v>
      </c>
      <c r="AM139" s="260" t="s">
        <v>47</v>
      </c>
      <c r="AN139" s="260" t="s">
        <v>47</v>
      </c>
      <c r="AO139" s="260" t="s">
        <v>47</v>
      </c>
      <c r="AP139" s="260" t="s">
        <v>47</v>
      </c>
      <c r="AQ139" s="260" t="s">
        <v>47</v>
      </c>
      <c r="AR139" s="260" t="s">
        <v>47</v>
      </c>
      <c r="AS139" s="1376" t="s">
        <v>47</v>
      </c>
    </row>
    <row r="140" spans="1:45" s="41" customFormat="1" ht="20.25" customHeight="1" collapsed="1" x14ac:dyDescent="0.25">
      <c r="A140" s="238"/>
      <c r="B140" s="230"/>
      <c r="C140" s="230"/>
      <c r="D140" s="244"/>
      <c r="E140" s="457"/>
      <c r="F140" s="232"/>
      <c r="G140" s="232">
        <f t="shared" si="58"/>
        <v>0</v>
      </c>
      <c r="H140" s="259"/>
      <c r="I140" s="463"/>
      <c r="J140" s="910">
        <f t="shared" si="46"/>
        <v>0</v>
      </c>
      <c r="K140" s="467">
        <f t="shared" si="47"/>
        <v>0</v>
      </c>
      <c r="L140" s="900"/>
      <c r="M140" s="377"/>
      <c r="N140" s="260"/>
      <c r="O140" s="260"/>
      <c r="P140" s="258">
        <f t="shared" si="33"/>
        <v>0</v>
      </c>
      <c r="Q140" s="260"/>
      <c r="R140" s="260"/>
      <c r="S140" s="260"/>
      <c r="T140" s="258">
        <f t="shared" si="34"/>
        <v>0</v>
      </c>
      <c r="U140" s="260"/>
      <c r="V140" s="260"/>
      <c r="W140" s="260"/>
      <c r="X140" s="258">
        <f t="shared" si="35"/>
        <v>0</v>
      </c>
      <c r="Y140" s="260"/>
      <c r="Z140" s="260"/>
      <c r="AA140" s="260"/>
      <c r="AB140" s="881">
        <f t="shared" si="36"/>
        <v>0</v>
      </c>
      <c r="AD140" s="238"/>
      <c r="AE140" s="230"/>
      <c r="AF140" s="230"/>
      <c r="AG140" s="581">
        <f t="shared" si="57"/>
        <v>0</v>
      </c>
      <c r="AH140" s="260" t="s">
        <v>47</v>
      </c>
      <c r="AI140" s="260" t="s">
        <v>47</v>
      </c>
      <c r="AJ140" s="260" t="s">
        <v>47</v>
      </c>
      <c r="AK140" s="260" t="s">
        <v>47</v>
      </c>
      <c r="AL140" s="260" t="s">
        <v>47</v>
      </c>
      <c r="AM140" s="260" t="s">
        <v>47</v>
      </c>
      <c r="AN140" s="260" t="s">
        <v>47</v>
      </c>
      <c r="AO140" s="260" t="s">
        <v>47</v>
      </c>
      <c r="AP140" s="260" t="s">
        <v>47</v>
      </c>
      <c r="AQ140" s="260" t="s">
        <v>47</v>
      </c>
      <c r="AR140" s="260" t="s">
        <v>47</v>
      </c>
      <c r="AS140" s="1376" t="s">
        <v>47</v>
      </c>
    </row>
    <row r="141" spans="1:45" s="41" customFormat="1" ht="20.25" customHeight="1" x14ac:dyDescent="0.25">
      <c r="A141" s="238"/>
      <c r="B141" s="230"/>
      <c r="C141" s="230"/>
      <c r="D141" s="244"/>
      <c r="E141" s="457"/>
      <c r="F141" s="232"/>
      <c r="G141" s="232">
        <f t="shared" si="58"/>
        <v>0</v>
      </c>
      <c r="H141" s="259"/>
      <c r="I141" s="463"/>
      <c r="J141" s="910">
        <f t="shared" si="46"/>
        <v>0</v>
      </c>
      <c r="K141" s="467">
        <f t="shared" si="47"/>
        <v>0</v>
      </c>
      <c r="L141" s="900"/>
      <c r="M141" s="377"/>
      <c r="N141" s="260"/>
      <c r="O141" s="260"/>
      <c r="P141" s="258">
        <f t="shared" si="33"/>
        <v>0</v>
      </c>
      <c r="Q141" s="260"/>
      <c r="R141" s="260"/>
      <c r="S141" s="260"/>
      <c r="T141" s="258">
        <f t="shared" si="34"/>
        <v>0</v>
      </c>
      <c r="U141" s="260"/>
      <c r="V141" s="260"/>
      <c r="W141" s="260"/>
      <c r="X141" s="258">
        <f t="shared" si="35"/>
        <v>0</v>
      </c>
      <c r="Y141" s="260"/>
      <c r="Z141" s="260"/>
      <c r="AA141" s="260"/>
      <c r="AB141" s="881">
        <f t="shared" si="36"/>
        <v>0</v>
      </c>
      <c r="AD141" s="238"/>
      <c r="AE141" s="230"/>
      <c r="AF141" s="230"/>
      <c r="AG141" s="581">
        <f t="shared" si="57"/>
        <v>0</v>
      </c>
      <c r="AH141" s="260" t="s">
        <v>47</v>
      </c>
      <c r="AI141" s="260" t="s">
        <v>47</v>
      </c>
      <c r="AJ141" s="260" t="s">
        <v>47</v>
      </c>
      <c r="AK141" s="260" t="s">
        <v>47</v>
      </c>
      <c r="AL141" s="260" t="s">
        <v>47</v>
      </c>
      <c r="AM141" s="260" t="s">
        <v>47</v>
      </c>
      <c r="AN141" s="260" t="s">
        <v>47</v>
      </c>
      <c r="AO141" s="260" t="s">
        <v>47</v>
      </c>
      <c r="AP141" s="260" t="s">
        <v>47</v>
      </c>
      <c r="AQ141" s="260" t="s">
        <v>47</v>
      </c>
      <c r="AR141" s="260" t="s">
        <v>47</v>
      </c>
      <c r="AS141" s="1376" t="s">
        <v>47</v>
      </c>
    </row>
    <row r="142" spans="1:45" s="41" customFormat="1" ht="20.25" customHeight="1" x14ac:dyDescent="0.25">
      <c r="A142" s="238"/>
      <c r="B142" s="230"/>
      <c r="C142" s="230"/>
      <c r="D142" s="244"/>
      <c r="E142" s="457"/>
      <c r="F142" s="232"/>
      <c r="G142" s="232">
        <f t="shared" si="58"/>
        <v>0</v>
      </c>
      <c r="H142" s="259"/>
      <c r="I142" s="463"/>
      <c r="J142" s="910">
        <f t="shared" si="46"/>
        <v>0</v>
      </c>
      <c r="K142" s="467">
        <f t="shared" si="47"/>
        <v>0</v>
      </c>
      <c r="L142" s="900"/>
      <c r="M142" s="377"/>
      <c r="N142" s="260"/>
      <c r="O142" s="260"/>
      <c r="P142" s="258">
        <f t="shared" si="33"/>
        <v>0</v>
      </c>
      <c r="Q142" s="260"/>
      <c r="R142" s="260"/>
      <c r="S142" s="260"/>
      <c r="T142" s="258">
        <f>SUM(Q142:S142)</f>
        <v>0</v>
      </c>
      <c r="U142" s="260"/>
      <c r="V142" s="260"/>
      <c r="W142" s="260"/>
      <c r="X142" s="258">
        <f t="shared" si="35"/>
        <v>0</v>
      </c>
      <c r="Y142" s="260"/>
      <c r="Z142" s="260"/>
      <c r="AA142" s="260"/>
      <c r="AB142" s="881">
        <f t="shared" si="36"/>
        <v>0</v>
      </c>
      <c r="AD142" s="238"/>
      <c r="AE142" s="230"/>
      <c r="AF142" s="230"/>
      <c r="AG142" s="581">
        <f t="shared" si="57"/>
        <v>0</v>
      </c>
      <c r="AH142" s="260" t="s">
        <v>47</v>
      </c>
      <c r="AI142" s="260" t="s">
        <v>47</v>
      </c>
      <c r="AJ142" s="260" t="s">
        <v>47</v>
      </c>
      <c r="AK142" s="260" t="s">
        <v>47</v>
      </c>
      <c r="AL142" s="260" t="s">
        <v>47</v>
      </c>
      <c r="AM142" s="260" t="s">
        <v>47</v>
      </c>
      <c r="AN142" s="260" t="s">
        <v>47</v>
      </c>
      <c r="AO142" s="260" t="s">
        <v>47</v>
      </c>
      <c r="AP142" s="260" t="s">
        <v>47</v>
      </c>
      <c r="AQ142" s="260" t="s">
        <v>47</v>
      </c>
      <c r="AR142" s="260" t="s">
        <v>47</v>
      </c>
      <c r="AS142" s="1376" t="s">
        <v>47</v>
      </c>
    </row>
    <row r="143" spans="1:45" s="41" customFormat="1" ht="20.25" customHeight="1" x14ac:dyDescent="0.25">
      <c r="A143" s="238"/>
      <c r="B143" s="230"/>
      <c r="C143" s="230"/>
      <c r="D143" s="244"/>
      <c r="E143" s="457"/>
      <c r="F143" s="232"/>
      <c r="G143" s="232">
        <f t="shared" si="58"/>
        <v>0</v>
      </c>
      <c r="H143" s="259"/>
      <c r="I143" s="463"/>
      <c r="J143" s="910">
        <f t="shared" si="46"/>
        <v>0</v>
      </c>
      <c r="K143" s="467">
        <f t="shared" si="47"/>
        <v>0</v>
      </c>
      <c r="L143" s="900"/>
      <c r="M143" s="377"/>
      <c r="N143" s="260"/>
      <c r="O143" s="260"/>
      <c r="P143" s="258">
        <f t="shared" si="33"/>
        <v>0</v>
      </c>
      <c r="Q143" s="260"/>
      <c r="R143" s="260"/>
      <c r="S143" s="260"/>
      <c r="T143" s="258">
        <f t="shared" si="34"/>
        <v>0</v>
      </c>
      <c r="U143" s="260"/>
      <c r="V143" s="260"/>
      <c r="W143" s="260"/>
      <c r="X143" s="258">
        <f t="shared" si="35"/>
        <v>0</v>
      </c>
      <c r="Y143" s="260"/>
      <c r="Z143" s="260"/>
      <c r="AA143" s="260"/>
      <c r="AB143" s="881">
        <f t="shared" si="36"/>
        <v>0</v>
      </c>
      <c r="AD143" s="238"/>
      <c r="AE143" s="230"/>
      <c r="AF143" s="230"/>
      <c r="AG143" s="581">
        <f t="shared" si="57"/>
        <v>0</v>
      </c>
      <c r="AH143" s="260" t="s">
        <v>47</v>
      </c>
      <c r="AI143" s="260" t="s">
        <v>47</v>
      </c>
      <c r="AJ143" s="260" t="s">
        <v>47</v>
      </c>
      <c r="AK143" s="260" t="s">
        <v>47</v>
      </c>
      <c r="AL143" s="260" t="s">
        <v>47</v>
      </c>
      <c r="AM143" s="260" t="s">
        <v>47</v>
      </c>
      <c r="AN143" s="260" t="s">
        <v>47</v>
      </c>
      <c r="AO143" s="260" t="s">
        <v>47</v>
      </c>
      <c r="AP143" s="260" t="s">
        <v>47</v>
      </c>
      <c r="AQ143" s="260" t="s">
        <v>47</v>
      </c>
      <c r="AR143" s="260" t="s">
        <v>47</v>
      </c>
      <c r="AS143" s="1376" t="s">
        <v>47</v>
      </c>
    </row>
    <row r="144" spans="1:45" s="41" customFormat="1" ht="20.25" customHeight="1" x14ac:dyDescent="0.25">
      <c r="A144" s="238"/>
      <c r="B144" s="230"/>
      <c r="C144" s="230"/>
      <c r="D144" s="244"/>
      <c r="E144" s="457"/>
      <c r="F144" s="232"/>
      <c r="G144" s="232">
        <f t="shared" si="58"/>
        <v>0</v>
      </c>
      <c r="H144" s="259"/>
      <c r="I144" s="463"/>
      <c r="J144" s="910">
        <f t="shared" si="46"/>
        <v>0</v>
      </c>
      <c r="K144" s="467">
        <f t="shared" si="47"/>
        <v>0</v>
      </c>
      <c r="L144" s="900"/>
      <c r="M144" s="377"/>
      <c r="N144" s="260"/>
      <c r="O144" s="260"/>
      <c r="P144" s="258">
        <f t="shared" si="33"/>
        <v>0</v>
      </c>
      <c r="Q144" s="260"/>
      <c r="R144" s="260"/>
      <c r="S144" s="260"/>
      <c r="T144" s="258">
        <f t="shared" si="34"/>
        <v>0</v>
      </c>
      <c r="U144" s="260"/>
      <c r="V144" s="260"/>
      <c r="W144" s="260"/>
      <c r="X144" s="258">
        <f t="shared" si="35"/>
        <v>0</v>
      </c>
      <c r="Y144" s="260"/>
      <c r="Z144" s="260"/>
      <c r="AA144" s="260"/>
      <c r="AB144" s="881">
        <f t="shared" si="36"/>
        <v>0</v>
      </c>
      <c r="AD144" s="238"/>
      <c r="AE144" s="230"/>
      <c r="AF144" s="230"/>
      <c r="AG144" s="581">
        <f t="shared" si="57"/>
        <v>0</v>
      </c>
      <c r="AH144" s="260" t="s">
        <v>47</v>
      </c>
      <c r="AI144" s="260" t="s">
        <v>47</v>
      </c>
      <c r="AJ144" s="260" t="s">
        <v>47</v>
      </c>
      <c r="AK144" s="260" t="s">
        <v>47</v>
      </c>
      <c r="AL144" s="260" t="s">
        <v>47</v>
      </c>
      <c r="AM144" s="260" t="s">
        <v>47</v>
      </c>
      <c r="AN144" s="260" t="s">
        <v>47</v>
      </c>
      <c r="AO144" s="260" t="s">
        <v>47</v>
      </c>
      <c r="AP144" s="260" t="s">
        <v>47</v>
      </c>
      <c r="AQ144" s="260" t="s">
        <v>47</v>
      </c>
      <c r="AR144" s="260" t="s">
        <v>47</v>
      </c>
      <c r="AS144" s="1376" t="s">
        <v>47</v>
      </c>
    </row>
    <row r="145" spans="1:179" s="41" customFormat="1" ht="20.25" customHeight="1" x14ac:dyDescent="0.25">
      <c r="A145" s="238"/>
      <c r="B145" s="230"/>
      <c r="C145" s="230"/>
      <c r="D145" s="244"/>
      <c r="E145" s="457"/>
      <c r="F145" s="232"/>
      <c r="G145" s="232">
        <f t="shared" si="58"/>
        <v>0</v>
      </c>
      <c r="H145" s="259"/>
      <c r="I145" s="463"/>
      <c r="J145" s="910">
        <f t="shared" si="46"/>
        <v>0</v>
      </c>
      <c r="K145" s="467">
        <f t="shared" si="47"/>
        <v>0</v>
      </c>
      <c r="L145" s="900"/>
      <c r="M145" s="377"/>
      <c r="N145" s="260"/>
      <c r="O145" s="260"/>
      <c r="P145" s="258">
        <f t="shared" si="33"/>
        <v>0</v>
      </c>
      <c r="Q145" s="260"/>
      <c r="R145" s="260"/>
      <c r="S145" s="260"/>
      <c r="T145" s="258">
        <f t="shared" si="34"/>
        <v>0</v>
      </c>
      <c r="U145" s="260"/>
      <c r="V145" s="260"/>
      <c r="W145" s="260"/>
      <c r="X145" s="258">
        <f t="shared" si="35"/>
        <v>0</v>
      </c>
      <c r="Y145" s="260"/>
      <c r="Z145" s="260"/>
      <c r="AA145" s="260"/>
      <c r="AB145" s="881">
        <f t="shared" si="36"/>
        <v>0</v>
      </c>
      <c r="AD145" s="238"/>
      <c r="AE145" s="230"/>
      <c r="AF145" s="230"/>
      <c r="AG145" s="581">
        <f t="shared" si="57"/>
        <v>0</v>
      </c>
      <c r="AH145" s="260" t="s">
        <v>47</v>
      </c>
      <c r="AI145" s="260" t="s">
        <v>47</v>
      </c>
      <c r="AJ145" s="260" t="s">
        <v>47</v>
      </c>
      <c r="AK145" s="260" t="s">
        <v>47</v>
      </c>
      <c r="AL145" s="260" t="s">
        <v>47</v>
      </c>
      <c r="AM145" s="260" t="s">
        <v>47</v>
      </c>
      <c r="AN145" s="260" t="s">
        <v>47</v>
      </c>
      <c r="AO145" s="260" t="s">
        <v>47</v>
      </c>
      <c r="AP145" s="260" t="s">
        <v>47</v>
      </c>
      <c r="AQ145" s="260" t="s">
        <v>47</v>
      </c>
      <c r="AR145" s="260" t="s">
        <v>47</v>
      </c>
      <c r="AS145" s="1376" t="s">
        <v>47</v>
      </c>
    </row>
    <row r="146" spans="1:179" s="41" customFormat="1" ht="20.25" customHeight="1" x14ac:dyDescent="0.25">
      <c r="A146" s="238"/>
      <c r="B146" s="230"/>
      <c r="C146" s="230"/>
      <c r="D146" s="244"/>
      <c r="E146" s="457"/>
      <c r="F146" s="232"/>
      <c r="G146" s="232">
        <f t="shared" si="58"/>
        <v>0</v>
      </c>
      <c r="H146" s="259"/>
      <c r="I146" s="463"/>
      <c r="J146" s="910">
        <f t="shared" si="46"/>
        <v>0</v>
      </c>
      <c r="K146" s="467">
        <f t="shared" si="47"/>
        <v>0</v>
      </c>
      <c r="L146" s="900"/>
      <c r="M146" s="377"/>
      <c r="N146" s="260"/>
      <c r="O146" s="260"/>
      <c r="P146" s="258">
        <f t="shared" si="33"/>
        <v>0</v>
      </c>
      <c r="Q146" s="260"/>
      <c r="R146" s="260"/>
      <c r="S146" s="260"/>
      <c r="T146" s="258">
        <f t="shared" si="34"/>
        <v>0</v>
      </c>
      <c r="U146" s="260"/>
      <c r="V146" s="260"/>
      <c r="W146" s="260"/>
      <c r="X146" s="258">
        <f t="shared" si="35"/>
        <v>0</v>
      </c>
      <c r="Y146" s="260"/>
      <c r="Z146" s="260"/>
      <c r="AA146" s="260"/>
      <c r="AB146" s="881">
        <f t="shared" si="36"/>
        <v>0</v>
      </c>
      <c r="AD146" s="238"/>
      <c r="AE146" s="230"/>
      <c r="AF146" s="230"/>
      <c r="AG146" s="581">
        <f t="shared" si="57"/>
        <v>0</v>
      </c>
      <c r="AH146" s="260" t="s">
        <v>47</v>
      </c>
      <c r="AI146" s="260" t="s">
        <v>47</v>
      </c>
      <c r="AJ146" s="260" t="s">
        <v>47</v>
      </c>
      <c r="AK146" s="260" t="s">
        <v>47</v>
      </c>
      <c r="AL146" s="260" t="s">
        <v>47</v>
      </c>
      <c r="AM146" s="260" t="s">
        <v>47</v>
      </c>
      <c r="AN146" s="260" t="s">
        <v>47</v>
      </c>
      <c r="AO146" s="260" t="s">
        <v>47</v>
      </c>
      <c r="AP146" s="260" t="s">
        <v>47</v>
      </c>
      <c r="AQ146" s="260" t="s">
        <v>47</v>
      </c>
      <c r="AR146" s="260" t="s">
        <v>47</v>
      </c>
      <c r="AS146" s="1376" t="s">
        <v>47</v>
      </c>
    </row>
    <row r="147" spans="1:179" s="41" customFormat="1" ht="20.25" customHeight="1" x14ac:dyDescent="0.25">
      <c r="A147" s="238"/>
      <c r="B147" s="230"/>
      <c r="C147" s="230"/>
      <c r="D147" s="244"/>
      <c r="E147" s="457"/>
      <c r="F147" s="232"/>
      <c r="G147" s="232">
        <f t="shared" si="58"/>
        <v>0</v>
      </c>
      <c r="H147" s="259"/>
      <c r="I147" s="463"/>
      <c r="J147" s="910">
        <f t="shared" si="46"/>
        <v>0</v>
      </c>
      <c r="K147" s="467">
        <f t="shared" si="47"/>
        <v>0</v>
      </c>
      <c r="L147" s="900"/>
      <c r="M147" s="377"/>
      <c r="N147" s="260"/>
      <c r="O147" s="260"/>
      <c r="P147" s="258">
        <f t="shared" si="33"/>
        <v>0</v>
      </c>
      <c r="Q147" s="260"/>
      <c r="R147" s="260"/>
      <c r="S147" s="260"/>
      <c r="T147" s="258">
        <f t="shared" si="34"/>
        <v>0</v>
      </c>
      <c r="U147" s="260"/>
      <c r="V147" s="260"/>
      <c r="W147" s="260"/>
      <c r="X147" s="258">
        <f t="shared" si="35"/>
        <v>0</v>
      </c>
      <c r="Y147" s="260"/>
      <c r="Z147" s="260"/>
      <c r="AA147" s="260"/>
      <c r="AB147" s="881">
        <f t="shared" si="36"/>
        <v>0</v>
      </c>
      <c r="AD147" s="238"/>
      <c r="AE147" s="230"/>
      <c r="AF147" s="230"/>
      <c r="AG147" s="581">
        <f t="shared" si="57"/>
        <v>0</v>
      </c>
      <c r="AH147" s="260" t="s">
        <v>47</v>
      </c>
      <c r="AI147" s="260" t="s">
        <v>47</v>
      </c>
      <c r="AJ147" s="260" t="s">
        <v>47</v>
      </c>
      <c r="AK147" s="260" t="s">
        <v>47</v>
      </c>
      <c r="AL147" s="260" t="s">
        <v>47</v>
      </c>
      <c r="AM147" s="260" t="s">
        <v>47</v>
      </c>
      <c r="AN147" s="260" t="s">
        <v>47</v>
      </c>
      <c r="AO147" s="260" t="s">
        <v>47</v>
      </c>
      <c r="AP147" s="260" t="s">
        <v>47</v>
      </c>
      <c r="AQ147" s="260" t="s">
        <v>47</v>
      </c>
      <c r="AR147" s="260" t="s">
        <v>47</v>
      </c>
      <c r="AS147" s="1376" t="s">
        <v>47</v>
      </c>
    </row>
    <row r="148" spans="1:179" s="41" customFormat="1" ht="20.25" customHeight="1" x14ac:dyDescent="0.25">
      <c r="A148" s="238"/>
      <c r="B148" s="230"/>
      <c r="C148" s="230"/>
      <c r="D148" s="244"/>
      <c r="E148" s="457"/>
      <c r="F148" s="232"/>
      <c r="G148" s="232">
        <f t="shared" si="58"/>
        <v>0</v>
      </c>
      <c r="H148" s="259"/>
      <c r="I148" s="463"/>
      <c r="J148" s="910">
        <f t="shared" si="46"/>
        <v>0</v>
      </c>
      <c r="K148" s="467">
        <f t="shared" si="47"/>
        <v>0</v>
      </c>
      <c r="L148" s="900"/>
      <c r="M148" s="377"/>
      <c r="N148" s="260"/>
      <c r="O148" s="260"/>
      <c r="P148" s="258">
        <f>SUM(M148:O148)</f>
        <v>0</v>
      </c>
      <c r="Q148" s="260"/>
      <c r="R148" s="260"/>
      <c r="S148" s="260"/>
      <c r="T148" s="258">
        <f>SUM(Q148:S148)</f>
        <v>0</v>
      </c>
      <c r="U148" s="260"/>
      <c r="V148" s="260"/>
      <c r="W148" s="260"/>
      <c r="X148" s="258">
        <f>SUM(U148:W148)</f>
        <v>0</v>
      </c>
      <c r="Y148" s="260"/>
      <c r="Z148" s="260"/>
      <c r="AA148" s="260"/>
      <c r="AB148" s="881">
        <f>SUM(Y148:AA148)</f>
        <v>0</v>
      </c>
      <c r="AD148" s="238"/>
      <c r="AE148" s="230"/>
      <c r="AF148" s="230"/>
      <c r="AG148" s="581">
        <f t="shared" si="57"/>
        <v>0</v>
      </c>
      <c r="AH148" s="260" t="s">
        <v>47</v>
      </c>
      <c r="AI148" s="260" t="s">
        <v>47</v>
      </c>
      <c r="AJ148" s="260" t="s">
        <v>47</v>
      </c>
      <c r="AK148" s="260" t="s">
        <v>47</v>
      </c>
      <c r="AL148" s="260" t="s">
        <v>47</v>
      </c>
      <c r="AM148" s="260" t="s">
        <v>47</v>
      </c>
      <c r="AN148" s="260" t="s">
        <v>47</v>
      </c>
      <c r="AO148" s="260" t="s">
        <v>47</v>
      </c>
      <c r="AP148" s="260" t="s">
        <v>47</v>
      </c>
      <c r="AQ148" s="260" t="s">
        <v>47</v>
      </c>
      <c r="AR148" s="260" t="s">
        <v>47</v>
      </c>
      <c r="AS148" s="1376" t="s">
        <v>47</v>
      </c>
    </row>
    <row r="149" spans="1:179" s="41" customFormat="1" ht="24.75" customHeight="1" x14ac:dyDescent="0.25">
      <c r="A149" s="223" t="s">
        <v>664</v>
      </c>
      <c r="B149" s="213">
        <v>226</v>
      </c>
      <c r="C149" s="213"/>
      <c r="D149" s="262"/>
      <c r="E149" s="458">
        <f>E152+E164+E200+E201+E202+E204+E208+E150+E151</f>
        <v>0</v>
      </c>
      <c r="F149" s="204">
        <f t="shared" ref="F149:AB149" si="60">F152+F164+F200+F201+F202+F204+F208+F150+F151+F203</f>
        <v>908700</v>
      </c>
      <c r="G149" s="204">
        <f t="shared" si="60"/>
        <v>908700</v>
      </c>
      <c r="H149" s="206">
        <f t="shared" si="60"/>
        <v>0</v>
      </c>
      <c r="I149" s="413">
        <f t="shared" si="60"/>
        <v>0</v>
      </c>
      <c r="J149" s="909">
        <f t="shared" si="60"/>
        <v>908700</v>
      </c>
      <c r="K149" s="901">
        <f t="shared" si="60"/>
        <v>0</v>
      </c>
      <c r="L149" s="901">
        <f t="shared" si="60"/>
        <v>0</v>
      </c>
      <c r="M149" s="201">
        <f t="shared" si="60"/>
        <v>0</v>
      </c>
      <c r="N149" s="45">
        <f t="shared" si="60"/>
        <v>0</v>
      </c>
      <c r="O149" s="45">
        <f t="shared" si="60"/>
        <v>0</v>
      </c>
      <c r="P149" s="45">
        <f t="shared" si="60"/>
        <v>0</v>
      </c>
      <c r="Q149" s="45">
        <f t="shared" si="60"/>
        <v>0</v>
      </c>
      <c r="R149" s="45">
        <f t="shared" si="60"/>
        <v>0</v>
      </c>
      <c r="S149" s="45">
        <f t="shared" si="60"/>
        <v>0</v>
      </c>
      <c r="T149" s="45">
        <f t="shared" si="60"/>
        <v>0</v>
      </c>
      <c r="U149" s="45">
        <f t="shared" si="60"/>
        <v>0</v>
      </c>
      <c r="V149" s="45">
        <f t="shared" si="60"/>
        <v>0</v>
      </c>
      <c r="W149" s="45">
        <f t="shared" si="60"/>
        <v>0</v>
      </c>
      <c r="X149" s="45">
        <f t="shared" si="60"/>
        <v>0</v>
      </c>
      <c r="Y149" s="45">
        <f t="shared" si="60"/>
        <v>0</v>
      </c>
      <c r="Z149" s="45">
        <f t="shared" si="60"/>
        <v>0</v>
      </c>
      <c r="AA149" s="45">
        <f t="shared" si="60"/>
        <v>0</v>
      </c>
      <c r="AB149" s="880">
        <f t="shared" si="60"/>
        <v>0</v>
      </c>
      <c r="AC149" s="194"/>
      <c r="AD149" s="223" t="s">
        <v>664</v>
      </c>
      <c r="AE149" s="213">
        <v>226</v>
      </c>
      <c r="AF149" s="213"/>
      <c r="AG149" s="582">
        <f>AG152+AG164+AG200+AG201+AG202+AG204+AG208+AG150+AG151+AG203</f>
        <v>908700</v>
      </c>
      <c r="AH149" s="45" t="s">
        <v>47</v>
      </c>
      <c r="AI149" s="45" t="s">
        <v>47</v>
      </c>
      <c r="AJ149" s="45" t="s">
        <v>47</v>
      </c>
      <c r="AK149" s="45" t="s">
        <v>47</v>
      </c>
      <c r="AL149" s="45" t="s">
        <v>47</v>
      </c>
      <c r="AM149" s="45" t="s">
        <v>47</v>
      </c>
      <c r="AN149" s="45" t="s">
        <v>47</v>
      </c>
      <c r="AO149" s="45" t="s">
        <v>47</v>
      </c>
      <c r="AP149" s="45" t="s">
        <v>47</v>
      </c>
      <c r="AQ149" s="45" t="s">
        <v>47</v>
      </c>
      <c r="AR149" s="45" t="s">
        <v>47</v>
      </c>
      <c r="AS149" s="1376" t="s">
        <v>47</v>
      </c>
    </row>
    <row r="150" spans="1:179" s="40" customFormat="1" ht="81.75" customHeight="1" x14ac:dyDescent="0.25">
      <c r="A150" s="223" t="s">
        <v>119</v>
      </c>
      <c r="B150" s="213"/>
      <c r="C150" s="213">
        <v>921</v>
      </c>
      <c r="D150" s="262" t="s">
        <v>1210</v>
      </c>
      <c r="E150" s="458"/>
      <c r="F150" s="204"/>
      <c r="G150" s="204">
        <f>F150</f>
        <v>0</v>
      </c>
      <c r="H150" s="1654"/>
      <c r="I150" s="1655"/>
      <c r="J150" s="909">
        <f t="shared" si="46"/>
        <v>0</v>
      </c>
      <c r="K150" s="468">
        <f t="shared" ref="K150:K151" si="61">L150+P150+T150+X150+AB150</f>
        <v>0</v>
      </c>
      <c r="L150" s="1656"/>
      <c r="M150" s="297"/>
      <c r="N150" s="258"/>
      <c r="O150" s="258"/>
      <c r="P150" s="45">
        <f>SUM(M150:O150)</f>
        <v>0</v>
      </c>
      <c r="Q150" s="258"/>
      <c r="R150" s="258"/>
      <c r="S150" s="258"/>
      <c r="T150" s="45">
        <f>SUM(Q150:S150)</f>
        <v>0</v>
      </c>
      <c r="U150" s="258"/>
      <c r="V150" s="258"/>
      <c r="W150" s="258"/>
      <c r="X150" s="45">
        <f>SUM(U150:W150)</f>
        <v>0</v>
      </c>
      <c r="Y150" s="258"/>
      <c r="Z150" s="258"/>
      <c r="AA150" s="258"/>
      <c r="AB150" s="880">
        <f>SUM(Y150:AA150)</f>
        <v>0</v>
      </c>
      <c r="AC150" s="41"/>
      <c r="AD150" s="223" t="s">
        <v>119</v>
      </c>
      <c r="AE150" s="213"/>
      <c r="AF150" s="213">
        <v>921</v>
      </c>
      <c r="AG150" s="582">
        <f t="shared" ref="AG150:AG151" si="62">F150</f>
        <v>0</v>
      </c>
      <c r="AH150" s="258" t="s">
        <v>47</v>
      </c>
      <c r="AI150" s="258" t="s">
        <v>47</v>
      </c>
      <c r="AJ150" s="258" t="s">
        <v>47</v>
      </c>
      <c r="AK150" s="258" t="s">
        <v>47</v>
      </c>
      <c r="AL150" s="258" t="s">
        <v>47</v>
      </c>
      <c r="AM150" s="258" t="s">
        <v>47</v>
      </c>
      <c r="AN150" s="258" t="s">
        <v>47</v>
      </c>
      <c r="AO150" s="258" t="s">
        <v>47</v>
      </c>
      <c r="AP150" s="258" t="s">
        <v>47</v>
      </c>
      <c r="AQ150" s="258" t="s">
        <v>47</v>
      </c>
      <c r="AR150" s="258" t="s">
        <v>47</v>
      </c>
      <c r="AS150" s="1376" t="s">
        <v>47</v>
      </c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</row>
    <row r="151" spans="1:179" s="40" customFormat="1" ht="49.5" customHeight="1" x14ac:dyDescent="0.25">
      <c r="A151" s="223" t="s">
        <v>790</v>
      </c>
      <c r="B151" s="338"/>
      <c r="C151" s="213">
        <v>952</v>
      </c>
      <c r="D151" s="262" t="s">
        <v>1210</v>
      </c>
      <c r="E151" s="458"/>
      <c r="F151" s="204"/>
      <c r="G151" s="204">
        <f>F151</f>
        <v>0</v>
      </c>
      <c r="H151" s="1654"/>
      <c r="I151" s="1655"/>
      <c r="J151" s="909">
        <f t="shared" si="46"/>
        <v>0</v>
      </c>
      <c r="K151" s="468">
        <f t="shared" si="61"/>
        <v>0</v>
      </c>
      <c r="L151" s="1656"/>
      <c r="M151" s="297"/>
      <c r="N151" s="258"/>
      <c r="O151" s="258"/>
      <c r="P151" s="45">
        <f>SUM(M151:O151)</f>
        <v>0</v>
      </c>
      <c r="Q151" s="258"/>
      <c r="R151" s="258"/>
      <c r="S151" s="258"/>
      <c r="T151" s="45">
        <f>SUM(Q151:S151)</f>
        <v>0</v>
      </c>
      <c r="U151" s="258"/>
      <c r="V151" s="258"/>
      <c r="W151" s="258"/>
      <c r="X151" s="45">
        <f>SUM(U151:W151)</f>
        <v>0</v>
      </c>
      <c r="Y151" s="258"/>
      <c r="Z151" s="258"/>
      <c r="AA151" s="258"/>
      <c r="AB151" s="880">
        <f>SUM(Y151:AA151)</f>
        <v>0</v>
      </c>
      <c r="AC151" s="41"/>
      <c r="AD151" s="223" t="s">
        <v>790</v>
      </c>
      <c r="AE151" s="338"/>
      <c r="AF151" s="213">
        <v>952</v>
      </c>
      <c r="AG151" s="582">
        <f t="shared" si="62"/>
        <v>0</v>
      </c>
      <c r="AH151" s="258" t="s">
        <v>47</v>
      </c>
      <c r="AI151" s="258" t="s">
        <v>47</v>
      </c>
      <c r="AJ151" s="258" t="s">
        <v>47</v>
      </c>
      <c r="AK151" s="258" t="s">
        <v>47</v>
      </c>
      <c r="AL151" s="258" t="s">
        <v>47</v>
      </c>
      <c r="AM151" s="258" t="s">
        <v>47</v>
      </c>
      <c r="AN151" s="258" t="s">
        <v>47</v>
      </c>
      <c r="AO151" s="258" t="s">
        <v>47</v>
      </c>
      <c r="AP151" s="258" t="s">
        <v>47</v>
      </c>
      <c r="AQ151" s="258" t="s">
        <v>47</v>
      </c>
      <c r="AR151" s="258" t="s">
        <v>47</v>
      </c>
      <c r="AS151" s="1376" t="s">
        <v>47</v>
      </c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</row>
    <row r="152" spans="1:179" s="41" customFormat="1" ht="68.25" customHeight="1" x14ac:dyDescent="0.25">
      <c r="A152" s="223" t="s">
        <v>83</v>
      </c>
      <c r="B152" s="338"/>
      <c r="C152" s="213">
        <v>953</v>
      </c>
      <c r="D152" s="262" t="s">
        <v>1211</v>
      </c>
      <c r="E152" s="458">
        <f>SUM(E153:E163)</f>
        <v>0</v>
      </c>
      <c r="F152" s="204">
        <f>CEILING(SUM(F153:F163),100)</f>
        <v>365300</v>
      </c>
      <c r="G152" s="204">
        <f>CEILING(SUM(G153:G163),100)</f>
        <v>365300</v>
      </c>
      <c r="H152" s="206">
        <f t="shared" ref="H152:AB152" si="63">SUM(H153:H163)</f>
        <v>0</v>
      </c>
      <c r="I152" s="413">
        <f t="shared" si="63"/>
        <v>0</v>
      </c>
      <c r="J152" s="909">
        <f t="shared" si="46"/>
        <v>365300</v>
      </c>
      <c r="K152" s="901">
        <f t="shared" si="47"/>
        <v>0</v>
      </c>
      <c r="L152" s="901">
        <f t="shared" si="63"/>
        <v>0</v>
      </c>
      <c r="M152" s="201">
        <f t="shared" si="63"/>
        <v>0</v>
      </c>
      <c r="N152" s="45">
        <f t="shared" si="63"/>
        <v>0</v>
      </c>
      <c r="O152" s="45">
        <f t="shared" si="63"/>
        <v>0</v>
      </c>
      <c r="P152" s="45">
        <f t="shared" si="63"/>
        <v>0</v>
      </c>
      <c r="Q152" s="45">
        <f t="shared" si="63"/>
        <v>0</v>
      </c>
      <c r="R152" s="45">
        <f t="shared" si="63"/>
        <v>0</v>
      </c>
      <c r="S152" s="45">
        <f t="shared" si="63"/>
        <v>0</v>
      </c>
      <c r="T152" s="45">
        <f t="shared" si="63"/>
        <v>0</v>
      </c>
      <c r="U152" s="45">
        <f t="shared" si="63"/>
        <v>0</v>
      </c>
      <c r="V152" s="45">
        <f t="shared" si="63"/>
        <v>0</v>
      </c>
      <c r="W152" s="45">
        <f t="shared" si="63"/>
        <v>0</v>
      </c>
      <c r="X152" s="45">
        <f t="shared" si="63"/>
        <v>0</v>
      </c>
      <c r="Y152" s="45">
        <f t="shared" si="63"/>
        <v>0</v>
      </c>
      <c r="Z152" s="45">
        <f t="shared" si="63"/>
        <v>0</v>
      </c>
      <c r="AA152" s="45">
        <f t="shared" si="63"/>
        <v>0</v>
      </c>
      <c r="AB152" s="880">
        <f t="shared" si="63"/>
        <v>0</v>
      </c>
      <c r="AD152" s="223" t="s">
        <v>83</v>
      </c>
      <c r="AE152" s="338"/>
      <c r="AF152" s="213">
        <v>953</v>
      </c>
      <c r="AG152" s="582">
        <f>CEILING(SUM(AG153:AG163),100)</f>
        <v>365300</v>
      </c>
      <c r="AH152" s="582">
        <f>MROUND(SUM(AH153:AH163),100)</f>
        <v>0</v>
      </c>
      <c r="AI152" s="582">
        <f t="shared" ref="AI152:AQ152" si="64">MROUND(SUM(AI153:AI163),100)</f>
        <v>0</v>
      </c>
      <c r="AJ152" s="582">
        <f t="shared" si="64"/>
        <v>0</v>
      </c>
      <c r="AK152" s="582">
        <f t="shared" si="64"/>
        <v>0</v>
      </c>
      <c r="AL152" s="582">
        <f t="shared" si="64"/>
        <v>0</v>
      </c>
      <c r="AM152" s="582">
        <f t="shared" si="64"/>
        <v>0</v>
      </c>
      <c r="AN152" s="582">
        <f t="shared" si="64"/>
        <v>0</v>
      </c>
      <c r="AO152" s="582">
        <f t="shared" si="64"/>
        <v>0</v>
      </c>
      <c r="AP152" s="582">
        <f t="shared" si="64"/>
        <v>0</v>
      </c>
      <c r="AQ152" s="582">
        <f t="shared" si="64"/>
        <v>0</v>
      </c>
      <c r="AR152" s="582">
        <f>MROUND(SUM(AR153:AR163),100)</f>
        <v>0</v>
      </c>
      <c r="AS152" s="1376">
        <f t="shared" si="45"/>
        <v>365300</v>
      </c>
    </row>
    <row r="153" spans="1:179" s="41" customFormat="1" ht="23.25" customHeight="1" x14ac:dyDescent="0.25">
      <c r="A153" s="238" t="s">
        <v>409</v>
      </c>
      <c r="B153" s="230"/>
      <c r="C153" s="230"/>
      <c r="D153" s="244"/>
      <c r="E153" s="457"/>
      <c r="F153" s="232">
        <f>'226.953 охрана'!F15</f>
        <v>311800</v>
      </c>
      <c r="G153" s="232">
        <f>F153</f>
        <v>311800</v>
      </c>
      <c r="H153" s="259"/>
      <c r="I153" s="463"/>
      <c r="J153" s="910">
        <f t="shared" si="46"/>
        <v>311800</v>
      </c>
      <c r="K153" s="467">
        <f t="shared" si="47"/>
        <v>0</v>
      </c>
      <c r="L153" s="900"/>
      <c r="M153" s="377"/>
      <c r="N153" s="260"/>
      <c r="O153" s="260"/>
      <c r="P153" s="258">
        <f t="shared" ref="P153:P163" si="65">SUM(M153:O153)</f>
        <v>0</v>
      </c>
      <c r="Q153" s="260"/>
      <c r="R153" s="260"/>
      <c r="S153" s="260"/>
      <c r="T153" s="258">
        <f t="shared" ref="T153:T163" si="66">SUM(Q153:S153)</f>
        <v>0</v>
      </c>
      <c r="U153" s="260"/>
      <c r="V153" s="260"/>
      <c r="W153" s="260"/>
      <c r="X153" s="258">
        <f t="shared" ref="X153:X163" si="67">SUM(U153:W153)</f>
        <v>0</v>
      </c>
      <c r="Y153" s="260"/>
      <c r="Z153" s="260"/>
      <c r="AA153" s="260"/>
      <c r="AB153" s="881">
        <f t="shared" ref="AB153:AB163" si="68">SUM(Y153:AA153)</f>
        <v>0</v>
      </c>
      <c r="AD153" s="238" t="s">
        <v>409</v>
      </c>
      <c r="AE153" s="230"/>
      <c r="AF153" s="230"/>
      <c r="AG153" s="581">
        <f t="shared" ref="AG153:AG163" si="69">F153</f>
        <v>311800</v>
      </c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1376">
        <f t="shared" si="45"/>
        <v>311800</v>
      </c>
    </row>
    <row r="154" spans="1:179" s="42" customFormat="1" ht="52.5" customHeight="1" x14ac:dyDescent="0.25">
      <c r="A154" s="238" t="s">
        <v>63</v>
      </c>
      <c r="B154" s="230"/>
      <c r="C154" s="230"/>
      <c r="D154" s="244"/>
      <c r="E154" s="457"/>
      <c r="F154" s="232">
        <f>'226.953 охрана'!F16</f>
        <v>18000</v>
      </c>
      <c r="G154" s="232">
        <f t="shared" ref="G154:G163" si="70">F154</f>
        <v>18000</v>
      </c>
      <c r="H154" s="259"/>
      <c r="I154" s="463"/>
      <c r="J154" s="910">
        <f t="shared" si="46"/>
        <v>18000</v>
      </c>
      <c r="K154" s="467">
        <f t="shared" si="47"/>
        <v>0</v>
      </c>
      <c r="L154" s="900"/>
      <c r="M154" s="377"/>
      <c r="N154" s="260"/>
      <c r="O154" s="260"/>
      <c r="P154" s="258">
        <f t="shared" si="65"/>
        <v>0</v>
      </c>
      <c r="Q154" s="260"/>
      <c r="R154" s="260"/>
      <c r="S154" s="260"/>
      <c r="T154" s="258">
        <f t="shared" si="66"/>
        <v>0</v>
      </c>
      <c r="U154" s="260"/>
      <c r="V154" s="260"/>
      <c r="W154" s="260"/>
      <c r="X154" s="258">
        <f t="shared" si="67"/>
        <v>0</v>
      </c>
      <c r="Y154" s="260"/>
      <c r="Z154" s="260"/>
      <c r="AA154" s="260"/>
      <c r="AB154" s="881">
        <f t="shared" si="68"/>
        <v>0</v>
      </c>
      <c r="AC154" s="41"/>
      <c r="AD154" s="238" t="s">
        <v>63</v>
      </c>
      <c r="AE154" s="230"/>
      <c r="AF154" s="230"/>
      <c r="AG154" s="581">
        <f t="shared" si="69"/>
        <v>18000</v>
      </c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1376">
        <f t="shared" si="45"/>
        <v>18000</v>
      </c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194"/>
      <c r="CG154" s="194"/>
      <c r="CH154" s="194"/>
      <c r="CI154" s="194"/>
      <c r="CJ154" s="194"/>
      <c r="CK154" s="194"/>
      <c r="CL154" s="194"/>
      <c r="CM154" s="194"/>
      <c r="CN154" s="194"/>
      <c r="CO154" s="194"/>
      <c r="CP154" s="194"/>
      <c r="CQ154" s="194"/>
      <c r="CR154" s="194"/>
      <c r="CS154" s="194"/>
      <c r="CT154" s="194"/>
      <c r="CU154" s="194"/>
      <c r="CV154" s="194"/>
      <c r="CW154" s="194"/>
      <c r="CX154" s="194"/>
      <c r="CY154" s="194"/>
      <c r="CZ154" s="194"/>
      <c r="DA154" s="194"/>
      <c r="DB154" s="194"/>
      <c r="DC154" s="194"/>
      <c r="DD154" s="194"/>
      <c r="DE154" s="194"/>
      <c r="DF154" s="194"/>
      <c r="DG154" s="194"/>
      <c r="DH154" s="194"/>
      <c r="DI154" s="194"/>
      <c r="DJ154" s="194"/>
      <c r="DK154" s="194"/>
      <c r="DL154" s="194"/>
      <c r="DM154" s="194"/>
      <c r="DN154" s="194"/>
      <c r="DO154" s="194"/>
      <c r="DP154" s="194"/>
      <c r="DQ154" s="194"/>
      <c r="DR154" s="194"/>
      <c r="DS154" s="194"/>
      <c r="DT154" s="194"/>
      <c r="DU154" s="194"/>
      <c r="DV154" s="194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</row>
    <row r="155" spans="1:179" s="40" customFormat="1" ht="49.5" customHeight="1" x14ac:dyDescent="0.25">
      <c r="A155" s="238" t="s">
        <v>62</v>
      </c>
      <c r="B155" s="230"/>
      <c r="C155" s="230"/>
      <c r="D155" s="244"/>
      <c r="E155" s="457"/>
      <c r="F155" s="232">
        <f>'226.953 охрана'!F17</f>
        <v>35500</v>
      </c>
      <c r="G155" s="232">
        <f t="shared" si="70"/>
        <v>35500</v>
      </c>
      <c r="H155" s="259"/>
      <c r="I155" s="463"/>
      <c r="J155" s="910">
        <f t="shared" si="46"/>
        <v>35500</v>
      </c>
      <c r="K155" s="467">
        <f t="shared" si="47"/>
        <v>0</v>
      </c>
      <c r="L155" s="900"/>
      <c r="M155" s="377"/>
      <c r="N155" s="260"/>
      <c r="O155" s="260"/>
      <c r="P155" s="258">
        <f t="shared" si="65"/>
        <v>0</v>
      </c>
      <c r="Q155" s="260"/>
      <c r="R155" s="260"/>
      <c r="S155" s="260"/>
      <c r="T155" s="258">
        <f>SUM(Q155:S155)</f>
        <v>0</v>
      </c>
      <c r="U155" s="260"/>
      <c r="V155" s="260"/>
      <c r="W155" s="260"/>
      <c r="X155" s="258">
        <f t="shared" si="67"/>
        <v>0</v>
      </c>
      <c r="Y155" s="260"/>
      <c r="Z155" s="260"/>
      <c r="AA155" s="260"/>
      <c r="AB155" s="881">
        <f t="shared" si="68"/>
        <v>0</v>
      </c>
      <c r="AC155" s="41"/>
      <c r="AD155" s="238" t="s">
        <v>62</v>
      </c>
      <c r="AE155" s="230"/>
      <c r="AF155" s="230"/>
      <c r="AG155" s="581">
        <f t="shared" si="69"/>
        <v>35500</v>
      </c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1376">
        <f t="shared" si="45"/>
        <v>35500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</row>
    <row r="156" spans="1:179" s="40" customFormat="1" ht="39" customHeight="1" x14ac:dyDescent="0.25">
      <c r="A156" s="238" t="s">
        <v>412</v>
      </c>
      <c r="B156" s="230"/>
      <c r="C156" s="230"/>
      <c r="D156" s="244"/>
      <c r="E156" s="457"/>
      <c r="F156" s="232">
        <f>'226.953 охрана'!F18</f>
        <v>0</v>
      </c>
      <c r="G156" s="232">
        <f t="shared" si="70"/>
        <v>0</v>
      </c>
      <c r="H156" s="259"/>
      <c r="I156" s="463"/>
      <c r="J156" s="910">
        <f t="shared" si="46"/>
        <v>0</v>
      </c>
      <c r="K156" s="467">
        <f t="shared" si="47"/>
        <v>0</v>
      </c>
      <c r="L156" s="900"/>
      <c r="M156" s="377"/>
      <c r="N156" s="260"/>
      <c r="O156" s="260"/>
      <c r="P156" s="258">
        <f t="shared" si="65"/>
        <v>0</v>
      </c>
      <c r="Q156" s="260"/>
      <c r="R156" s="260"/>
      <c r="S156" s="260"/>
      <c r="T156" s="258">
        <f t="shared" si="66"/>
        <v>0</v>
      </c>
      <c r="U156" s="260"/>
      <c r="V156" s="260"/>
      <c r="W156" s="260"/>
      <c r="X156" s="258">
        <f t="shared" si="67"/>
        <v>0</v>
      </c>
      <c r="Y156" s="260"/>
      <c r="Z156" s="260"/>
      <c r="AA156" s="260"/>
      <c r="AB156" s="881">
        <f t="shared" si="68"/>
        <v>0</v>
      </c>
      <c r="AC156" s="41"/>
      <c r="AD156" s="238" t="s">
        <v>412</v>
      </c>
      <c r="AE156" s="230"/>
      <c r="AF156" s="230"/>
      <c r="AG156" s="581">
        <f t="shared" si="69"/>
        <v>0</v>
      </c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1376">
        <f t="shared" si="45"/>
        <v>0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</row>
    <row r="157" spans="1:179" s="41" customFormat="1" ht="35.25" customHeight="1" x14ac:dyDescent="0.25">
      <c r="A157" s="238" t="s">
        <v>413</v>
      </c>
      <c r="B157" s="230"/>
      <c r="C157" s="230"/>
      <c r="D157" s="244"/>
      <c r="E157" s="457"/>
      <c r="F157" s="232">
        <f>'226.953 охрана'!F19</f>
        <v>0</v>
      </c>
      <c r="G157" s="232">
        <f t="shared" si="70"/>
        <v>0</v>
      </c>
      <c r="H157" s="259"/>
      <c r="I157" s="463"/>
      <c r="J157" s="910">
        <f t="shared" si="46"/>
        <v>0</v>
      </c>
      <c r="K157" s="467">
        <f t="shared" si="47"/>
        <v>0</v>
      </c>
      <c r="L157" s="900"/>
      <c r="M157" s="377"/>
      <c r="N157" s="260"/>
      <c r="O157" s="260"/>
      <c r="P157" s="258">
        <f t="shared" si="65"/>
        <v>0</v>
      </c>
      <c r="Q157" s="260"/>
      <c r="R157" s="260"/>
      <c r="S157" s="260"/>
      <c r="T157" s="258">
        <f t="shared" si="66"/>
        <v>0</v>
      </c>
      <c r="U157" s="260"/>
      <c r="V157" s="260"/>
      <c r="W157" s="260"/>
      <c r="X157" s="258">
        <f t="shared" si="67"/>
        <v>0</v>
      </c>
      <c r="Y157" s="260"/>
      <c r="Z157" s="260"/>
      <c r="AA157" s="260"/>
      <c r="AB157" s="881">
        <f t="shared" si="68"/>
        <v>0</v>
      </c>
      <c r="AD157" s="238" t="s">
        <v>413</v>
      </c>
      <c r="AE157" s="230"/>
      <c r="AF157" s="230"/>
      <c r="AG157" s="581">
        <f t="shared" si="69"/>
        <v>0</v>
      </c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1376">
        <f t="shared" si="45"/>
        <v>0</v>
      </c>
    </row>
    <row r="158" spans="1:179" s="41" customFormat="1" ht="19.5" customHeight="1" x14ac:dyDescent="0.25">
      <c r="A158" s="238"/>
      <c r="B158" s="230"/>
      <c r="C158" s="230"/>
      <c r="D158" s="244"/>
      <c r="E158" s="457"/>
      <c r="F158" s="232"/>
      <c r="G158" s="232">
        <f t="shared" si="70"/>
        <v>0</v>
      </c>
      <c r="H158" s="259"/>
      <c r="I158" s="463"/>
      <c r="J158" s="910">
        <f t="shared" si="46"/>
        <v>0</v>
      </c>
      <c r="K158" s="467">
        <f t="shared" si="47"/>
        <v>0</v>
      </c>
      <c r="L158" s="900"/>
      <c r="M158" s="377"/>
      <c r="N158" s="260"/>
      <c r="O158" s="260"/>
      <c r="P158" s="258">
        <f t="shared" si="65"/>
        <v>0</v>
      </c>
      <c r="Q158" s="260"/>
      <c r="R158" s="260"/>
      <c r="S158" s="260"/>
      <c r="T158" s="258">
        <f t="shared" si="66"/>
        <v>0</v>
      </c>
      <c r="U158" s="260"/>
      <c r="V158" s="260"/>
      <c r="W158" s="260"/>
      <c r="X158" s="258">
        <f t="shared" si="67"/>
        <v>0</v>
      </c>
      <c r="Y158" s="260"/>
      <c r="Z158" s="260"/>
      <c r="AA158" s="260"/>
      <c r="AB158" s="881">
        <f t="shared" si="68"/>
        <v>0</v>
      </c>
      <c r="AD158" s="238"/>
      <c r="AE158" s="230"/>
      <c r="AF158" s="230"/>
      <c r="AG158" s="581">
        <f t="shared" si="69"/>
        <v>0</v>
      </c>
      <c r="AH158" s="260" t="s">
        <v>47</v>
      </c>
      <c r="AI158" s="260" t="s">
        <v>47</v>
      </c>
      <c r="AJ158" s="260" t="s">
        <v>47</v>
      </c>
      <c r="AK158" s="260" t="s">
        <v>47</v>
      </c>
      <c r="AL158" s="260" t="s">
        <v>47</v>
      </c>
      <c r="AM158" s="260" t="s">
        <v>47</v>
      </c>
      <c r="AN158" s="260" t="s">
        <v>47</v>
      </c>
      <c r="AO158" s="260" t="s">
        <v>47</v>
      </c>
      <c r="AP158" s="260" t="s">
        <v>47</v>
      </c>
      <c r="AQ158" s="260" t="s">
        <v>47</v>
      </c>
      <c r="AR158" s="260" t="s">
        <v>47</v>
      </c>
      <c r="AS158" s="1376" t="s">
        <v>47</v>
      </c>
    </row>
    <row r="159" spans="1:179" s="41" customFormat="1" ht="19.5" customHeight="1" x14ac:dyDescent="0.25">
      <c r="A159" s="238"/>
      <c r="B159" s="230"/>
      <c r="C159" s="230"/>
      <c r="D159" s="244"/>
      <c r="E159" s="457"/>
      <c r="F159" s="232"/>
      <c r="G159" s="232">
        <f t="shared" si="70"/>
        <v>0</v>
      </c>
      <c r="H159" s="259"/>
      <c r="I159" s="463"/>
      <c r="J159" s="910">
        <f t="shared" si="46"/>
        <v>0</v>
      </c>
      <c r="K159" s="467">
        <f t="shared" si="47"/>
        <v>0</v>
      </c>
      <c r="L159" s="900"/>
      <c r="M159" s="377"/>
      <c r="N159" s="260"/>
      <c r="O159" s="260"/>
      <c r="P159" s="258">
        <f t="shared" si="65"/>
        <v>0</v>
      </c>
      <c r="Q159" s="260"/>
      <c r="R159" s="260"/>
      <c r="S159" s="260"/>
      <c r="T159" s="258">
        <f t="shared" si="66"/>
        <v>0</v>
      </c>
      <c r="U159" s="260"/>
      <c r="V159" s="260"/>
      <c r="W159" s="260"/>
      <c r="X159" s="258">
        <f t="shared" si="67"/>
        <v>0</v>
      </c>
      <c r="Y159" s="260"/>
      <c r="Z159" s="260"/>
      <c r="AA159" s="260"/>
      <c r="AB159" s="881">
        <f t="shared" si="68"/>
        <v>0</v>
      </c>
      <c r="AD159" s="238"/>
      <c r="AE159" s="230"/>
      <c r="AF159" s="230"/>
      <c r="AG159" s="581">
        <f t="shared" si="69"/>
        <v>0</v>
      </c>
      <c r="AH159" s="260" t="s">
        <v>47</v>
      </c>
      <c r="AI159" s="260" t="s">
        <v>47</v>
      </c>
      <c r="AJ159" s="260" t="s">
        <v>47</v>
      </c>
      <c r="AK159" s="260" t="s">
        <v>47</v>
      </c>
      <c r="AL159" s="260" t="s">
        <v>47</v>
      </c>
      <c r="AM159" s="260" t="s">
        <v>47</v>
      </c>
      <c r="AN159" s="260" t="s">
        <v>47</v>
      </c>
      <c r="AO159" s="260" t="s">
        <v>47</v>
      </c>
      <c r="AP159" s="260" t="s">
        <v>47</v>
      </c>
      <c r="AQ159" s="260" t="s">
        <v>47</v>
      </c>
      <c r="AR159" s="260" t="s">
        <v>47</v>
      </c>
      <c r="AS159" s="1376" t="s">
        <v>47</v>
      </c>
    </row>
    <row r="160" spans="1:179" s="41" customFormat="1" ht="19.5" customHeight="1" x14ac:dyDescent="0.25">
      <c r="A160" s="238"/>
      <c r="B160" s="230"/>
      <c r="C160" s="230"/>
      <c r="D160" s="244"/>
      <c r="E160" s="457"/>
      <c r="F160" s="232"/>
      <c r="G160" s="232">
        <f t="shared" si="70"/>
        <v>0</v>
      </c>
      <c r="H160" s="259"/>
      <c r="I160" s="463"/>
      <c r="J160" s="910">
        <f t="shared" si="46"/>
        <v>0</v>
      </c>
      <c r="K160" s="467">
        <f t="shared" si="47"/>
        <v>0</v>
      </c>
      <c r="L160" s="900"/>
      <c r="M160" s="377"/>
      <c r="N160" s="260"/>
      <c r="O160" s="260"/>
      <c r="P160" s="258">
        <f t="shared" si="65"/>
        <v>0</v>
      </c>
      <c r="Q160" s="260"/>
      <c r="R160" s="260"/>
      <c r="S160" s="260"/>
      <c r="T160" s="258">
        <f t="shared" si="66"/>
        <v>0</v>
      </c>
      <c r="U160" s="260"/>
      <c r="V160" s="260"/>
      <c r="W160" s="260"/>
      <c r="X160" s="258">
        <f t="shared" si="67"/>
        <v>0</v>
      </c>
      <c r="Y160" s="260"/>
      <c r="Z160" s="260"/>
      <c r="AA160" s="260"/>
      <c r="AB160" s="881">
        <f t="shared" si="68"/>
        <v>0</v>
      </c>
      <c r="AD160" s="238"/>
      <c r="AE160" s="230"/>
      <c r="AF160" s="230"/>
      <c r="AG160" s="581">
        <f t="shared" si="69"/>
        <v>0</v>
      </c>
      <c r="AH160" s="260" t="s">
        <v>47</v>
      </c>
      <c r="AI160" s="260" t="s">
        <v>47</v>
      </c>
      <c r="AJ160" s="260" t="s">
        <v>47</v>
      </c>
      <c r="AK160" s="260" t="s">
        <v>47</v>
      </c>
      <c r="AL160" s="260" t="s">
        <v>47</v>
      </c>
      <c r="AM160" s="260" t="s">
        <v>47</v>
      </c>
      <c r="AN160" s="260" t="s">
        <v>47</v>
      </c>
      <c r="AO160" s="260" t="s">
        <v>47</v>
      </c>
      <c r="AP160" s="260" t="s">
        <v>47</v>
      </c>
      <c r="AQ160" s="260" t="s">
        <v>47</v>
      </c>
      <c r="AR160" s="260" t="s">
        <v>47</v>
      </c>
      <c r="AS160" s="1376" t="s">
        <v>47</v>
      </c>
    </row>
    <row r="161" spans="1:179" s="41" customFormat="1" ht="19.5" customHeight="1" x14ac:dyDescent="0.25">
      <c r="A161" s="238"/>
      <c r="B161" s="230"/>
      <c r="C161" s="230"/>
      <c r="D161" s="244"/>
      <c r="E161" s="457"/>
      <c r="F161" s="232"/>
      <c r="G161" s="232">
        <f t="shared" si="70"/>
        <v>0</v>
      </c>
      <c r="H161" s="259"/>
      <c r="I161" s="463"/>
      <c r="J161" s="910">
        <f t="shared" si="46"/>
        <v>0</v>
      </c>
      <c r="K161" s="467">
        <f t="shared" si="47"/>
        <v>0</v>
      </c>
      <c r="L161" s="900"/>
      <c r="M161" s="377"/>
      <c r="N161" s="260"/>
      <c r="O161" s="260"/>
      <c r="P161" s="258">
        <f t="shared" si="65"/>
        <v>0</v>
      </c>
      <c r="Q161" s="260"/>
      <c r="R161" s="260"/>
      <c r="S161" s="260"/>
      <c r="T161" s="258">
        <f t="shared" si="66"/>
        <v>0</v>
      </c>
      <c r="U161" s="260"/>
      <c r="V161" s="260"/>
      <c r="W161" s="260"/>
      <c r="X161" s="258">
        <f t="shared" si="67"/>
        <v>0</v>
      </c>
      <c r="Y161" s="260"/>
      <c r="Z161" s="260"/>
      <c r="AA161" s="260"/>
      <c r="AB161" s="881">
        <f t="shared" si="68"/>
        <v>0</v>
      </c>
      <c r="AD161" s="238"/>
      <c r="AE161" s="230"/>
      <c r="AF161" s="230"/>
      <c r="AG161" s="581">
        <f t="shared" si="69"/>
        <v>0</v>
      </c>
      <c r="AH161" s="260" t="s">
        <v>47</v>
      </c>
      <c r="AI161" s="260" t="s">
        <v>47</v>
      </c>
      <c r="AJ161" s="260" t="s">
        <v>47</v>
      </c>
      <c r="AK161" s="260" t="s">
        <v>47</v>
      </c>
      <c r="AL161" s="260" t="s">
        <v>47</v>
      </c>
      <c r="AM161" s="260" t="s">
        <v>47</v>
      </c>
      <c r="AN161" s="260" t="s">
        <v>47</v>
      </c>
      <c r="AO161" s="260" t="s">
        <v>47</v>
      </c>
      <c r="AP161" s="260" t="s">
        <v>47</v>
      </c>
      <c r="AQ161" s="260" t="s">
        <v>47</v>
      </c>
      <c r="AR161" s="260" t="s">
        <v>47</v>
      </c>
      <c r="AS161" s="1376" t="s">
        <v>47</v>
      </c>
    </row>
    <row r="162" spans="1:179" s="41" customFormat="1" ht="19.5" customHeight="1" x14ac:dyDescent="0.25">
      <c r="A162" s="238"/>
      <c r="B162" s="230"/>
      <c r="C162" s="230"/>
      <c r="D162" s="244"/>
      <c r="E162" s="457"/>
      <c r="F162" s="232"/>
      <c r="G162" s="232">
        <f t="shared" si="70"/>
        <v>0</v>
      </c>
      <c r="H162" s="259"/>
      <c r="I162" s="463"/>
      <c r="J162" s="910">
        <f t="shared" si="46"/>
        <v>0</v>
      </c>
      <c r="K162" s="467">
        <f t="shared" si="47"/>
        <v>0</v>
      </c>
      <c r="L162" s="900"/>
      <c r="M162" s="377"/>
      <c r="N162" s="260"/>
      <c r="O162" s="260"/>
      <c r="P162" s="258">
        <f t="shared" si="65"/>
        <v>0</v>
      </c>
      <c r="Q162" s="260"/>
      <c r="R162" s="260"/>
      <c r="S162" s="260"/>
      <c r="T162" s="258">
        <f t="shared" si="66"/>
        <v>0</v>
      </c>
      <c r="U162" s="260"/>
      <c r="V162" s="260"/>
      <c r="W162" s="260"/>
      <c r="X162" s="258">
        <f t="shared" si="67"/>
        <v>0</v>
      </c>
      <c r="Y162" s="260"/>
      <c r="Z162" s="260"/>
      <c r="AA162" s="260"/>
      <c r="AB162" s="881">
        <f t="shared" si="68"/>
        <v>0</v>
      </c>
      <c r="AD162" s="238"/>
      <c r="AE162" s="230"/>
      <c r="AF162" s="230"/>
      <c r="AG162" s="581">
        <f t="shared" si="69"/>
        <v>0</v>
      </c>
      <c r="AH162" s="260" t="s">
        <v>47</v>
      </c>
      <c r="AI162" s="260" t="s">
        <v>47</v>
      </c>
      <c r="AJ162" s="260" t="s">
        <v>47</v>
      </c>
      <c r="AK162" s="260" t="s">
        <v>47</v>
      </c>
      <c r="AL162" s="260" t="s">
        <v>47</v>
      </c>
      <c r="AM162" s="260" t="s">
        <v>47</v>
      </c>
      <c r="AN162" s="260" t="s">
        <v>47</v>
      </c>
      <c r="AO162" s="260" t="s">
        <v>47</v>
      </c>
      <c r="AP162" s="260" t="s">
        <v>47</v>
      </c>
      <c r="AQ162" s="260" t="s">
        <v>47</v>
      </c>
      <c r="AR162" s="260" t="s">
        <v>47</v>
      </c>
      <c r="AS162" s="1376" t="s">
        <v>47</v>
      </c>
    </row>
    <row r="163" spans="1:179" s="41" customFormat="1" ht="19.5" customHeight="1" x14ac:dyDescent="0.25">
      <c r="A163" s="238"/>
      <c r="B163" s="230"/>
      <c r="C163" s="230"/>
      <c r="D163" s="244"/>
      <c r="E163" s="457"/>
      <c r="F163" s="232"/>
      <c r="G163" s="232">
        <f t="shared" si="70"/>
        <v>0</v>
      </c>
      <c r="H163" s="259"/>
      <c r="I163" s="463"/>
      <c r="J163" s="910">
        <f t="shared" ref="J163:J228" si="71">G163-K163</f>
        <v>0</v>
      </c>
      <c r="K163" s="467">
        <f t="shared" si="47"/>
        <v>0</v>
      </c>
      <c r="L163" s="900"/>
      <c r="M163" s="377"/>
      <c r="N163" s="260"/>
      <c r="O163" s="260"/>
      <c r="P163" s="258">
        <f t="shared" si="65"/>
        <v>0</v>
      </c>
      <c r="Q163" s="260"/>
      <c r="R163" s="260"/>
      <c r="S163" s="260"/>
      <c r="T163" s="258">
        <f t="shared" si="66"/>
        <v>0</v>
      </c>
      <c r="U163" s="260"/>
      <c r="V163" s="260"/>
      <c r="W163" s="260"/>
      <c r="X163" s="258">
        <f t="shared" si="67"/>
        <v>0</v>
      </c>
      <c r="Y163" s="260"/>
      <c r="Z163" s="260"/>
      <c r="AA163" s="260"/>
      <c r="AB163" s="881">
        <f t="shared" si="68"/>
        <v>0</v>
      </c>
      <c r="AD163" s="238"/>
      <c r="AE163" s="230"/>
      <c r="AF163" s="230"/>
      <c r="AG163" s="581">
        <f t="shared" si="69"/>
        <v>0</v>
      </c>
      <c r="AH163" s="260" t="s">
        <v>47</v>
      </c>
      <c r="AI163" s="260" t="s">
        <v>47</v>
      </c>
      <c r="AJ163" s="260" t="s">
        <v>47</v>
      </c>
      <c r="AK163" s="260" t="s">
        <v>47</v>
      </c>
      <c r="AL163" s="260" t="s">
        <v>47</v>
      </c>
      <c r="AM163" s="260" t="s">
        <v>47</v>
      </c>
      <c r="AN163" s="260" t="s">
        <v>47</v>
      </c>
      <c r="AO163" s="260" t="s">
        <v>47</v>
      </c>
      <c r="AP163" s="260" t="s">
        <v>47</v>
      </c>
      <c r="AQ163" s="260" t="s">
        <v>47</v>
      </c>
      <c r="AR163" s="260" t="s">
        <v>47</v>
      </c>
      <c r="AS163" s="1376" t="s">
        <v>47</v>
      </c>
    </row>
    <row r="164" spans="1:179" s="41" customFormat="1" ht="26.25" customHeight="1" x14ac:dyDescent="0.25">
      <c r="A164" s="223" t="s">
        <v>85</v>
      </c>
      <c r="B164" s="338"/>
      <c r="C164" s="213">
        <v>954</v>
      </c>
      <c r="D164" s="262" t="s">
        <v>1211</v>
      </c>
      <c r="E164" s="458">
        <f>SUM(E165:E199)</f>
        <v>0</v>
      </c>
      <c r="F164" s="204">
        <f>CEILING(SUM(F165:F199),100)</f>
        <v>469400</v>
      </c>
      <c r="G164" s="204">
        <f>CEILING(SUM(G165:G199),100)</f>
        <v>469400</v>
      </c>
      <c r="H164" s="206">
        <f>SUM(H165:H199)</f>
        <v>0</v>
      </c>
      <c r="I164" s="413">
        <f>SUM(I165:I199)</f>
        <v>0</v>
      </c>
      <c r="J164" s="911">
        <f t="shared" si="71"/>
        <v>469400</v>
      </c>
      <c r="K164" s="201">
        <f>L164+P164+T164+X164+AB164</f>
        <v>0</v>
      </c>
      <c r="L164" s="201">
        <f t="shared" ref="L164:AB164" si="72">SUM(L165:L199)</f>
        <v>0</v>
      </c>
      <c r="M164" s="339">
        <f t="shared" si="72"/>
        <v>0</v>
      </c>
      <c r="N164" s="265">
        <f t="shared" si="72"/>
        <v>0</v>
      </c>
      <c r="O164" s="265">
        <f t="shared" si="72"/>
        <v>0</v>
      </c>
      <c r="P164" s="45">
        <f t="shared" si="72"/>
        <v>0</v>
      </c>
      <c r="Q164" s="339">
        <f t="shared" si="72"/>
        <v>0</v>
      </c>
      <c r="R164" s="265">
        <f t="shared" si="72"/>
        <v>0</v>
      </c>
      <c r="S164" s="265">
        <f t="shared" si="72"/>
        <v>0</v>
      </c>
      <c r="T164" s="265">
        <f t="shared" si="72"/>
        <v>0</v>
      </c>
      <c r="U164" s="265">
        <f t="shared" si="72"/>
        <v>0</v>
      </c>
      <c r="V164" s="45">
        <f t="shared" si="72"/>
        <v>0</v>
      </c>
      <c r="W164" s="339">
        <f t="shared" si="72"/>
        <v>0</v>
      </c>
      <c r="X164" s="45">
        <f t="shared" si="72"/>
        <v>0</v>
      </c>
      <c r="Y164" s="201">
        <f t="shared" si="72"/>
        <v>0</v>
      </c>
      <c r="Z164" s="201">
        <f t="shared" si="72"/>
        <v>0</v>
      </c>
      <c r="AA164" s="201">
        <f t="shared" si="72"/>
        <v>0</v>
      </c>
      <c r="AB164" s="882">
        <f t="shared" si="72"/>
        <v>0</v>
      </c>
      <c r="AD164" s="223" t="s">
        <v>85</v>
      </c>
      <c r="AE164" s="338"/>
      <c r="AF164" s="213">
        <v>954</v>
      </c>
      <c r="AG164" s="45">
        <f t="shared" ref="AG164:AR164" si="73">CEILING(SUM(AG165:AG199),100)</f>
        <v>469400</v>
      </c>
      <c r="AH164" s="45">
        <f t="shared" si="73"/>
        <v>0</v>
      </c>
      <c r="AI164" s="45">
        <f t="shared" si="73"/>
        <v>0</v>
      </c>
      <c r="AJ164" s="45">
        <f t="shared" si="73"/>
        <v>0</v>
      </c>
      <c r="AK164" s="45">
        <f t="shared" si="73"/>
        <v>0</v>
      </c>
      <c r="AL164" s="45">
        <f t="shared" si="73"/>
        <v>0</v>
      </c>
      <c r="AM164" s="45">
        <f t="shared" si="73"/>
        <v>0</v>
      </c>
      <c r="AN164" s="45">
        <f t="shared" si="73"/>
        <v>0</v>
      </c>
      <c r="AO164" s="45">
        <f t="shared" si="73"/>
        <v>0</v>
      </c>
      <c r="AP164" s="45">
        <f t="shared" si="73"/>
        <v>0</v>
      </c>
      <c r="AQ164" s="45">
        <f t="shared" si="73"/>
        <v>0</v>
      </c>
      <c r="AR164" s="45">
        <f t="shared" si="73"/>
        <v>0</v>
      </c>
      <c r="AS164" s="1376">
        <f t="shared" ref="AS164:AS207" si="74">AG164-AH164-AI164-AJ164-AK164-AL164-AM164-AN164-AO164-AP164-AQ164-AR164</f>
        <v>469400</v>
      </c>
    </row>
    <row r="165" spans="1:179" s="41" customFormat="1" ht="37.5" customHeight="1" x14ac:dyDescent="0.25">
      <c r="A165" s="238" t="s">
        <v>68</v>
      </c>
      <c r="B165" s="230"/>
      <c r="C165" s="230"/>
      <c r="D165" s="244"/>
      <c r="E165" s="457"/>
      <c r="F165" s="232">
        <f>'226.954 прочие услуги'!F21</f>
        <v>32400</v>
      </c>
      <c r="G165" s="232">
        <f>F165</f>
        <v>32400</v>
      </c>
      <c r="H165" s="259"/>
      <c r="I165" s="463"/>
      <c r="J165" s="910">
        <f t="shared" si="71"/>
        <v>32400</v>
      </c>
      <c r="K165" s="467">
        <f t="shared" ref="K165:K229" si="75">L165+P165+T165+X165+AB165</f>
        <v>0</v>
      </c>
      <c r="L165" s="900"/>
      <c r="M165" s="377"/>
      <c r="N165" s="260"/>
      <c r="O165" s="260"/>
      <c r="P165" s="258">
        <f t="shared" ref="P165:P202" si="76">SUM(M165:O165)</f>
        <v>0</v>
      </c>
      <c r="Q165" s="260"/>
      <c r="R165" s="260"/>
      <c r="S165" s="260"/>
      <c r="T165" s="258">
        <f t="shared" ref="T165:T202" si="77">SUM(Q165:S165)</f>
        <v>0</v>
      </c>
      <c r="U165" s="260"/>
      <c r="V165" s="260"/>
      <c r="W165" s="260"/>
      <c r="X165" s="258">
        <f t="shared" ref="X165:X202" si="78">SUM(U165:W165)</f>
        <v>0</v>
      </c>
      <c r="Y165" s="260"/>
      <c r="Z165" s="260"/>
      <c r="AA165" s="260"/>
      <c r="AB165" s="881">
        <f t="shared" ref="AB165:AB202" si="79">SUM(Y165:AA165)</f>
        <v>0</v>
      </c>
      <c r="AD165" s="238" t="s">
        <v>68</v>
      </c>
      <c r="AE165" s="230"/>
      <c r="AF165" s="230"/>
      <c r="AG165" s="581">
        <f t="shared" ref="AG165:AG203" si="80">F165</f>
        <v>32400</v>
      </c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1376">
        <f t="shared" si="74"/>
        <v>32400</v>
      </c>
    </row>
    <row r="166" spans="1:179" s="41" customFormat="1" ht="37.5" customHeight="1" x14ac:dyDescent="0.25">
      <c r="A166" s="238" t="s">
        <v>67</v>
      </c>
      <c r="B166" s="230"/>
      <c r="C166" s="230"/>
      <c r="D166" s="244"/>
      <c r="E166" s="457"/>
      <c r="F166" s="232">
        <f>'226.954 прочие услуги'!F22</f>
        <v>2200</v>
      </c>
      <c r="G166" s="232">
        <f t="shared" ref="G166:G199" si="81">F166</f>
        <v>2200</v>
      </c>
      <c r="H166" s="259"/>
      <c r="I166" s="463"/>
      <c r="J166" s="910">
        <f t="shared" si="71"/>
        <v>2200</v>
      </c>
      <c r="K166" s="467">
        <f t="shared" si="75"/>
        <v>0</v>
      </c>
      <c r="L166" s="900"/>
      <c r="M166" s="377"/>
      <c r="N166" s="260"/>
      <c r="O166" s="260"/>
      <c r="P166" s="297">
        <f t="shared" si="76"/>
        <v>0</v>
      </c>
      <c r="Q166" s="260"/>
      <c r="R166" s="260"/>
      <c r="S166" s="260"/>
      <c r="T166" s="258">
        <f t="shared" si="77"/>
        <v>0</v>
      </c>
      <c r="U166" s="260"/>
      <c r="V166" s="260"/>
      <c r="W166" s="260"/>
      <c r="X166" s="258">
        <f t="shared" si="78"/>
        <v>0</v>
      </c>
      <c r="Y166" s="260"/>
      <c r="Z166" s="260"/>
      <c r="AA166" s="260"/>
      <c r="AB166" s="881">
        <f t="shared" si="79"/>
        <v>0</v>
      </c>
      <c r="AD166" s="238" t="s">
        <v>67</v>
      </c>
      <c r="AE166" s="230"/>
      <c r="AF166" s="230"/>
      <c r="AG166" s="581">
        <f t="shared" si="80"/>
        <v>2200</v>
      </c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1376">
        <f t="shared" si="74"/>
        <v>2200</v>
      </c>
    </row>
    <row r="167" spans="1:179" s="41" customFormat="1" ht="24.75" customHeight="1" x14ac:dyDescent="0.25">
      <c r="A167" s="238" t="s">
        <v>66</v>
      </c>
      <c r="B167" s="230"/>
      <c r="C167" s="230"/>
      <c r="D167" s="244"/>
      <c r="E167" s="457"/>
      <c r="F167" s="232">
        <f>'226.954 прочие услуги'!F23</f>
        <v>12300</v>
      </c>
      <c r="G167" s="232">
        <f t="shared" si="81"/>
        <v>12300</v>
      </c>
      <c r="H167" s="259"/>
      <c r="I167" s="463"/>
      <c r="J167" s="910">
        <f t="shared" si="71"/>
        <v>12300</v>
      </c>
      <c r="K167" s="467">
        <f t="shared" si="75"/>
        <v>0</v>
      </c>
      <c r="L167" s="900"/>
      <c r="M167" s="377"/>
      <c r="N167" s="260"/>
      <c r="O167" s="260"/>
      <c r="P167" s="258">
        <f t="shared" si="76"/>
        <v>0</v>
      </c>
      <c r="Q167" s="260"/>
      <c r="R167" s="260"/>
      <c r="S167" s="260"/>
      <c r="T167" s="258">
        <f t="shared" si="77"/>
        <v>0</v>
      </c>
      <c r="U167" s="260"/>
      <c r="V167" s="260"/>
      <c r="W167" s="260"/>
      <c r="X167" s="258">
        <f t="shared" si="78"/>
        <v>0</v>
      </c>
      <c r="Y167" s="260"/>
      <c r="Z167" s="260"/>
      <c r="AA167" s="260"/>
      <c r="AB167" s="881">
        <f t="shared" si="79"/>
        <v>0</v>
      </c>
      <c r="AD167" s="238" t="s">
        <v>66</v>
      </c>
      <c r="AE167" s="230"/>
      <c r="AF167" s="230"/>
      <c r="AG167" s="581">
        <f t="shared" si="80"/>
        <v>12300</v>
      </c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1376">
        <f t="shared" si="74"/>
        <v>12300</v>
      </c>
    </row>
    <row r="168" spans="1:179" s="40" customFormat="1" ht="37.5" customHeight="1" x14ac:dyDescent="0.25">
      <c r="A168" s="238" t="s">
        <v>421</v>
      </c>
      <c r="B168" s="230"/>
      <c r="C168" s="230"/>
      <c r="D168" s="244"/>
      <c r="E168" s="457"/>
      <c r="F168" s="232">
        <f>'226.954 прочие услуги'!F27</f>
        <v>80000</v>
      </c>
      <c r="G168" s="232">
        <f t="shared" si="81"/>
        <v>80000</v>
      </c>
      <c r="H168" s="259"/>
      <c r="I168" s="463"/>
      <c r="J168" s="910">
        <f t="shared" si="71"/>
        <v>80000</v>
      </c>
      <c r="K168" s="467">
        <f t="shared" si="75"/>
        <v>0</v>
      </c>
      <c r="L168" s="900"/>
      <c r="M168" s="377"/>
      <c r="N168" s="260"/>
      <c r="O168" s="260"/>
      <c r="P168" s="258">
        <f t="shared" si="76"/>
        <v>0</v>
      </c>
      <c r="Q168" s="260"/>
      <c r="R168" s="260"/>
      <c r="S168" s="260"/>
      <c r="T168" s="258">
        <f t="shared" si="77"/>
        <v>0</v>
      </c>
      <c r="U168" s="260"/>
      <c r="V168" s="260"/>
      <c r="W168" s="260"/>
      <c r="X168" s="258">
        <f t="shared" si="78"/>
        <v>0</v>
      </c>
      <c r="Y168" s="260"/>
      <c r="Z168" s="260"/>
      <c r="AA168" s="260"/>
      <c r="AB168" s="881">
        <f t="shared" si="79"/>
        <v>0</v>
      </c>
      <c r="AC168" s="41"/>
      <c r="AD168" s="238" t="s">
        <v>421</v>
      </c>
      <c r="AE168" s="230"/>
      <c r="AF168" s="230"/>
      <c r="AG168" s="581">
        <f t="shared" si="80"/>
        <v>80000</v>
      </c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1376">
        <f t="shared" si="74"/>
        <v>80000</v>
      </c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  <c r="FQ168" s="41"/>
      <c r="FR168" s="41"/>
      <c r="FS168" s="41"/>
      <c r="FT168" s="41"/>
      <c r="FU168" s="41"/>
      <c r="FV168" s="41"/>
      <c r="FW168" s="41"/>
    </row>
    <row r="169" spans="1:179" s="41" customFormat="1" ht="24.75" customHeight="1" x14ac:dyDescent="0.25">
      <c r="A169" s="238" t="s">
        <v>422</v>
      </c>
      <c r="B169" s="230"/>
      <c r="C169" s="230"/>
      <c r="D169" s="244"/>
      <c r="E169" s="457"/>
      <c r="F169" s="232">
        <f>'226.954 прочие услуги'!F28</f>
        <v>30500</v>
      </c>
      <c r="G169" s="232">
        <f t="shared" si="81"/>
        <v>30500</v>
      </c>
      <c r="H169" s="259"/>
      <c r="I169" s="463"/>
      <c r="J169" s="910">
        <f t="shared" si="71"/>
        <v>30500</v>
      </c>
      <c r="K169" s="467">
        <f t="shared" si="75"/>
        <v>0</v>
      </c>
      <c r="L169" s="900"/>
      <c r="M169" s="377"/>
      <c r="N169" s="260"/>
      <c r="O169" s="260"/>
      <c r="P169" s="258">
        <f t="shared" si="76"/>
        <v>0</v>
      </c>
      <c r="Q169" s="260"/>
      <c r="R169" s="260"/>
      <c r="S169" s="260"/>
      <c r="T169" s="258">
        <f t="shared" si="77"/>
        <v>0</v>
      </c>
      <c r="U169" s="260"/>
      <c r="V169" s="260"/>
      <c r="W169" s="260"/>
      <c r="X169" s="258">
        <f t="shared" si="78"/>
        <v>0</v>
      </c>
      <c r="Y169" s="260"/>
      <c r="Z169" s="260"/>
      <c r="AA169" s="260"/>
      <c r="AB169" s="881">
        <f t="shared" si="79"/>
        <v>0</v>
      </c>
      <c r="AD169" s="238" t="s">
        <v>422</v>
      </c>
      <c r="AE169" s="230"/>
      <c r="AF169" s="230"/>
      <c r="AG169" s="581">
        <f t="shared" si="80"/>
        <v>30500</v>
      </c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1376">
        <f t="shared" si="74"/>
        <v>30500</v>
      </c>
    </row>
    <row r="170" spans="1:179" s="41" customFormat="1" ht="37.5" customHeight="1" x14ac:dyDescent="0.25">
      <c r="A170" s="238" t="s">
        <v>423</v>
      </c>
      <c r="B170" s="230"/>
      <c r="C170" s="230"/>
      <c r="D170" s="244"/>
      <c r="E170" s="457"/>
      <c r="F170" s="232">
        <f>'226.954 прочие услуги'!F29</f>
        <v>50000</v>
      </c>
      <c r="G170" s="232">
        <f t="shared" si="81"/>
        <v>50000</v>
      </c>
      <c r="H170" s="259"/>
      <c r="I170" s="463"/>
      <c r="J170" s="910">
        <f t="shared" si="71"/>
        <v>50000</v>
      </c>
      <c r="K170" s="467">
        <f t="shared" si="75"/>
        <v>0</v>
      </c>
      <c r="L170" s="900"/>
      <c r="M170" s="377"/>
      <c r="N170" s="260"/>
      <c r="O170" s="260"/>
      <c r="P170" s="258">
        <f t="shared" si="76"/>
        <v>0</v>
      </c>
      <c r="Q170" s="260"/>
      <c r="R170" s="260"/>
      <c r="S170" s="260"/>
      <c r="T170" s="258">
        <f t="shared" si="77"/>
        <v>0</v>
      </c>
      <c r="U170" s="260"/>
      <c r="V170" s="260"/>
      <c r="W170" s="260"/>
      <c r="X170" s="258">
        <f t="shared" si="78"/>
        <v>0</v>
      </c>
      <c r="Y170" s="260"/>
      <c r="Z170" s="260"/>
      <c r="AA170" s="260"/>
      <c r="AB170" s="881">
        <f t="shared" si="79"/>
        <v>0</v>
      </c>
      <c r="AD170" s="238" t="s">
        <v>423</v>
      </c>
      <c r="AE170" s="230"/>
      <c r="AF170" s="230"/>
      <c r="AG170" s="581">
        <f t="shared" si="80"/>
        <v>50000</v>
      </c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1376">
        <f t="shared" si="74"/>
        <v>50000</v>
      </c>
    </row>
    <row r="171" spans="1:179" s="41" customFormat="1" ht="26.25" customHeight="1" x14ac:dyDescent="0.25">
      <c r="A171" s="238" t="s">
        <v>425</v>
      </c>
      <c r="B171" s="230"/>
      <c r="C171" s="230"/>
      <c r="D171" s="244"/>
      <c r="E171" s="457"/>
      <c r="F171" s="232">
        <f>'226.954 прочие услуги'!F30</f>
        <v>0</v>
      </c>
      <c r="G171" s="232">
        <f t="shared" si="81"/>
        <v>0</v>
      </c>
      <c r="H171" s="259"/>
      <c r="I171" s="463"/>
      <c r="J171" s="910">
        <f t="shared" si="71"/>
        <v>0</v>
      </c>
      <c r="K171" s="467">
        <f t="shared" si="75"/>
        <v>0</v>
      </c>
      <c r="L171" s="900"/>
      <c r="M171" s="377"/>
      <c r="N171" s="260"/>
      <c r="O171" s="260"/>
      <c r="P171" s="258">
        <f t="shared" si="76"/>
        <v>0</v>
      </c>
      <c r="Q171" s="260"/>
      <c r="R171" s="260"/>
      <c r="S171" s="260"/>
      <c r="T171" s="258">
        <f t="shared" si="77"/>
        <v>0</v>
      </c>
      <c r="U171" s="260"/>
      <c r="V171" s="260"/>
      <c r="W171" s="260"/>
      <c r="X171" s="258">
        <f t="shared" si="78"/>
        <v>0</v>
      </c>
      <c r="Y171" s="260"/>
      <c r="Z171" s="260"/>
      <c r="AA171" s="260"/>
      <c r="AB171" s="881">
        <f t="shared" si="79"/>
        <v>0</v>
      </c>
      <c r="AD171" s="238" t="s">
        <v>425</v>
      </c>
      <c r="AE171" s="230"/>
      <c r="AF171" s="230"/>
      <c r="AG171" s="581">
        <f t="shared" si="80"/>
        <v>0</v>
      </c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1376">
        <f t="shared" si="74"/>
        <v>0</v>
      </c>
    </row>
    <row r="172" spans="1:179" s="41" customFormat="1" ht="55.5" customHeight="1" x14ac:dyDescent="0.25">
      <c r="A172" s="238" t="s">
        <v>648</v>
      </c>
      <c r="B172" s="230"/>
      <c r="C172" s="230"/>
      <c r="D172" s="244"/>
      <c r="E172" s="457"/>
      <c r="F172" s="232">
        <f>'226.954 прочие услуги'!F31</f>
        <v>0</v>
      </c>
      <c r="G172" s="232">
        <f t="shared" si="81"/>
        <v>0</v>
      </c>
      <c r="H172" s="259"/>
      <c r="I172" s="463"/>
      <c r="J172" s="910">
        <f t="shared" si="71"/>
        <v>0</v>
      </c>
      <c r="K172" s="467">
        <f t="shared" si="75"/>
        <v>0</v>
      </c>
      <c r="L172" s="900"/>
      <c r="M172" s="377"/>
      <c r="N172" s="260"/>
      <c r="O172" s="260"/>
      <c r="P172" s="258">
        <f t="shared" si="76"/>
        <v>0</v>
      </c>
      <c r="Q172" s="260"/>
      <c r="R172" s="260"/>
      <c r="S172" s="260"/>
      <c r="T172" s="258">
        <f t="shared" si="77"/>
        <v>0</v>
      </c>
      <c r="U172" s="260"/>
      <c r="V172" s="260"/>
      <c r="W172" s="260"/>
      <c r="X172" s="258">
        <f t="shared" si="78"/>
        <v>0</v>
      </c>
      <c r="Y172" s="260"/>
      <c r="Z172" s="260"/>
      <c r="AA172" s="260"/>
      <c r="AB172" s="881">
        <f t="shared" si="79"/>
        <v>0</v>
      </c>
      <c r="AD172" s="238" t="s">
        <v>648</v>
      </c>
      <c r="AE172" s="230"/>
      <c r="AF172" s="230"/>
      <c r="AG172" s="581">
        <f t="shared" si="80"/>
        <v>0</v>
      </c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1376">
        <f t="shared" si="74"/>
        <v>0</v>
      </c>
    </row>
    <row r="173" spans="1:179" s="41" customFormat="1" ht="24" customHeight="1" x14ac:dyDescent="0.25">
      <c r="A173" s="238" t="s">
        <v>426</v>
      </c>
      <c r="B173" s="230"/>
      <c r="C173" s="230"/>
      <c r="D173" s="244"/>
      <c r="E173" s="457"/>
      <c r="F173" s="232">
        <f>'226.954 прочие услуги'!F32</f>
        <v>0</v>
      </c>
      <c r="G173" s="232">
        <f t="shared" si="81"/>
        <v>0</v>
      </c>
      <c r="H173" s="259"/>
      <c r="I173" s="463"/>
      <c r="J173" s="910">
        <f t="shared" si="71"/>
        <v>0</v>
      </c>
      <c r="K173" s="467">
        <f t="shared" si="75"/>
        <v>0</v>
      </c>
      <c r="L173" s="900"/>
      <c r="M173" s="377"/>
      <c r="N173" s="260"/>
      <c r="O173" s="260"/>
      <c r="P173" s="258">
        <f t="shared" si="76"/>
        <v>0</v>
      </c>
      <c r="Q173" s="260"/>
      <c r="R173" s="260"/>
      <c r="S173" s="260"/>
      <c r="T173" s="258">
        <f t="shared" si="77"/>
        <v>0</v>
      </c>
      <c r="U173" s="260"/>
      <c r="V173" s="260"/>
      <c r="W173" s="260"/>
      <c r="X173" s="258">
        <f t="shared" si="78"/>
        <v>0</v>
      </c>
      <c r="Y173" s="260"/>
      <c r="Z173" s="260"/>
      <c r="AA173" s="260"/>
      <c r="AB173" s="881">
        <f t="shared" si="79"/>
        <v>0</v>
      </c>
      <c r="AD173" s="238" t="s">
        <v>426</v>
      </c>
      <c r="AE173" s="230"/>
      <c r="AF173" s="230"/>
      <c r="AG173" s="581">
        <f t="shared" si="80"/>
        <v>0</v>
      </c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1376">
        <f t="shared" si="74"/>
        <v>0</v>
      </c>
    </row>
    <row r="174" spans="1:179" s="41" customFormat="1" ht="24" customHeight="1" x14ac:dyDescent="0.25">
      <c r="A174" s="238" t="s">
        <v>447</v>
      </c>
      <c r="B174" s="230"/>
      <c r="C174" s="230"/>
      <c r="D174" s="244"/>
      <c r="E174" s="457"/>
      <c r="F174" s="232">
        <f>'226.954 прочие услуги'!F33</f>
        <v>0</v>
      </c>
      <c r="G174" s="232">
        <f t="shared" si="81"/>
        <v>0</v>
      </c>
      <c r="H174" s="259"/>
      <c r="I174" s="463"/>
      <c r="J174" s="910">
        <f t="shared" si="71"/>
        <v>0</v>
      </c>
      <c r="K174" s="467">
        <f t="shared" si="75"/>
        <v>0</v>
      </c>
      <c r="L174" s="900"/>
      <c r="M174" s="377"/>
      <c r="N174" s="260"/>
      <c r="O174" s="260"/>
      <c r="P174" s="258">
        <f t="shared" si="76"/>
        <v>0</v>
      </c>
      <c r="Q174" s="260"/>
      <c r="R174" s="260"/>
      <c r="S174" s="260"/>
      <c r="T174" s="258">
        <f t="shared" si="77"/>
        <v>0</v>
      </c>
      <c r="U174" s="260"/>
      <c r="V174" s="260"/>
      <c r="W174" s="260"/>
      <c r="X174" s="258">
        <f t="shared" si="78"/>
        <v>0</v>
      </c>
      <c r="Y174" s="260"/>
      <c r="Z174" s="260"/>
      <c r="AA174" s="260"/>
      <c r="AB174" s="881">
        <f t="shared" si="79"/>
        <v>0</v>
      </c>
      <c r="AD174" s="238" t="s">
        <v>447</v>
      </c>
      <c r="AE174" s="230"/>
      <c r="AF174" s="230"/>
      <c r="AG174" s="581">
        <f t="shared" si="80"/>
        <v>0</v>
      </c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1376">
        <f t="shared" si="74"/>
        <v>0</v>
      </c>
    </row>
    <row r="175" spans="1:179" s="41" customFormat="1" ht="37.5" customHeight="1" x14ac:dyDescent="0.25">
      <c r="A175" s="238" t="s">
        <v>649</v>
      </c>
      <c r="B175" s="230"/>
      <c r="C175" s="230"/>
      <c r="D175" s="244"/>
      <c r="E175" s="457"/>
      <c r="F175" s="232">
        <f>'226.954 прочие услуги'!F39</f>
        <v>30000</v>
      </c>
      <c r="G175" s="232">
        <f t="shared" si="81"/>
        <v>30000</v>
      </c>
      <c r="H175" s="259"/>
      <c r="I175" s="463"/>
      <c r="J175" s="910">
        <f t="shared" si="71"/>
        <v>30000</v>
      </c>
      <c r="K175" s="467">
        <f t="shared" si="75"/>
        <v>0</v>
      </c>
      <c r="L175" s="900"/>
      <c r="M175" s="377"/>
      <c r="N175" s="260"/>
      <c r="O175" s="260"/>
      <c r="P175" s="258">
        <f t="shared" si="76"/>
        <v>0</v>
      </c>
      <c r="Q175" s="260"/>
      <c r="R175" s="260"/>
      <c r="S175" s="260"/>
      <c r="T175" s="258">
        <f t="shared" si="77"/>
        <v>0</v>
      </c>
      <c r="U175" s="260"/>
      <c r="V175" s="260"/>
      <c r="W175" s="260"/>
      <c r="X175" s="258">
        <f t="shared" si="78"/>
        <v>0</v>
      </c>
      <c r="Y175" s="260"/>
      <c r="Z175" s="260"/>
      <c r="AA175" s="260"/>
      <c r="AB175" s="881">
        <f t="shared" si="79"/>
        <v>0</v>
      </c>
      <c r="AD175" s="238" t="s">
        <v>649</v>
      </c>
      <c r="AE175" s="230"/>
      <c r="AF175" s="230"/>
      <c r="AG175" s="581">
        <f t="shared" si="80"/>
        <v>30000</v>
      </c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1376">
        <f t="shared" si="74"/>
        <v>30000</v>
      </c>
    </row>
    <row r="176" spans="1:179" s="41" customFormat="1" ht="105.75" customHeight="1" x14ac:dyDescent="0.25">
      <c r="A176" s="238" t="s">
        <v>1790</v>
      </c>
      <c r="B176" s="230"/>
      <c r="C176" s="230"/>
      <c r="D176" s="244"/>
      <c r="E176" s="457"/>
      <c r="F176" s="232">
        <f>'226.954 прочие услуги'!F48</f>
        <v>0</v>
      </c>
      <c r="G176" s="232">
        <f t="shared" si="81"/>
        <v>0</v>
      </c>
      <c r="H176" s="259"/>
      <c r="I176" s="463"/>
      <c r="J176" s="910">
        <f t="shared" si="71"/>
        <v>0</v>
      </c>
      <c r="K176" s="467">
        <f t="shared" si="75"/>
        <v>0</v>
      </c>
      <c r="L176" s="900"/>
      <c r="M176" s="377"/>
      <c r="N176" s="260"/>
      <c r="O176" s="260"/>
      <c r="P176" s="258">
        <f t="shared" si="76"/>
        <v>0</v>
      </c>
      <c r="Q176" s="260"/>
      <c r="R176" s="260"/>
      <c r="S176" s="260"/>
      <c r="T176" s="258">
        <f t="shared" si="77"/>
        <v>0</v>
      </c>
      <c r="U176" s="260"/>
      <c r="V176" s="260"/>
      <c r="W176" s="260"/>
      <c r="X176" s="258">
        <f t="shared" si="78"/>
        <v>0</v>
      </c>
      <c r="Y176" s="260"/>
      <c r="Z176" s="260"/>
      <c r="AA176" s="260"/>
      <c r="AB176" s="881">
        <f t="shared" si="79"/>
        <v>0</v>
      </c>
      <c r="AD176" s="238" t="s">
        <v>1790</v>
      </c>
      <c r="AE176" s="230"/>
      <c r="AF176" s="230"/>
      <c r="AG176" s="581">
        <f t="shared" si="80"/>
        <v>0</v>
      </c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1376">
        <f t="shared" si="74"/>
        <v>0</v>
      </c>
    </row>
    <row r="177" spans="1:45" s="41" customFormat="1" ht="22.5" customHeight="1" x14ac:dyDescent="0.25">
      <c r="A177" s="238" t="s">
        <v>1118</v>
      </c>
      <c r="B177" s="230"/>
      <c r="C177" s="230"/>
      <c r="D177" s="244"/>
      <c r="E177" s="457"/>
      <c r="F177" s="232">
        <f>'226.954 прочие услуги'!F61</f>
        <v>38400</v>
      </c>
      <c r="G177" s="232">
        <f t="shared" si="81"/>
        <v>38400</v>
      </c>
      <c r="H177" s="259"/>
      <c r="I177" s="463"/>
      <c r="J177" s="910">
        <f t="shared" si="71"/>
        <v>38400</v>
      </c>
      <c r="K177" s="467">
        <f t="shared" si="75"/>
        <v>0</v>
      </c>
      <c r="L177" s="900"/>
      <c r="M177" s="377"/>
      <c r="N177" s="260"/>
      <c r="O177" s="260"/>
      <c r="P177" s="258">
        <f t="shared" si="76"/>
        <v>0</v>
      </c>
      <c r="Q177" s="260"/>
      <c r="R177" s="260"/>
      <c r="S177" s="260"/>
      <c r="T177" s="258">
        <f t="shared" si="77"/>
        <v>0</v>
      </c>
      <c r="U177" s="260"/>
      <c r="V177" s="260"/>
      <c r="W177" s="260"/>
      <c r="X177" s="258">
        <f t="shared" si="78"/>
        <v>0</v>
      </c>
      <c r="Y177" s="260"/>
      <c r="Z177" s="260"/>
      <c r="AA177" s="260"/>
      <c r="AB177" s="881">
        <f t="shared" si="79"/>
        <v>0</v>
      </c>
      <c r="AD177" s="238" t="s">
        <v>1118</v>
      </c>
      <c r="AE177" s="230"/>
      <c r="AF177" s="230"/>
      <c r="AG177" s="581">
        <f t="shared" si="80"/>
        <v>38400</v>
      </c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1376">
        <f t="shared" si="74"/>
        <v>38400</v>
      </c>
    </row>
    <row r="178" spans="1:45" s="41" customFormat="1" ht="22.5" customHeight="1" x14ac:dyDescent="0.25">
      <c r="A178" s="238" t="s">
        <v>65</v>
      </c>
      <c r="B178" s="230"/>
      <c r="C178" s="230"/>
      <c r="D178" s="244"/>
      <c r="E178" s="457"/>
      <c r="F178" s="232">
        <f>'226.954 прочие услуги'!F62</f>
        <v>0</v>
      </c>
      <c r="G178" s="232">
        <f t="shared" si="81"/>
        <v>0</v>
      </c>
      <c r="H178" s="259"/>
      <c r="I178" s="463"/>
      <c r="J178" s="910">
        <f t="shared" si="71"/>
        <v>0</v>
      </c>
      <c r="K178" s="467">
        <f t="shared" si="75"/>
        <v>0</v>
      </c>
      <c r="L178" s="900"/>
      <c r="M178" s="377"/>
      <c r="N178" s="260"/>
      <c r="O178" s="260"/>
      <c r="P178" s="258">
        <f t="shared" si="76"/>
        <v>0</v>
      </c>
      <c r="Q178" s="260"/>
      <c r="R178" s="260"/>
      <c r="S178" s="260"/>
      <c r="T178" s="258">
        <f t="shared" si="77"/>
        <v>0</v>
      </c>
      <c r="U178" s="260"/>
      <c r="V178" s="260"/>
      <c r="W178" s="260"/>
      <c r="X178" s="258">
        <f t="shared" si="78"/>
        <v>0</v>
      </c>
      <c r="Y178" s="260"/>
      <c r="Z178" s="260"/>
      <c r="AA178" s="260"/>
      <c r="AB178" s="881">
        <f t="shared" si="79"/>
        <v>0</v>
      </c>
      <c r="AD178" s="238" t="s">
        <v>65</v>
      </c>
      <c r="AE178" s="230"/>
      <c r="AF178" s="230"/>
      <c r="AG178" s="581">
        <f t="shared" si="80"/>
        <v>0</v>
      </c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1376">
        <f t="shared" si="74"/>
        <v>0</v>
      </c>
    </row>
    <row r="179" spans="1:45" s="41" customFormat="1" ht="22.5" customHeight="1" x14ac:dyDescent="0.25">
      <c r="A179" s="238" t="s">
        <v>883</v>
      </c>
      <c r="B179" s="230"/>
      <c r="C179" s="230"/>
      <c r="D179" s="244"/>
      <c r="E179" s="457"/>
      <c r="F179" s="232">
        <f>'226.954 прочие услуги'!F64</f>
        <v>0</v>
      </c>
      <c r="G179" s="232">
        <f t="shared" si="81"/>
        <v>0</v>
      </c>
      <c r="H179" s="259"/>
      <c r="I179" s="463"/>
      <c r="J179" s="910">
        <f t="shared" si="71"/>
        <v>0</v>
      </c>
      <c r="K179" s="467">
        <f t="shared" si="75"/>
        <v>0</v>
      </c>
      <c r="L179" s="900"/>
      <c r="M179" s="377"/>
      <c r="N179" s="260"/>
      <c r="O179" s="260"/>
      <c r="P179" s="258">
        <f t="shared" si="76"/>
        <v>0</v>
      </c>
      <c r="Q179" s="260"/>
      <c r="R179" s="260"/>
      <c r="S179" s="260"/>
      <c r="T179" s="258">
        <f t="shared" si="77"/>
        <v>0</v>
      </c>
      <c r="U179" s="260"/>
      <c r="V179" s="260"/>
      <c r="W179" s="260"/>
      <c r="X179" s="258">
        <f t="shared" si="78"/>
        <v>0</v>
      </c>
      <c r="Y179" s="260"/>
      <c r="Z179" s="260"/>
      <c r="AA179" s="260"/>
      <c r="AB179" s="881">
        <f t="shared" si="79"/>
        <v>0</v>
      </c>
      <c r="AD179" s="238" t="s">
        <v>883</v>
      </c>
      <c r="AE179" s="230"/>
      <c r="AF179" s="230"/>
      <c r="AG179" s="581">
        <f t="shared" si="80"/>
        <v>0</v>
      </c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1376">
        <f t="shared" si="74"/>
        <v>0</v>
      </c>
    </row>
    <row r="180" spans="1:45" s="41" customFormat="1" ht="55.5" customHeight="1" x14ac:dyDescent="0.25">
      <c r="A180" s="238" t="s">
        <v>884</v>
      </c>
      <c r="B180" s="230"/>
      <c r="C180" s="230"/>
      <c r="D180" s="244"/>
      <c r="E180" s="457"/>
      <c r="F180" s="232">
        <f>'226.954 прочие услуги'!F65</f>
        <v>0</v>
      </c>
      <c r="G180" s="232">
        <f t="shared" si="81"/>
        <v>0</v>
      </c>
      <c r="H180" s="259"/>
      <c r="I180" s="463"/>
      <c r="J180" s="910">
        <f t="shared" si="71"/>
        <v>0</v>
      </c>
      <c r="K180" s="467">
        <f t="shared" si="75"/>
        <v>0</v>
      </c>
      <c r="L180" s="900"/>
      <c r="M180" s="377"/>
      <c r="N180" s="260"/>
      <c r="O180" s="260"/>
      <c r="P180" s="258">
        <f t="shared" si="76"/>
        <v>0</v>
      </c>
      <c r="Q180" s="260"/>
      <c r="R180" s="260"/>
      <c r="S180" s="260"/>
      <c r="T180" s="258">
        <f t="shared" si="77"/>
        <v>0</v>
      </c>
      <c r="U180" s="260"/>
      <c r="V180" s="260"/>
      <c r="W180" s="260"/>
      <c r="X180" s="258">
        <f t="shared" si="78"/>
        <v>0</v>
      </c>
      <c r="Y180" s="260"/>
      <c r="Z180" s="260"/>
      <c r="AA180" s="260"/>
      <c r="AB180" s="881">
        <f t="shared" si="79"/>
        <v>0</v>
      </c>
      <c r="AD180" s="238" t="s">
        <v>884</v>
      </c>
      <c r="AE180" s="230"/>
      <c r="AF180" s="230"/>
      <c r="AG180" s="581">
        <f t="shared" si="80"/>
        <v>0</v>
      </c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1376">
        <f t="shared" si="74"/>
        <v>0</v>
      </c>
    </row>
    <row r="181" spans="1:45" s="41" customFormat="1" ht="55.5" customHeight="1" x14ac:dyDescent="0.25">
      <c r="A181" s="238" t="s">
        <v>446</v>
      </c>
      <c r="B181" s="230"/>
      <c r="C181" s="230"/>
      <c r="D181" s="244"/>
      <c r="E181" s="457"/>
      <c r="F181" s="232">
        <f>'226.954 прочие услуги'!F68</f>
        <v>0</v>
      </c>
      <c r="G181" s="232">
        <f t="shared" si="81"/>
        <v>0</v>
      </c>
      <c r="H181" s="259"/>
      <c r="I181" s="463"/>
      <c r="J181" s="910">
        <f t="shared" si="71"/>
        <v>0</v>
      </c>
      <c r="K181" s="467">
        <f t="shared" si="75"/>
        <v>0</v>
      </c>
      <c r="L181" s="900"/>
      <c r="M181" s="377"/>
      <c r="N181" s="260"/>
      <c r="O181" s="260"/>
      <c r="P181" s="258">
        <f t="shared" si="76"/>
        <v>0</v>
      </c>
      <c r="Q181" s="260"/>
      <c r="R181" s="260"/>
      <c r="S181" s="260"/>
      <c r="T181" s="258">
        <f t="shared" si="77"/>
        <v>0</v>
      </c>
      <c r="U181" s="260"/>
      <c r="V181" s="260"/>
      <c r="W181" s="260"/>
      <c r="X181" s="258">
        <f t="shared" si="78"/>
        <v>0</v>
      </c>
      <c r="Y181" s="260"/>
      <c r="Z181" s="260"/>
      <c r="AA181" s="260"/>
      <c r="AB181" s="881">
        <f t="shared" si="79"/>
        <v>0</v>
      </c>
      <c r="AD181" s="238" t="s">
        <v>446</v>
      </c>
      <c r="AE181" s="230"/>
      <c r="AF181" s="230"/>
      <c r="AG181" s="581">
        <f t="shared" si="80"/>
        <v>0</v>
      </c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1376">
        <f t="shared" si="74"/>
        <v>0</v>
      </c>
    </row>
    <row r="182" spans="1:45" s="41" customFormat="1" ht="86.25" customHeight="1" x14ac:dyDescent="0.25">
      <c r="A182" s="239" t="s">
        <v>896</v>
      </c>
      <c r="B182" s="230"/>
      <c r="C182" s="230"/>
      <c r="D182" s="244"/>
      <c r="E182" s="457"/>
      <c r="F182" s="232">
        <f>'226.954 прочие услуги'!F74</f>
        <v>155700</v>
      </c>
      <c r="G182" s="232">
        <f t="shared" si="81"/>
        <v>155700</v>
      </c>
      <c r="H182" s="259"/>
      <c r="I182" s="463"/>
      <c r="J182" s="910">
        <f t="shared" si="71"/>
        <v>155700</v>
      </c>
      <c r="K182" s="467">
        <f t="shared" si="75"/>
        <v>0</v>
      </c>
      <c r="L182" s="900"/>
      <c r="M182" s="377"/>
      <c r="N182" s="260"/>
      <c r="O182" s="260"/>
      <c r="P182" s="258">
        <f t="shared" si="76"/>
        <v>0</v>
      </c>
      <c r="Q182" s="260"/>
      <c r="R182" s="260"/>
      <c r="S182" s="260"/>
      <c r="T182" s="258">
        <f t="shared" si="77"/>
        <v>0</v>
      </c>
      <c r="U182" s="260"/>
      <c r="V182" s="260"/>
      <c r="W182" s="260"/>
      <c r="X182" s="258">
        <f t="shared" si="78"/>
        <v>0</v>
      </c>
      <c r="Y182" s="260"/>
      <c r="Z182" s="260"/>
      <c r="AA182" s="260"/>
      <c r="AB182" s="881">
        <f t="shared" si="79"/>
        <v>0</v>
      </c>
      <c r="AD182" s="239" t="s">
        <v>896</v>
      </c>
      <c r="AE182" s="230"/>
      <c r="AF182" s="230"/>
      <c r="AG182" s="581">
        <f t="shared" si="80"/>
        <v>155700</v>
      </c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1376">
        <f t="shared" si="74"/>
        <v>155700</v>
      </c>
    </row>
    <row r="183" spans="1:45" s="41" customFormat="1" ht="37.5" customHeight="1" x14ac:dyDescent="0.25">
      <c r="A183" s="238" t="s">
        <v>432</v>
      </c>
      <c r="B183" s="230"/>
      <c r="C183" s="230"/>
      <c r="D183" s="244"/>
      <c r="E183" s="457"/>
      <c r="F183" s="232">
        <f>'226.954 прочие услуги'!F75</f>
        <v>31400</v>
      </c>
      <c r="G183" s="232">
        <f t="shared" si="81"/>
        <v>31400</v>
      </c>
      <c r="H183" s="259"/>
      <c r="I183" s="463"/>
      <c r="J183" s="910">
        <f t="shared" si="71"/>
        <v>31400</v>
      </c>
      <c r="K183" s="467">
        <f t="shared" si="75"/>
        <v>0</v>
      </c>
      <c r="L183" s="900"/>
      <c r="M183" s="377"/>
      <c r="N183" s="260"/>
      <c r="O183" s="260"/>
      <c r="P183" s="258">
        <f t="shared" si="76"/>
        <v>0</v>
      </c>
      <c r="Q183" s="260"/>
      <c r="R183" s="260"/>
      <c r="S183" s="260"/>
      <c r="T183" s="258">
        <f t="shared" si="77"/>
        <v>0</v>
      </c>
      <c r="U183" s="260"/>
      <c r="V183" s="260"/>
      <c r="W183" s="260"/>
      <c r="X183" s="258">
        <f t="shared" si="78"/>
        <v>0</v>
      </c>
      <c r="Y183" s="260"/>
      <c r="Z183" s="260"/>
      <c r="AA183" s="260"/>
      <c r="AB183" s="881">
        <f t="shared" si="79"/>
        <v>0</v>
      </c>
      <c r="AD183" s="238" t="s">
        <v>432</v>
      </c>
      <c r="AE183" s="230"/>
      <c r="AF183" s="230"/>
      <c r="AG183" s="581">
        <f t="shared" si="80"/>
        <v>31400</v>
      </c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1376">
        <f t="shared" si="74"/>
        <v>31400</v>
      </c>
    </row>
    <row r="184" spans="1:45" s="41" customFormat="1" ht="22.5" customHeight="1" x14ac:dyDescent="0.25">
      <c r="A184" s="238" t="s">
        <v>438</v>
      </c>
      <c r="B184" s="230"/>
      <c r="C184" s="230"/>
      <c r="D184" s="244"/>
      <c r="E184" s="457"/>
      <c r="F184" s="232">
        <f>'226.954 прочие услуги'!F82</f>
        <v>0</v>
      </c>
      <c r="G184" s="232">
        <f t="shared" si="81"/>
        <v>0</v>
      </c>
      <c r="H184" s="259"/>
      <c r="I184" s="463"/>
      <c r="J184" s="910">
        <f t="shared" si="71"/>
        <v>0</v>
      </c>
      <c r="K184" s="467">
        <f t="shared" si="75"/>
        <v>0</v>
      </c>
      <c r="L184" s="900"/>
      <c r="M184" s="377"/>
      <c r="N184" s="260"/>
      <c r="O184" s="260"/>
      <c r="P184" s="258">
        <f t="shared" si="76"/>
        <v>0</v>
      </c>
      <c r="Q184" s="260"/>
      <c r="R184" s="260"/>
      <c r="S184" s="260"/>
      <c r="T184" s="258">
        <f t="shared" si="77"/>
        <v>0</v>
      </c>
      <c r="U184" s="260"/>
      <c r="V184" s="260"/>
      <c r="W184" s="260"/>
      <c r="X184" s="258">
        <f t="shared" si="78"/>
        <v>0</v>
      </c>
      <c r="Y184" s="260"/>
      <c r="Z184" s="260"/>
      <c r="AA184" s="260"/>
      <c r="AB184" s="881">
        <f t="shared" si="79"/>
        <v>0</v>
      </c>
      <c r="AD184" s="238" t="s">
        <v>438</v>
      </c>
      <c r="AE184" s="230"/>
      <c r="AF184" s="230"/>
      <c r="AG184" s="581">
        <f t="shared" si="80"/>
        <v>0</v>
      </c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1376">
        <f t="shared" si="74"/>
        <v>0</v>
      </c>
    </row>
    <row r="185" spans="1:45" s="41" customFormat="1" ht="50.25" customHeight="1" x14ac:dyDescent="0.25">
      <c r="A185" s="238" t="s">
        <v>1119</v>
      </c>
      <c r="B185" s="230"/>
      <c r="C185" s="230"/>
      <c r="D185" s="244"/>
      <c r="E185" s="457"/>
      <c r="F185" s="232">
        <f>'226.954 прочие услуги'!F87</f>
        <v>1500</v>
      </c>
      <c r="G185" s="232">
        <f t="shared" si="81"/>
        <v>1500</v>
      </c>
      <c r="H185" s="259"/>
      <c r="I185" s="463"/>
      <c r="J185" s="910">
        <f t="shared" si="71"/>
        <v>1500</v>
      </c>
      <c r="K185" s="467">
        <f t="shared" si="75"/>
        <v>0</v>
      </c>
      <c r="L185" s="900"/>
      <c r="M185" s="377"/>
      <c r="N185" s="260"/>
      <c r="O185" s="260"/>
      <c r="P185" s="258">
        <f t="shared" si="76"/>
        <v>0</v>
      </c>
      <c r="Q185" s="260"/>
      <c r="R185" s="260"/>
      <c r="S185" s="260"/>
      <c r="T185" s="258">
        <f t="shared" si="77"/>
        <v>0</v>
      </c>
      <c r="U185" s="260"/>
      <c r="V185" s="260"/>
      <c r="W185" s="260"/>
      <c r="X185" s="258">
        <f t="shared" si="78"/>
        <v>0</v>
      </c>
      <c r="Y185" s="260"/>
      <c r="Z185" s="260"/>
      <c r="AA185" s="260"/>
      <c r="AB185" s="881">
        <f t="shared" si="79"/>
        <v>0</v>
      </c>
      <c r="AD185" s="238" t="s">
        <v>1119</v>
      </c>
      <c r="AE185" s="230"/>
      <c r="AF185" s="230"/>
      <c r="AG185" s="581">
        <f t="shared" si="80"/>
        <v>1500</v>
      </c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1376">
        <f t="shared" si="74"/>
        <v>1500</v>
      </c>
    </row>
    <row r="186" spans="1:45" s="41" customFormat="1" ht="24" customHeight="1" x14ac:dyDescent="0.25">
      <c r="A186" s="238" t="s">
        <v>910</v>
      </c>
      <c r="B186" s="230"/>
      <c r="C186" s="230"/>
      <c r="D186" s="244"/>
      <c r="E186" s="457"/>
      <c r="F186" s="232">
        <f>'226.954 прочие услуги'!F88</f>
        <v>5000</v>
      </c>
      <c r="G186" s="232">
        <f t="shared" si="81"/>
        <v>5000</v>
      </c>
      <c r="H186" s="259"/>
      <c r="I186" s="463"/>
      <c r="J186" s="910">
        <f t="shared" si="71"/>
        <v>5000</v>
      </c>
      <c r="K186" s="467">
        <f t="shared" si="75"/>
        <v>0</v>
      </c>
      <c r="L186" s="900"/>
      <c r="M186" s="377"/>
      <c r="N186" s="260"/>
      <c r="O186" s="260"/>
      <c r="P186" s="258">
        <f t="shared" si="76"/>
        <v>0</v>
      </c>
      <c r="Q186" s="260"/>
      <c r="R186" s="260"/>
      <c r="S186" s="260"/>
      <c r="T186" s="258">
        <f t="shared" si="77"/>
        <v>0</v>
      </c>
      <c r="U186" s="260"/>
      <c r="V186" s="260"/>
      <c r="W186" s="260"/>
      <c r="X186" s="258">
        <f t="shared" si="78"/>
        <v>0</v>
      </c>
      <c r="Y186" s="260"/>
      <c r="Z186" s="260"/>
      <c r="AA186" s="260"/>
      <c r="AB186" s="881">
        <f t="shared" si="79"/>
        <v>0</v>
      </c>
      <c r="AD186" s="238" t="s">
        <v>910</v>
      </c>
      <c r="AE186" s="230"/>
      <c r="AF186" s="230"/>
      <c r="AG186" s="581">
        <f t="shared" si="80"/>
        <v>5000</v>
      </c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1376">
        <f t="shared" si="74"/>
        <v>5000</v>
      </c>
    </row>
    <row r="187" spans="1:45" s="41" customFormat="1" ht="24" customHeight="1" x14ac:dyDescent="0.25">
      <c r="A187" s="238" t="s">
        <v>912</v>
      </c>
      <c r="B187" s="230"/>
      <c r="C187" s="230"/>
      <c r="D187" s="244"/>
      <c r="E187" s="457"/>
      <c r="F187" s="232">
        <f>'226.954 прочие услуги'!F89</f>
        <v>0</v>
      </c>
      <c r="G187" s="232">
        <f t="shared" si="81"/>
        <v>0</v>
      </c>
      <c r="H187" s="259"/>
      <c r="I187" s="463"/>
      <c r="J187" s="910">
        <f t="shared" si="71"/>
        <v>0</v>
      </c>
      <c r="K187" s="467">
        <f t="shared" si="75"/>
        <v>0</v>
      </c>
      <c r="L187" s="900"/>
      <c r="M187" s="377"/>
      <c r="N187" s="260"/>
      <c r="O187" s="260"/>
      <c r="P187" s="258">
        <f t="shared" si="76"/>
        <v>0</v>
      </c>
      <c r="Q187" s="260"/>
      <c r="R187" s="260"/>
      <c r="S187" s="260"/>
      <c r="T187" s="258">
        <f t="shared" si="77"/>
        <v>0</v>
      </c>
      <c r="U187" s="260"/>
      <c r="V187" s="260"/>
      <c r="W187" s="260"/>
      <c r="X187" s="258">
        <f t="shared" si="78"/>
        <v>0</v>
      </c>
      <c r="Y187" s="260"/>
      <c r="Z187" s="260"/>
      <c r="AA187" s="260"/>
      <c r="AB187" s="881">
        <f t="shared" si="79"/>
        <v>0</v>
      </c>
      <c r="AD187" s="238" t="s">
        <v>912</v>
      </c>
      <c r="AE187" s="230"/>
      <c r="AF187" s="230"/>
      <c r="AG187" s="581">
        <f t="shared" si="80"/>
        <v>0</v>
      </c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1376">
        <f t="shared" si="74"/>
        <v>0</v>
      </c>
    </row>
    <row r="188" spans="1:45" s="41" customFormat="1" ht="25.5" customHeight="1" x14ac:dyDescent="0.25">
      <c r="A188" s="238" t="s">
        <v>916</v>
      </c>
      <c r="B188" s="230"/>
      <c r="C188" s="230"/>
      <c r="D188" s="244"/>
      <c r="E188" s="457"/>
      <c r="F188" s="232"/>
      <c r="G188" s="232">
        <f t="shared" si="81"/>
        <v>0</v>
      </c>
      <c r="H188" s="259"/>
      <c r="I188" s="463"/>
      <c r="J188" s="910">
        <f t="shared" si="71"/>
        <v>0</v>
      </c>
      <c r="K188" s="467">
        <f t="shared" si="75"/>
        <v>0</v>
      </c>
      <c r="L188" s="900"/>
      <c r="M188" s="377"/>
      <c r="N188" s="260"/>
      <c r="O188" s="260"/>
      <c r="P188" s="258">
        <f t="shared" si="76"/>
        <v>0</v>
      </c>
      <c r="Q188" s="260"/>
      <c r="R188" s="260"/>
      <c r="S188" s="260"/>
      <c r="T188" s="258">
        <f t="shared" si="77"/>
        <v>0</v>
      </c>
      <c r="U188" s="260"/>
      <c r="V188" s="260"/>
      <c r="W188" s="260"/>
      <c r="X188" s="258">
        <f t="shared" si="78"/>
        <v>0</v>
      </c>
      <c r="Y188" s="260"/>
      <c r="Z188" s="260"/>
      <c r="AA188" s="260"/>
      <c r="AB188" s="881">
        <f t="shared" si="79"/>
        <v>0</v>
      </c>
      <c r="AD188" s="238" t="s">
        <v>916</v>
      </c>
      <c r="AE188" s="230"/>
      <c r="AF188" s="230"/>
      <c r="AG188" s="581">
        <f t="shared" si="80"/>
        <v>0</v>
      </c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1376">
        <f t="shared" si="74"/>
        <v>0</v>
      </c>
    </row>
    <row r="189" spans="1:45" s="41" customFormat="1" ht="74.25" hidden="1" customHeight="1" outlineLevel="1" x14ac:dyDescent="0.25">
      <c r="A189" s="238" t="s">
        <v>1120</v>
      </c>
      <c r="B189" s="230"/>
      <c r="C189" s="230"/>
      <c r="D189" s="244"/>
      <c r="E189" s="457"/>
      <c r="F189" s="232"/>
      <c r="G189" s="232">
        <f t="shared" si="81"/>
        <v>0</v>
      </c>
      <c r="H189" s="259"/>
      <c r="I189" s="463"/>
      <c r="J189" s="910">
        <f t="shared" si="71"/>
        <v>0</v>
      </c>
      <c r="K189" s="467">
        <f t="shared" si="75"/>
        <v>0</v>
      </c>
      <c r="L189" s="900"/>
      <c r="M189" s="377"/>
      <c r="N189" s="260"/>
      <c r="O189" s="260"/>
      <c r="P189" s="258">
        <f t="shared" si="76"/>
        <v>0</v>
      </c>
      <c r="Q189" s="260"/>
      <c r="R189" s="260"/>
      <c r="S189" s="260"/>
      <c r="T189" s="258">
        <f t="shared" si="77"/>
        <v>0</v>
      </c>
      <c r="U189" s="260"/>
      <c r="V189" s="260"/>
      <c r="W189" s="260"/>
      <c r="X189" s="258">
        <f t="shared" si="78"/>
        <v>0</v>
      </c>
      <c r="Y189" s="260"/>
      <c r="Z189" s="260"/>
      <c r="AA189" s="260"/>
      <c r="AB189" s="881">
        <f t="shared" si="79"/>
        <v>0</v>
      </c>
      <c r="AD189" s="238" t="s">
        <v>1120</v>
      </c>
      <c r="AE189" s="230"/>
      <c r="AF189" s="230"/>
      <c r="AG189" s="581">
        <f t="shared" si="80"/>
        <v>0</v>
      </c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1376">
        <f t="shared" si="74"/>
        <v>0</v>
      </c>
    </row>
    <row r="190" spans="1:45" s="41" customFormat="1" ht="50.25" hidden="1" customHeight="1" outlineLevel="1" x14ac:dyDescent="0.25">
      <c r="A190" s="238" t="s">
        <v>1666</v>
      </c>
      <c r="B190" s="230"/>
      <c r="C190" s="230"/>
      <c r="D190" s="244"/>
      <c r="E190" s="457"/>
      <c r="F190" s="232"/>
      <c r="G190" s="232">
        <f t="shared" si="81"/>
        <v>0</v>
      </c>
      <c r="H190" s="259"/>
      <c r="I190" s="463"/>
      <c r="J190" s="910">
        <f t="shared" si="71"/>
        <v>0</v>
      </c>
      <c r="K190" s="467">
        <f t="shared" si="75"/>
        <v>0</v>
      </c>
      <c r="L190" s="900"/>
      <c r="M190" s="377"/>
      <c r="N190" s="260"/>
      <c r="O190" s="260"/>
      <c r="P190" s="258">
        <f t="shared" si="76"/>
        <v>0</v>
      </c>
      <c r="Q190" s="260"/>
      <c r="R190" s="260"/>
      <c r="S190" s="260"/>
      <c r="T190" s="258">
        <f t="shared" si="77"/>
        <v>0</v>
      </c>
      <c r="U190" s="260"/>
      <c r="V190" s="260"/>
      <c r="W190" s="260"/>
      <c r="X190" s="258">
        <f t="shared" si="78"/>
        <v>0</v>
      </c>
      <c r="Y190" s="260"/>
      <c r="Z190" s="260"/>
      <c r="AA190" s="260"/>
      <c r="AB190" s="881">
        <f t="shared" si="79"/>
        <v>0</v>
      </c>
      <c r="AD190" s="238" t="s">
        <v>1666</v>
      </c>
      <c r="AE190" s="230"/>
      <c r="AF190" s="230"/>
      <c r="AG190" s="581">
        <f t="shared" si="80"/>
        <v>0</v>
      </c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1376">
        <f t="shared" si="74"/>
        <v>0</v>
      </c>
    </row>
    <row r="191" spans="1:45" s="41" customFormat="1" ht="50.25" hidden="1" customHeight="1" outlineLevel="1" x14ac:dyDescent="0.25">
      <c r="A191" s="238" t="s">
        <v>1667</v>
      </c>
      <c r="B191" s="230"/>
      <c r="C191" s="230"/>
      <c r="D191" s="244"/>
      <c r="E191" s="457"/>
      <c r="F191" s="232"/>
      <c r="G191" s="232">
        <f t="shared" si="81"/>
        <v>0</v>
      </c>
      <c r="H191" s="259"/>
      <c r="I191" s="463"/>
      <c r="J191" s="910">
        <f t="shared" si="71"/>
        <v>0</v>
      </c>
      <c r="K191" s="467">
        <f t="shared" si="75"/>
        <v>0</v>
      </c>
      <c r="L191" s="900"/>
      <c r="M191" s="377"/>
      <c r="N191" s="260"/>
      <c r="O191" s="260"/>
      <c r="P191" s="258">
        <f t="shared" si="76"/>
        <v>0</v>
      </c>
      <c r="Q191" s="260"/>
      <c r="R191" s="260"/>
      <c r="S191" s="260"/>
      <c r="T191" s="258">
        <f t="shared" si="77"/>
        <v>0</v>
      </c>
      <c r="U191" s="260"/>
      <c r="V191" s="260"/>
      <c r="W191" s="260"/>
      <c r="X191" s="258">
        <f t="shared" si="78"/>
        <v>0</v>
      </c>
      <c r="Y191" s="260"/>
      <c r="Z191" s="260"/>
      <c r="AA191" s="260"/>
      <c r="AB191" s="881">
        <f t="shared" si="79"/>
        <v>0</v>
      </c>
      <c r="AD191" s="238" t="s">
        <v>1667</v>
      </c>
      <c r="AE191" s="230"/>
      <c r="AF191" s="230"/>
      <c r="AG191" s="581">
        <f t="shared" si="80"/>
        <v>0</v>
      </c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1376">
        <f t="shared" si="74"/>
        <v>0</v>
      </c>
    </row>
    <row r="192" spans="1:45" s="41" customFormat="1" ht="49.9" customHeight="1" collapsed="1" x14ac:dyDescent="0.25">
      <c r="A192" s="539" t="s">
        <v>1734</v>
      </c>
      <c r="B192" s="230"/>
      <c r="C192" s="230"/>
      <c r="D192" s="244"/>
      <c r="E192" s="457"/>
      <c r="F192" s="232">
        <f>'226.954 прочие услуги'!F91</f>
        <v>0</v>
      </c>
      <c r="G192" s="232">
        <f t="shared" si="81"/>
        <v>0</v>
      </c>
      <c r="H192" s="259"/>
      <c r="I192" s="463"/>
      <c r="J192" s="910">
        <f t="shared" si="71"/>
        <v>0</v>
      </c>
      <c r="K192" s="467">
        <f t="shared" si="75"/>
        <v>0</v>
      </c>
      <c r="L192" s="900"/>
      <c r="M192" s="377"/>
      <c r="N192" s="260"/>
      <c r="O192" s="260"/>
      <c r="P192" s="258">
        <f t="shared" si="76"/>
        <v>0</v>
      </c>
      <c r="Q192" s="260"/>
      <c r="R192" s="260"/>
      <c r="S192" s="260"/>
      <c r="T192" s="258">
        <f t="shared" si="77"/>
        <v>0</v>
      </c>
      <c r="U192" s="260"/>
      <c r="V192" s="260"/>
      <c r="W192" s="260"/>
      <c r="X192" s="258">
        <f t="shared" si="78"/>
        <v>0</v>
      </c>
      <c r="Y192" s="260"/>
      <c r="Z192" s="260"/>
      <c r="AA192" s="260"/>
      <c r="AB192" s="881">
        <f t="shared" si="79"/>
        <v>0</v>
      </c>
      <c r="AD192" s="539" t="s">
        <v>1734</v>
      </c>
      <c r="AE192" s="230"/>
      <c r="AF192" s="230"/>
      <c r="AG192" s="581">
        <f t="shared" si="80"/>
        <v>0</v>
      </c>
      <c r="AH192" s="260" t="s">
        <v>47</v>
      </c>
      <c r="AI192" s="260" t="s">
        <v>47</v>
      </c>
      <c r="AJ192" s="260" t="s">
        <v>47</v>
      </c>
      <c r="AK192" s="260" t="s">
        <v>47</v>
      </c>
      <c r="AL192" s="260" t="s">
        <v>47</v>
      </c>
      <c r="AM192" s="260" t="s">
        <v>47</v>
      </c>
      <c r="AN192" s="260" t="s">
        <v>47</v>
      </c>
      <c r="AO192" s="260" t="s">
        <v>47</v>
      </c>
      <c r="AP192" s="260" t="s">
        <v>47</v>
      </c>
      <c r="AQ192" s="260" t="s">
        <v>47</v>
      </c>
      <c r="AR192" s="260" t="s">
        <v>47</v>
      </c>
      <c r="AS192" s="1376" t="s">
        <v>47</v>
      </c>
    </row>
    <row r="193" spans="1:179" s="41" customFormat="1" x14ac:dyDescent="0.25">
      <c r="A193" s="238"/>
      <c r="B193" s="230"/>
      <c r="C193" s="230"/>
      <c r="D193" s="244"/>
      <c r="E193" s="457"/>
      <c r="F193" s="232"/>
      <c r="G193" s="232">
        <f t="shared" si="81"/>
        <v>0</v>
      </c>
      <c r="H193" s="259"/>
      <c r="I193" s="463"/>
      <c r="J193" s="910">
        <f t="shared" si="71"/>
        <v>0</v>
      </c>
      <c r="K193" s="467">
        <f t="shared" si="75"/>
        <v>0</v>
      </c>
      <c r="L193" s="900"/>
      <c r="M193" s="377"/>
      <c r="N193" s="260"/>
      <c r="O193" s="260"/>
      <c r="P193" s="258">
        <f t="shared" si="76"/>
        <v>0</v>
      </c>
      <c r="Q193" s="260"/>
      <c r="R193" s="260"/>
      <c r="S193" s="260"/>
      <c r="T193" s="258">
        <f t="shared" si="77"/>
        <v>0</v>
      </c>
      <c r="U193" s="260"/>
      <c r="V193" s="260"/>
      <c r="W193" s="260"/>
      <c r="X193" s="258">
        <f t="shared" si="78"/>
        <v>0</v>
      </c>
      <c r="Y193" s="260"/>
      <c r="Z193" s="260"/>
      <c r="AA193" s="260"/>
      <c r="AB193" s="881">
        <f t="shared" si="79"/>
        <v>0</v>
      </c>
      <c r="AD193" s="238"/>
      <c r="AE193" s="230"/>
      <c r="AF193" s="230"/>
      <c r="AG193" s="581">
        <f t="shared" si="80"/>
        <v>0</v>
      </c>
      <c r="AH193" s="260" t="s">
        <v>47</v>
      </c>
      <c r="AI193" s="260" t="s">
        <v>47</v>
      </c>
      <c r="AJ193" s="260" t="s">
        <v>47</v>
      </c>
      <c r="AK193" s="260" t="s">
        <v>47</v>
      </c>
      <c r="AL193" s="260" t="s">
        <v>47</v>
      </c>
      <c r="AM193" s="260" t="s">
        <v>47</v>
      </c>
      <c r="AN193" s="260" t="s">
        <v>47</v>
      </c>
      <c r="AO193" s="260" t="s">
        <v>47</v>
      </c>
      <c r="AP193" s="260" t="s">
        <v>47</v>
      </c>
      <c r="AQ193" s="260" t="s">
        <v>47</v>
      </c>
      <c r="AR193" s="260" t="s">
        <v>47</v>
      </c>
      <c r="AS193" s="1376" t="s">
        <v>47</v>
      </c>
    </row>
    <row r="194" spans="1:179" s="41" customFormat="1" ht="17.25" customHeight="1" x14ac:dyDescent="0.25">
      <c r="A194" s="238"/>
      <c r="B194" s="230"/>
      <c r="C194" s="230"/>
      <c r="D194" s="244"/>
      <c r="E194" s="457"/>
      <c r="F194" s="232"/>
      <c r="G194" s="232">
        <f t="shared" si="81"/>
        <v>0</v>
      </c>
      <c r="H194" s="259"/>
      <c r="I194" s="463"/>
      <c r="J194" s="910">
        <f t="shared" si="71"/>
        <v>0</v>
      </c>
      <c r="K194" s="467">
        <f t="shared" si="75"/>
        <v>0</v>
      </c>
      <c r="L194" s="900"/>
      <c r="M194" s="377"/>
      <c r="N194" s="260"/>
      <c r="O194" s="260"/>
      <c r="P194" s="258">
        <f t="shared" si="76"/>
        <v>0</v>
      </c>
      <c r="Q194" s="260"/>
      <c r="R194" s="260"/>
      <c r="S194" s="260"/>
      <c r="T194" s="258">
        <f t="shared" si="77"/>
        <v>0</v>
      </c>
      <c r="U194" s="260"/>
      <c r="V194" s="260"/>
      <c r="W194" s="260"/>
      <c r="X194" s="258">
        <f t="shared" si="78"/>
        <v>0</v>
      </c>
      <c r="Y194" s="260"/>
      <c r="Z194" s="260"/>
      <c r="AA194" s="260"/>
      <c r="AB194" s="881">
        <f t="shared" si="79"/>
        <v>0</v>
      </c>
      <c r="AD194" s="238"/>
      <c r="AE194" s="230"/>
      <c r="AF194" s="230"/>
      <c r="AG194" s="581">
        <f t="shared" si="80"/>
        <v>0</v>
      </c>
      <c r="AH194" s="260" t="s">
        <v>47</v>
      </c>
      <c r="AI194" s="260" t="s">
        <v>47</v>
      </c>
      <c r="AJ194" s="260" t="s">
        <v>47</v>
      </c>
      <c r="AK194" s="260" t="s">
        <v>47</v>
      </c>
      <c r="AL194" s="260" t="s">
        <v>47</v>
      </c>
      <c r="AM194" s="260" t="s">
        <v>47</v>
      </c>
      <c r="AN194" s="260" t="s">
        <v>47</v>
      </c>
      <c r="AO194" s="260" t="s">
        <v>47</v>
      </c>
      <c r="AP194" s="260" t="s">
        <v>47</v>
      </c>
      <c r="AQ194" s="260" t="s">
        <v>47</v>
      </c>
      <c r="AR194" s="260" t="s">
        <v>47</v>
      </c>
      <c r="AS194" s="1376" t="s">
        <v>47</v>
      </c>
    </row>
    <row r="195" spans="1:179" s="41" customFormat="1" ht="17.25" customHeight="1" x14ac:dyDescent="0.25">
      <c r="A195" s="238"/>
      <c r="B195" s="230"/>
      <c r="C195" s="230"/>
      <c r="D195" s="244"/>
      <c r="E195" s="457"/>
      <c r="F195" s="232"/>
      <c r="G195" s="232">
        <f t="shared" si="81"/>
        <v>0</v>
      </c>
      <c r="H195" s="259"/>
      <c r="I195" s="463"/>
      <c r="J195" s="910">
        <f t="shared" si="71"/>
        <v>0</v>
      </c>
      <c r="K195" s="467">
        <f t="shared" si="75"/>
        <v>0</v>
      </c>
      <c r="L195" s="900"/>
      <c r="M195" s="377"/>
      <c r="N195" s="260"/>
      <c r="O195" s="260"/>
      <c r="P195" s="258">
        <f t="shared" si="76"/>
        <v>0</v>
      </c>
      <c r="Q195" s="260"/>
      <c r="R195" s="260"/>
      <c r="S195" s="260"/>
      <c r="T195" s="258">
        <f t="shared" si="77"/>
        <v>0</v>
      </c>
      <c r="U195" s="260"/>
      <c r="V195" s="260"/>
      <c r="W195" s="260"/>
      <c r="X195" s="258">
        <f t="shared" si="78"/>
        <v>0</v>
      </c>
      <c r="Y195" s="260"/>
      <c r="Z195" s="260"/>
      <c r="AA195" s="260"/>
      <c r="AB195" s="881">
        <f t="shared" si="79"/>
        <v>0</v>
      </c>
      <c r="AD195" s="238"/>
      <c r="AE195" s="230"/>
      <c r="AF195" s="230"/>
      <c r="AG195" s="581">
        <f t="shared" si="80"/>
        <v>0</v>
      </c>
      <c r="AH195" s="260" t="s">
        <v>47</v>
      </c>
      <c r="AI195" s="260" t="s">
        <v>47</v>
      </c>
      <c r="AJ195" s="260" t="s">
        <v>47</v>
      </c>
      <c r="AK195" s="260" t="s">
        <v>47</v>
      </c>
      <c r="AL195" s="260" t="s">
        <v>47</v>
      </c>
      <c r="AM195" s="260" t="s">
        <v>47</v>
      </c>
      <c r="AN195" s="260" t="s">
        <v>47</v>
      </c>
      <c r="AO195" s="260" t="s">
        <v>47</v>
      </c>
      <c r="AP195" s="260" t="s">
        <v>47</v>
      </c>
      <c r="AQ195" s="260" t="s">
        <v>47</v>
      </c>
      <c r="AR195" s="260" t="s">
        <v>47</v>
      </c>
      <c r="AS195" s="1376" t="s">
        <v>47</v>
      </c>
    </row>
    <row r="196" spans="1:179" s="41" customFormat="1" ht="17.25" customHeight="1" x14ac:dyDescent="0.25">
      <c r="A196" s="238"/>
      <c r="B196" s="230"/>
      <c r="C196" s="230"/>
      <c r="D196" s="244"/>
      <c r="E196" s="457"/>
      <c r="F196" s="232"/>
      <c r="G196" s="232">
        <f t="shared" si="81"/>
        <v>0</v>
      </c>
      <c r="H196" s="259"/>
      <c r="I196" s="463"/>
      <c r="J196" s="910">
        <f t="shared" si="71"/>
        <v>0</v>
      </c>
      <c r="K196" s="467">
        <f t="shared" si="75"/>
        <v>0</v>
      </c>
      <c r="L196" s="900"/>
      <c r="M196" s="377"/>
      <c r="N196" s="260"/>
      <c r="O196" s="260"/>
      <c r="P196" s="258">
        <f t="shared" si="76"/>
        <v>0</v>
      </c>
      <c r="Q196" s="260"/>
      <c r="R196" s="260"/>
      <c r="S196" s="260"/>
      <c r="T196" s="258">
        <f t="shared" si="77"/>
        <v>0</v>
      </c>
      <c r="U196" s="260"/>
      <c r="V196" s="260"/>
      <c r="W196" s="260"/>
      <c r="X196" s="258">
        <f t="shared" si="78"/>
        <v>0</v>
      </c>
      <c r="Y196" s="260"/>
      <c r="Z196" s="260"/>
      <c r="AA196" s="260"/>
      <c r="AB196" s="881">
        <f t="shared" si="79"/>
        <v>0</v>
      </c>
      <c r="AD196" s="238"/>
      <c r="AE196" s="230"/>
      <c r="AF196" s="230"/>
      <c r="AG196" s="581">
        <f t="shared" si="80"/>
        <v>0</v>
      </c>
      <c r="AH196" s="260" t="s">
        <v>47</v>
      </c>
      <c r="AI196" s="260" t="s">
        <v>47</v>
      </c>
      <c r="AJ196" s="260" t="s">
        <v>47</v>
      </c>
      <c r="AK196" s="260" t="s">
        <v>47</v>
      </c>
      <c r="AL196" s="260" t="s">
        <v>47</v>
      </c>
      <c r="AM196" s="260" t="s">
        <v>47</v>
      </c>
      <c r="AN196" s="260" t="s">
        <v>47</v>
      </c>
      <c r="AO196" s="260" t="s">
        <v>47</v>
      </c>
      <c r="AP196" s="260" t="s">
        <v>47</v>
      </c>
      <c r="AQ196" s="260" t="s">
        <v>47</v>
      </c>
      <c r="AR196" s="260" t="s">
        <v>47</v>
      </c>
      <c r="AS196" s="1376" t="s">
        <v>47</v>
      </c>
    </row>
    <row r="197" spans="1:179" s="41" customFormat="1" x14ac:dyDescent="0.25">
      <c r="A197" s="238"/>
      <c r="B197" s="230"/>
      <c r="C197" s="230"/>
      <c r="D197" s="244"/>
      <c r="E197" s="457"/>
      <c r="F197" s="232"/>
      <c r="G197" s="232">
        <f t="shared" si="81"/>
        <v>0</v>
      </c>
      <c r="H197" s="259"/>
      <c r="I197" s="463"/>
      <c r="J197" s="910">
        <f t="shared" si="71"/>
        <v>0</v>
      </c>
      <c r="K197" s="467">
        <f t="shared" si="75"/>
        <v>0</v>
      </c>
      <c r="L197" s="900"/>
      <c r="M197" s="377"/>
      <c r="N197" s="260"/>
      <c r="O197" s="260"/>
      <c r="P197" s="258">
        <f t="shared" si="76"/>
        <v>0</v>
      </c>
      <c r="Q197" s="260"/>
      <c r="R197" s="260"/>
      <c r="S197" s="260"/>
      <c r="T197" s="258">
        <f t="shared" si="77"/>
        <v>0</v>
      </c>
      <c r="U197" s="260"/>
      <c r="V197" s="260"/>
      <c r="W197" s="260"/>
      <c r="X197" s="258">
        <f t="shared" si="78"/>
        <v>0</v>
      </c>
      <c r="Y197" s="260"/>
      <c r="Z197" s="260"/>
      <c r="AA197" s="260"/>
      <c r="AB197" s="881">
        <f t="shared" si="79"/>
        <v>0</v>
      </c>
      <c r="AD197" s="238"/>
      <c r="AE197" s="230"/>
      <c r="AF197" s="230"/>
      <c r="AG197" s="581">
        <f t="shared" si="80"/>
        <v>0</v>
      </c>
      <c r="AH197" s="260" t="s">
        <v>47</v>
      </c>
      <c r="AI197" s="260" t="s">
        <v>47</v>
      </c>
      <c r="AJ197" s="260" t="s">
        <v>47</v>
      </c>
      <c r="AK197" s="260" t="s">
        <v>47</v>
      </c>
      <c r="AL197" s="260" t="s">
        <v>47</v>
      </c>
      <c r="AM197" s="260" t="s">
        <v>47</v>
      </c>
      <c r="AN197" s="260" t="s">
        <v>47</v>
      </c>
      <c r="AO197" s="260" t="s">
        <v>47</v>
      </c>
      <c r="AP197" s="260" t="s">
        <v>47</v>
      </c>
      <c r="AQ197" s="260" t="s">
        <v>47</v>
      </c>
      <c r="AR197" s="260" t="s">
        <v>47</v>
      </c>
      <c r="AS197" s="1376" t="s">
        <v>47</v>
      </c>
    </row>
    <row r="198" spans="1:179" s="41" customFormat="1" x14ac:dyDescent="0.25">
      <c r="A198" s="238"/>
      <c r="B198" s="230"/>
      <c r="C198" s="230"/>
      <c r="D198" s="244"/>
      <c r="E198" s="457"/>
      <c r="F198" s="232"/>
      <c r="G198" s="232">
        <f t="shared" si="81"/>
        <v>0</v>
      </c>
      <c r="H198" s="259"/>
      <c r="I198" s="463"/>
      <c r="J198" s="910">
        <f t="shared" si="71"/>
        <v>0</v>
      </c>
      <c r="K198" s="467">
        <f t="shared" si="75"/>
        <v>0</v>
      </c>
      <c r="L198" s="900"/>
      <c r="M198" s="377"/>
      <c r="N198" s="260"/>
      <c r="O198" s="260"/>
      <c r="P198" s="258">
        <f t="shared" si="76"/>
        <v>0</v>
      </c>
      <c r="Q198" s="260"/>
      <c r="R198" s="260"/>
      <c r="S198" s="260"/>
      <c r="T198" s="258">
        <f t="shared" si="77"/>
        <v>0</v>
      </c>
      <c r="U198" s="260"/>
      <c r="V198" s="260"/>
      <c r="W198" s="260"/>
      <c r="X198" s="258">
        <f t="shared" si="78"/>
        <v>0</v>
      </c>
      <c r="Y198" s="260"/>
      <c r="Z198" s="260"/>
      <c r="AA198" s="260"/>
      <c r="AB198" s="881">
        <f t="shared" si="79"/>
        <v>0</v>
      </c>
      <c r="AD198" s="238"/>
      <c r="AE198" s="230"/>
      <c r="AF198" s="230"/>
      <c r="AG198" s="581">
        <f t="shared" si="80"/>
        <v>0</v>
      </c>
      <c r="AH198" s="260" t="s">
        <v>47</v>
      </c>
      <c r="AI198" s="260" t="s">
        <v>47</v>
      </c>
      <c r="AJ198" s="260" t="s">
        <v>47</v>
      </c>
      <c r="AK198" s="260" t="s">
        <v>47</v>
      </c>
      <c r="AL198" s="260" t="s">
        <v>47</v>
      </c>
      <c r="AM198" s="260" t="s">
        <v>47</v>
      </c>
      <c r="AN198" s="260" t="s">
        <v>47</v>
      </c>
      <c r="AO198" s="260" t="s">
        <v>47</v>
      </c>
      <c r="AP198" s="260" t="s">
        <v>47</v>
      </c>
      <c r="AQ198" s="260" t="s">
        <v>47</v>
      </c>
      <c r="AR198" s="260" t="s">
        <v>47</v>
      </c>
      <c r="AS198" s="1376" t="s">
        <v>47</v>
      </c>
    </row>
    <row r="199" spans="1:179" s="41" customFormat="1" x14ac:dyDescent="0.25">
      <c r="A199" s="238"/>
      <c r="B199" s="230"/>
      <c r="C199" s="230"/>
      <c r="D199" s="244"/>
      <c r="E199" s="457"/>
      <c r="F199" s="232"/>
      <c r="G199" s="232">
        <f t="shared" si="81"/>
        <v>0</v>
      </c>
      <c r="H199" s="259"/>
      <c r="I199" s="463"/>
      <c r="J199" s="910">
        <f t="shared" si="71"/>
        <v>0</v>
      </c>
      <c r="K199" s="467">
        <f t="shared" si="75"/>
        <v>0</v>
      </c>
      <c r="L199" s="900"/>
      <c r="M199" s="377"/>
      <c r="N199" s="260"/>
      <c r="O199" s="260"/>
      <c r="P199" s="258">
        <f t="shared" si="76"/>
        <v>0</v>
      </c>
      <c r="Q199" s="260"/>
      <c r="R199" s="260"/>
      <c r="S199" s="260"/>
      <c r="T199" s="258">
        <f t="shared" si="77"/>
        <v>0</v>
      </c>
      <c r="U199" s="260"/>
      <c r="V199" s="260"/>
      <c r="W199" s="260"/>
      <c r="X199" s="258">
        <f t="shared" si="78"/>
        <v>0</v>
      </c>
      <c r="Y199" s="260"/>
      <c r="Z199" s="260"/>
      <c r="AA199" s="260"/>
      <c r="AB199" s="881">
        <f t="shared" si="79"/>
        <v>0</v>
      </c>
      <c r="AD199" s="238"/>
      <c r="AE199" s="230"/>
      <c r="AF199" s="230"/>
      <c r="AG199" s="581">
        <f t="shared" si="80"/>
        <v>0</v>
      </c>
      <c r="AH199" s="260" t="s">
        <v>47</v>
      </c>
      <c r="AI199" s="260" t="s">
        <v>47</v>
      </c>
      <c r="AJ199" s="260" t="s">
        <v>47</v>
      </c>
      <c r="AK199" s="260" t="s">
        <v>47</v>
      </c>
      <c r="AL199" s="260" t="s">
        <v>47</v>
      </c>
      <c r="AM199" s="260" t="s">
        <v>47</v>
      </c>
      <c r="AN199" s="260" t="s">
        <v>47</v>
      </c>
      <c r="AO199" s="260" t="s">
        <v>47</v>
      </c>
      <c r="AP199" s="260" t="s">
        <v>47</v>
      </c>
      <c r="AQ199" s="260" t="s">
        <v>47</v>
      </c>
      <c r="AR199" s="260" t="s">
        <v>47</v>
      </c>
      <c r="AS199" s="1376" t="s">
        <v>47</v>
      </c>
    </row>
    <row r="200" spans="1:179" s="41" customFormat="1" ht="33.75" customHeight="1" x14ac:dyDescent="0.25">
      <c r="A200" s="223" t="s">
        <v>1654</v>
      </c>
      <c r="B200" s="213"/>
      <c r="C200" s="213">
        <v>955</v>
      </c>
      <c r="D200" s="262" t="s">
        <v>1211</v>
      </c>
      <c r="E200" s="457"/>
      <c r="F200" s="204"/>
      <c r="G200" s="204">
        <f>F200</f>
        <v>0</v>
      </c>
      <c r="H200" s="206"/>
      <c r="I200" s="413"/>
      <c r="J200" s="909">
        <f t="shared" si="71"/>
        <v>0</v>
      </c>
      <c r="K200" s="468">
        <f t="shared" si="75"/>
        <v>0</v>
      </c>
      <c r="L200" s="901"/>
      <c r="M200" s="201"/>
      <c r="N200" s="45"/>
      <c r="O200" s="45"/>
      <c r="P200" s="45">
        <f t="shared" si="76"/>
        <v>0</v>
      </c>
      <c r="Q200" s="45"/>
      <c r="R200" s="45"/>
      <c r="S200" s="45"/>
      <c r="T200" s="45">
        <f t="shared" si="77"/>
        <v>0</v>
      </c>
      <c r="U200" s="45"/>
      <c r="V200" s="45"/>
      <c r="W200" s="45"/>
      <c r="X200" s="45">
        <f t="shared" si="78"/>
        <v>0</v>
      </c>
      <c r="Y200" s="45"/>
      <c r="Z200" s="45"/>
      <c r="AA200" s="45"/>
      <c r="AB200" s="880">
        <f t="shared" si="79"/>
        <v>0</v>
      </c>
      <c r="AD200" s="223" t="s">
        <v>1654</v>
      </c>
      <c r="AE200" s="213"/>
      <c r="AF200" s="213">
        <v>955</v>
      </c>
      <c r="AG200" s="582">
        <f t="shared" si="80"/>
        <v>0</v>
      </c>
      <c r="AH200" s="45" t="s">
        <v>47</v>
      </c>
      <c r="AI200" s="45" t="s">
        <v>47</v>
      </c>
      <c r="AJ200" s="45" t="s">
        <v>47</v>
      </c>
      <c r="AK200" s="45" t="s">
        <v>47</v>
      </c>
      <c r="AL200" s="45" t="s">
        <v>47</v>
      </c>
      <c r="AM200" s="45" t="s">
        <v>47</v>
      </c>
      <c r="AN200" s="45" t="s">
        <v>47</v>
      </c>
      <c r="AO200" s="45" t="s">
        <v>47</v>
      </c>
      <c r="AP200" s="45" t="s">
        <v>47</v>
      </c>
      <c r="AQ200" s="45" t="s">
        <v>47</v>
      </c>
      <c r="AR200" s="45" t="s">
        <v>47</v>
      </c>
      <c r="AS200" s="1376" t="s">
        <v>47</v>
      </c>
    </row>
    <row r="201" spans="1:179" s="41" customFormat="1" ht="33.75" customHeight="1" x14ac:dyDescent="0.25">
      <c r="A201" s="223" t="s">
        <v>43</v>
      </c>
      <c r="B201" s="213"/>
      <c r="C201" s="213">
        <v>956</v>
      </c>
      <c r="D201" s="262" t="s">
        <v>1211</v>
      </c>
      <c r="E201" s="457"/>
      <c r="F201" s="204"/>
      <c r="G201" s="204">
        <f>F201</f>
        <v>0</v>
      </c>
      <c r="H201" s="206"/>
      <c r="I201" s="413"/>
      <c r="J201" s="909">
        <f t="shared" si="71"/>
        <v>0</v>
      </c>
      <c r="K201" s="468">
        <f t="shared" si="75"/>
        <v>0</v>
      </c>
      <c r="L201" s="901"/>
      <c r="M201" s="201"/>
      <c r="N201" s="45"/>
      <c r="O201" s="45"/>
      <c r="P201" s="45">
        <f t="shared" si="76"/>
        <v>0</v>
      </c>
      <c r="Q201" s="45"/>
      <c r="R201" s="45"/>
      <c r="S201" s="45"/>
      <c r="T201" s="45">
        <f t="shared" si="77"/>
        <v>0</v>
      </c>
      <c r="U201" s="45"/>
      <c r="V201" s="45"/>
      <c r="W201" s="45"/>
      <c r="X201" s="45">
        <f t="shared" si="78"/>
        <v>0</v>
      </c>
      <c r="Y201" s="45"/>
      <c r="Z201" s="45"/>
      <c r="AA201" s="45"/>
      <c r="AB201" s="880">
        <f t="shared" si="79"/>
        <v>0</v>
      </c>
      <c r="AD201" s="223" t="s">
        <v>43</v>
      </c>
      <c r="AE201" s="213"/>
      <c r="AF201" s="213">
        <v>956</v>
      </c>
      <c r="AG201" s="582">
        <f t="shared" si="80"/>
        <v>0</v>
      </c>
      <c r="AH201" s="45" t="s">
        <v>47</v>
      </c>
      <c r="AI201" s="45" t="s">
        <v>47</v>
      </c>
      <c r="AJ201" s="45" t="s">
        <v>47</v>
      </c>
      <c r="AK201" s="45" t="s">
        <v>47</v>
      </c>
      <c r="AL201" s="45" t="s">
        <v>47</v>
      </c>
      <c r="AM201" s="45" t="s">
        <v>47</v>
      </c>
      <c r="AN201" s="45" t="s">
        <v>47</v>
      </c>
      <c r="AO201" s="45" t="s">
        <v>47</v>
      </c>
      <c r="AP201" s="45" t="s">
        <v>47</v>
      </c>
      <c r="AQ201" s="45" t="s">
        <v>47</v>
      </c>
      <c r="AR201" s="45" t="s">
        <v>47</v>
      </c>
      <c r="AS201" s="1376" t="s">
        <v>47</v>
      </c>
    </row>
    <row r="202" spans="1:179" s="41" customFormat="1" ht="116.25" customHeight="1" x14ac:dyDescent="0.25">
      <c r="A202" s="1378" t="s">
        <v>1668</v>
      </c>
      <c r="B202" s="213"/>
      <c r="C202" s="213">
        <v>957</v>
      </c>
      <c r="D202" s="262" t="s">
        <v>1211</v>
      </c>
      <c r="E202" s="457"/>
      <c r="F202" s="204">
        <f>'225 сод.имущ.'!H360</f>
        <v>0</v>
      </c>
      <c r="G202" s="204">
        <f>F202</f>
        <v>0</v>
      </c>
      <c r="H202" s="206"/>
      <c r="I202" s="413"/>
      <c r="J202" s="909">
        <f t="shared" si="71"/>
        <v>0</v>
      </c>
      <c r="K202" s="468">
        <f t="shared" si="75"/>
        <v>0</v>
      </c>
      <c r="L202" s="901"/>
      <c r="M202" s="201"/>
      <c r="N202" s="45"/>
      <c r="O202" s="45"/>
      <c r="P202" s="45">
        <f t="shared" si="76"/>
        <v>0</v>
      </c>
      <c r="Q202" s="45"/>
      <c r="R202" s="45"/>
      <c r="S202" s="45"/>
      <c r="T202" s="45">
        <f t="shared" si="77"/>
        <v>0</v>
      </c>
      <c r="U202" s="45"/>
      <c r="V202" s="45"/>
      <c r="W202" s="45"/>
      <c r="X202" s="45">
        <f t="shared" si="78"/>
        <v>0</v>
      </c>
      <c r="Y202" s="45"/>
      <c r="Z202" s="45"/>
      <c r="AA202" s="45"/>
      <c r="AB202" s="880">
        <f t="shared" si="79"/>
        <v>0</v>
      </c>
      <c r="AD202" s="1378" t="s">
        <v>1668</v>
      </c>
      <c r="AE202" s="213"/>
      <c r="AF202" s="213">
        <v>957</v>
      </c>
      <c r="AG202" s="582">
        <f t="shared" si="80"/>
        <v>0</v>
      </c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1376">
        <f t="shared" si="74"/>
        <v>0</v>
      </c>
    </row>
    <row r="203" spans="1:179" s="42" customFormat="1" ht="166.5" customHeight="1" x14ac:dyDescent="0.25">
      <c r="A203" s="223" t="s">
        <v>1663</v>
      </c>
      <c r="B203" s="338"/>
      <c r="C203" s="213">
        <v>966</v>
      </c>
      <c r="D203" s="262" t="s">
        <v>1676</v>
      </c>
      <c r="E203" s="458"/>
      <c r="F203" s="204"/>
      <c r="G203" s="204">
        <f>F203</f>
        <v>0</v>
      </c>
      <c r="H203" s="206"/>
      <c r="I203" s="413"/>
      <c r="J203" s="909">
        <f>G203-K203</f>
        <v>0</v>
      </c>
      <c r="K203" s="901">
        <f t="shared" ref="K203" si="82">L203+P203+T203+X203+AB203</f>
        <v>0</v>
      </c>
      <c r="L203" s="901"/>
      <c r="M203" s="201"/>
      <c r="N203" s="45"/>
      <c r="O203" s="45"/>
      <c r="P203" s="45">
        <f>SUM(M203:O203)</f>
        <v>0</v>
      </c>
      <c r="Q203" s="45"/>
      <c r="R203" s="45"/>
      <c r="S203" s="45"/>
      <c r="T203" s="45">
        <f>SUM(Q203:S203)</f>
        <v>0</v>
      </c>
      <c r="U203" s="45"/>
      <c r="V203" s="45"/>
      <c r="W203" s="45"/>
      <c r="X203" s="45">
        <f>SUM(U203:W203)</f>
        <v>0</v>
      </c>
      <c r="Y203" s="45"/>
      <c r="Z203" s="45"/>
      <c r="AA203" s="45"/>
      <c r="AB203" s="880">
        <f>SUM(Y203:AA203)</f>
        <v>0</v>
      </c>
      <c r="AC203" s="41"/>
      <c r="AD203" s="223" t="s">
        <v>1663</v>
      </c>
      <c r="AE203" s="338"/>
      <c r="AF203" s="213">
        <v>966</v>
      </c>
      <c r="AG203" s="582">
        <f t="shared" si="80"/>
        <v>0</v>
      </c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1376">
        <f t="shared" si="74"/>
        <v>0</v>
      </c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194"/>
      <c r="BR203" s="194"/>
      <c r="BS203" s="194"/>
      <c r="BT203" s="194"/>
      <c r="BU203" s="194"/>
      <c r="BV203" s="194"/>
      <c r="BW203" s="194"/>
      <c r="BX203" s="194"/>
      <c r="BY203" s="194"/>
      <c r="BZ203" s="194"/>
      <c r="CA203" s="194"/>
      <c r="CB203" s="194"/>
      <c r="CC203" s="194"/>
      <c r="CD203" s="194"/>
      <c r="CE203" s="194"/>
      <c r="CF203" s="194"/>
      <c r="CG203" s="194"/>
      <c r="CH203" s="194"/>
      <c r="CI203" s="194"/>
      <c r="CJ203" s="194"/>
      <c r="CK203" s="194"/>
      <c r="CL203" s="194"/>
      <c r="CM203" s="194"/>
      <c r="CN203" s="194"/>
      <c r="CO203" s="194"/>
      <c r="CP203" s="194"/>
      <c r="CQ203" s="194"/>
      <c r="CR203" s="194"/>
      <c r="CS203" s="194"/>
      <c r="CT203" s="194"/>
      <c r="CU203" s="194"/>
      <c r="CV203" s="194"/>
      <c r="CW203" s="194"/>
      <c r="CX203" s="194"/>
      <c r="CY203" s="194"/>
      <c r="CZ203" s="194"/>
      <c r="DA203" s="194"/>
      <c r="DB203" s="194"/>
      <c r="DC203" s="194"/>
      <c r="DD203" s="194"/>
      <c r="DE203" s="194"/>
      <c r="DF203" s="194"/>
      <c r="DG203" s="194"/>
      <c r="DH203" s="194"/>
      <c r="DI203" s="194"/>
      <c r="DJ203" s="194"/>
      <c r="DK203" s="194"/>
      <c r="DL203" s="194"/>
      <c r="DM203" s="194"/>
      <c r="DN203" s="194"/>
      <c r="DO203" s="194"/>
      <c r="DP203" s="194"/>
      <c r="DQ203" s="194"/>
      <c r="DR203" s="194"/>
      <c r="DS203" s="194"/>
      <c r="DT203" s="194"/>
      <c r="DU203" s="194"/>
      <c r="DV203" s="19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</row>
    <row r="204" spans="1:179" s="41" customFormat="1" ht="101.25" customHeight="1" x14ac:dyDescent="0.25">
      <c r="A204" s="223" t="s">
        <v>703</v>
      </c>
      <c r="B204" s="213"/>
      <c r="C204" s="213">
        <v>995</v>
      </c>
      <c r="D204" s="262" t="s">
        <v>1211</v>
      </c>
      <c r="E204" s="458">
        <f>SUM(E205:E207)</f>
        <v>0</v>
      </c>
      <c r="F204" s="204">
        <f>SUM(F205:F207)</f>
        <v>74000</v>
      </c>
      <c r="G204" s="204">
        <f>SUM(G205:G207)</f>
        <v>74000</v>
      </c>
      <c r="H204" s="206">
        <f>SUM(H205:H207)</f>
        <v>0</v>
      </c>
      <c r="I204" s="413">
        <f t="shared" ref="I204:AB204" si="83">SUM(I205:I207)</f>
        <v>0</v>
      </c>
      <c r="J204" s="909">
        <f t="shared" si="71"/>
        <v>74000</v>
      </c>
      <c r="K204" s="901">
        <f t="shared" si="75"/>
        <v>0</v>
      </c>
      <c r="L204" s="901">
        <f t="shared" si="83"/>
        <v>0</v>
      </c>
      <c r="M204" s="201">
        <f t="shared" si="83"/>
        <v>0</v>
      </c>
      <c r="N204" s="45">
        <f t="shared" si="83"/>
        <v>0</v>
      </c>
      <c r="O204" s="45">
        <f t="shared" si="83"/>
        <v>0</v>
      </c>
      <c r="P204" s="45">
        <f t="shared" si="83"/>
        <v>0</v>
      </c>
      <c r="Q204" s="45">
        <f t="shared" si="83"/>
        <v>0</v>
      </c>
      <c r="R204" s="45">
        <f t="shared" si="83"/>
        <v>0</v>
      </c>
      <c r="S204" s="45">
        <f t="shared" si="83"/>
        <v>0</v>
      </c>
      <c r="T204" s="45">
        <f t="shared" si="83"/>
        <v>0</v>
      </c>
      <c r="U204" s="45">
        <f t="shared" si="83"/>
        <v>0</v>
      </c>
      <c r="V204" s="45">
        <f t="shared" si="83"/>
        <v>0</v>
      </c>
      <c r="W204" s="45">
        <f t="shared" si="83"/>
        <v>0</v>
      </c>
      <c r="X204" s="45">
        <f t="shared" si="83"/>
        <v>0</v>
      </c>
      <c r="Y204" s="45">
        <f t="shared" si="83"/>
        <v>0</v>
      </c>
      <c r="Z204" s="45">
        <f t="shared" si="83"/>
        <v>0</v>
      </c>
      <c r="AA204" s="45">
        <f t="shared" si="83"/>
        <v>0</v>
      </c>
      <c r="AB204" s="880">
        <f t="shared" si="83"/>
        <v>0</v>
      </c>
      <c r="AD204" s="223" t="s">
        <v>703</v>
      </c>
      <c r="AE204" s="213"/>
      <c r="AF204" s="213">
        <v>995</v>
      </c>
      <c r="AG204" s="582">
        <f>SUM(AG205:AG207)</f>
        <v>74000</v>
      </c>
      <c r="AH204" s="45">
        <f>SUM(AH205:AH207)</f>
        <v>0</v>
      </c>
      <c r="AI204" s="45">
        <f t="shared" ref="AI204:AR204" si="84">SUM(AI205:AI207)</f>
        <v>0</v>
      </c>
      <c r="AJ204" s="45">
        <f t="shared" si="84"/>
        <v>0</v>
      </c>
      <c r="AK204" s="45">
        <f t="shared" si="84"/>
        <v>0</v>
      </c>
      <c r="AL204" s="45">
        <f t="shared" si="84"/>
        <v>0</v>
      </c>
      <c r="AM204" s="45">
        <f t="shared" si="84"/>
        <v>0</v>
      </c>
      <c r="AN204" s="45">
        <f t="shared" si="84"/>
        <v>0</v>
      </c>
      <c r="AO204" s="45">
        <f t="shared" si="84"/>
        <v>0</v>
      </c>
      <c r="AP204" s="45">
        <f t="shared" si="84"/>
        <v>0</v>
      </c>
      <c r="AQ204" s="45">
        <f t="shared" si="84"/>
        <v>0</v>
      </c>
      <c r="AR204" s="45">
        <f t="shared" si="84"/>
        <v>0</v>
      </c>
      <c r="AS204" s="1376">
        <f t="shared" si="74"/>
        <v>74000</v>
      </c>
    </row>
    <row r="205" spans="1:179" s="40" customFormat="1" ht="21" customHeight="1" x14ac:dyDescent="0.25">
      <c r="A205" s="240" t="s">
        <v>92</v>
      </c>
      <c r="B205" s="247"/>
      <c r="C205" s="247"/>
      <c r="D205" s="248"/>
      <c r="E205" s="457"/>
      <c r="F205" s="232"/>
      <c r="G205" s="232">
        <f>F205</f>
        <v>0</v>
      </c>
      <c r="H205" s="259"/>
      <c r="I205" s="463"/>
      <c r="J205" s="910">
        <f t="shared" si="71"/>
        <v>0</v>
      </c>
      <c r="K205" s="467">
        <f t="shared" si="75"/>
        <v>0</v>
      </c>
      <c r="L205" s="900"/>
      <c r="M205" s="377"/>
      <c r="N205" s="260"/>
      <c r="O205" s="260"/>
      <c r="P205" s="258">
        <f>SUM(M205:O205)</f>
        <v>0</v>
      </c>
      <c r="Q205" s="260"/>
      <c r="R205" s="260"/>
      <c r="S205" s="260"/>
      <c r="T205" s="258">
        <f>SUM(Q205:S205)</f>
        <v>0</v>
      </c>
      <c r="U205" s="260"/>
      <c r="V205" s="260"/>
      <c r="W205" s="260"/>
      <c r="X205" s="258">
        <f>SUM(U205:W205)</f>
        <v>0</v>
      </c>
      <c r="Y205" s="260"/>
      <c r="Z205" s="260"/>
      <c r="AA205" s="260"/>
      <c r="AB205" s="881">
        <f>SUM(Y205:AA205)</f>
        <v>0</v>
      </c>
      <c r="AC205" s="41"/>
      <c r="AD205" s="240" t="s">
        <v>92</v>
      </c>
      <c r="AE205" s="247"/>
      <c r="AF205" s="247"/>
      <c r="AG205" s="260" t="s">
        <v>47</v>
      </c>
      <c r="AH205" s="260" t="s">
        <v>47</v>
      </c>
      <c r="AI205" s="260" t="s">
        <v>47</v>
      </c>
      <c r="AJ205" s="260" t="s">
        <v>47</v>
      </c>
      <c r="AK205" s="260" t="s">
        <v>47</v>
      </c>
      <c r="AL205" s="260" t="s">
        <v>47</v>
      </c>
      <c r="AM205" s="260" t="s">
        <v>47</v>
      </c>
      <c r="AN205" s="260" t="s">
        <v>47</v>
      </c>
      <c r="AO205" s="260" t="s">
        <v>47</v>
      </c>
      <c r="AP205" s="260" t="s">
        <v>47</v>
      </c>
      <c r="AQ205" s="260" t="s">
        <v>47</v>
      </c>
      <c r="AR205" s="260" t="s">
        <v>47</v>
      </c>
      <c r="AS205" s="1376" t="s">
        <v>47</v>
      </c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</row>
    <row r="206" spans="1:179" s="40" customFormat="1" ht="21" customHeight="1" x14ac:dyDescent="0.25">
      <c r="A206" s="240" t="s">
        <v>93</v>
      </c>
      <c r="B206" s="247"/>
      <c r="C206" s="247"/>
      <c r="D206" s="248"/>
      <c r="E206" s="457"/>
      <c r="F206" s="232"/>
      <c r="G206" s="232">
        <f>F206</f>
        <v>0</v>
      </c>
      <c r="H206" s="259"/>
      <c r="I206" s="463"/>
      <c r="J206" s="910">
        <f t="shared" si="71"/>
        <v>0</v>
      </c>
      <c r="K206" s="467">
        <f t="shared" si="75"/>
        <v>0</v>
      </c>
      <c r="L206" s="900"/>
      <c r="M206" s="377"/>
      <c r="N206" s="260"/>
      <c r="O206" s="260"/>
      <c r="P206" s="258">
        <f>SUM(M206:O206)</f>
        <v>0</v>
      </c>
      <c r="Q206" s="260"/>
      <c r="R206" s="260"/>
      <c r="S206" s="260"/>
      <c r="T206" s="258">
        <f>SUM(Q206:S206)</f>
        <v>0</v>
      </c>
      <c r="U206" s="260"/>
      <c r="V206" s="260"/>
      <c r="W206" s="260"/>
      <c r="X206" s="258">
        <f>SUM(U206:W206)</f>
        <v>0</v>
      </c>
      <c r="Y206" s="260"/>
      <c r="Z206" s="260"/>
      <c r="AA206" s="260"/>
      <c r="AB206" s="881">
        <f>SUM(Y206:AA206)</f>
        <v>0</v>
      </c>
      <c r="AC206" s="41"/>
      <c r="AD206" s="240" t="s">
        <v>93</v>
      </c>
      <c r="AE206" s="247"/>
      <c r="AF206" s="247"/>
      <c r="AG206" s="260" t="s">
        <v>47</v>
      </c>
      <c r="AH206" s="260" t="s">
        <v>47</v>
      </c>
      <c r="AI206" s="260" t="s">
        <v>47</v>
      </c>
      <c r="AJ206" s="260" t="s">
        <v>47</v>
      </c>
      <c r="AK206" s="260" t="s">
        <v>47</v>
      </c>
      <c r="AL206" s="260" t="s">
        <v>47</v>
      </c>
      <c r="AM206" s="260" t="s">
        <v>47</v>
      </c>
      <c r="AN206" s="260" t="s">
        <v>47</v>
      </c>
      <c r="AO206" s="260" t="s">
        <v>47</v>
      </c>
      <c r="AP206" s="260" t="s">
        <v>47</v>
      </c>
      <c r="AQ206" s="260" t="s">
        <v>47</v>
      </c>
      <c r="AR206" s="260" t="s">
        <v>47</v>
      </c>
      <c r="AS206" s="1376" t="s">
        <v>47</v>
      </c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</row>
    <row r="207" spans="1:179" s="40" customFormat="1" ht="21" customHeight="1" x14ac:dyDescent="0.25">
      <c r="A207" s="240" t="s">
        <v>94</v>
      </c>
      <c r="B207" s="247"/>
      <c r="C207" s="247"/>
      <c r="D207" s="248"/>
      <c r="E207" s="457"/>
      <c r="F207" s="232">
        <f>'226.995 медосмотры'!CR24</f>
        <v>74000</v>
      </c>
      <c r="G207" s="232">
        <f>F207</f>
        <v>74000</v>
      </c>
      <c r="H207" s="259"/>
      <c r="I207" s="463"/>
      <c r="J207" s="910">
        <f t="shared" si="71"/>
        <v>74000</v>
      </c>
      <c r="K207" s="467">
        <f t="shared" si="75"/>
        <v>0</v>
      </c>
      <c r="L207" s="900"/>
      <c r="M207" s="377"/>
      <c r="N207" s="260"/>
      <c r="O207" s="260"/>
      <c r="P207" s="258">
        <f>SUM(M207:O207)</f>
        <v>0</v>
      </c>
      <c r="Q207" s="260"/>
      <c r="R207" s="260"/>
      <c r="S207" s="260"/>
      <c r="T207" s="258">
        <f>SUM(Q207:S207)</f>
        <v>0</v>
      </c>
      <c r="U207" s="260"/>
      <c r="V207" s="260"/>
      <c r="W207" s="260"/>
      <c r="X207" s="258">
        <f>SUM(U207:W207)</f>
        <v>0</v>
      </c>
      <c r="Y207" s="260"/>
      <c r="Z207" s="260"/>
      <c r="AA207" s="260"/>
      <c r="AB207" s="881">
        <f>SUM(Y207:AA207)</f>
        <v>0</v>
      </c>
      <c r="AC207" s="41"/>
      <c r="AD207" s="240" t="s">
        <v>94</v>
      </c>
      <c r="AE207" s="247"/>
      <c r="AF207" s="247"/>
      <c r="AG207" s="581">
        <f t="shared" ref="AG207:AG208" si="85">F207</f>
        <v>74000</v>
      </c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1376">
        <f t="shared" si="74"/>
        <v>74000</v>
      </c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</row>
    <row r="208" spans="1:179" s="40" customFormat="1" ht="39.75" customHeight="1" x14ac:dyDescent="0.25">
      <c r="A208" s="223" t="s">
        <v>89</v>
      </c>
      <c r="B208" s="213"/>
      <c r="C208" s="213">
        <v>996</v>
      </c>
      <c r="D208" s="262" t="s">
        <v>1211</v>
      </c>
      <c r="E208" s="457"/>
      <c r="F208" s="204"/>
      <c r="G208" s="204">
        <f>F208</f>
        <v>0</v>
      </c>
      <c r="H208" s="206"/>
      <c r="I208" s="413"/>
      <c r="J208" s="909">
        <f t="shared" si="71"/>
        <v>0</v>
      </c>
      <c r="K208" s="468">
        <f t="shared" si="75"/>
        <v>0</v>
      </c>
      <c r="L208" s="901"/>
      <c r="M208" s="201"/>
      <c r="N208" s="45"/>
      <c r="O208" s="45"/>
      <c r="P208" s="45">
        <f>SUM(M208:O208)</f>
        <v>0</v>
      </c>
      <c r="Q208" s="45"/>
      <c r="R208" s="45"/>
      <c r="S208" s="45"/>
      <c r="T208" s="45">
        <f>SUM(Q208:S208)</f>
        <v>0</v>
      </c>
      <c r="U208" s="45"/>
      <c r="V208" s="45"/>
      <c r="W208" s="45"/>
      <c r="X208" s="45">
        <f>SUM(U208:W208)</f>
        <v>0</v>
      </c>
      <c r="Y208" s="45"/>
      <c r="Z208" s="45"/>
      <c r="AA208" s="45"/>
      <c r="AB208" s="880">
        <f>SUM(Y208:AA208)</f>
        <v>0</v>
      </c>
      <c r="AC208" s="41"/>
      <c r="AD208" s="223" t="s">
        <v>89</v>
      </c>
      <c r="AE208" s="213"/>
      <c r="AF208" s="213">
        <v>996</v>
      </c>
      <c r="AG208" s="582">
        <f t="shared" si="85"/>
        <v>0</v>
      </c>
      <c r="AH208" s="45" t="s">
        <v>47</v>
      </c>
      <c r="AI208" s="45" t="s">
        <v>47</v>
      </c>
      <c r="AJ208" s="45" t="s">
        <v>47</v>
      </c>
      <c r="AK208" s="45" t="s">
        <v>47</v>
      </c>
      <c r="AL208" s="45" t="s">
        <v>47</v>
      </c>
      <c r="AM208" s="45" t="s">
        <v>47</v>
      </c>
      <c r="AN208" s="45" t="s">
        <v>47</v>
      </c>
      <c r="AO208" s="45" t="s">
        <v>47</v>
      </c>
      <c r="AP208" s="45" t="s">
        <v>47</v>
      </c>
      <c r="AQ208" s="45" t="s">
        <v>47</v>
      </c>
      <c r="AR208" s="45" t="s">
        <v>47</v>
      </c>
      <c r="AS208" s="1376" t="s">
        <v>47</v>
      </c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</row>
    <row r="209" spans="1:179" s="42" customFormat="1" ht="30" customHeight="1" x14ac:dyDescent="0.25">
      <c r="A209" s="223" t="s">
        <v>1766</v>
      </c>
      <c r="B209" s="213">
        <v>227</v>
      </c>
      <c r="C209" s="213"/>
      <c r="D209" s="262"/>
      <c r="E209" s="458">
        <f t="shared" ref="E209:T209" si="86">E210</f>
        <v>0</v>
      </c>
      <c r="F209" s="204">
        <f t="shared" si="86"/>
        <v>0</v>
      </c>
      <c r="G209" s="204">
        <f t="shared" si="86"/>
        <v>0</v>
      </c>
      <c r="H209" s="206">
        <f t="shared" si="86"/>
        <v>0</v>
      </c>
      <c r="I209" s="413">
        <f t="shared" si="86"/>
        <v>0</v>
      </c>
      <c r="J209" s="909">
        <f t="shared" si="71"/>
        <v>0</v>
      </c>
      <c r="K209" s="901">
        <f t="shared" si="75"/>
        <v>0</v>
      </c>
      <c r="L209" s="901">
        <f t="shared" si="86"/>
        <v>0</v>
      </c>
      <c r="M209" s="201">
        <f t="shared" si="86"/>
        <v>0</v>
      </c>
      <c r="N209" s="45">
        <f t="shared" si="86"/>
        <v>0</v>
      </c>
      <c r="O209" s="45">
        <f t="shared" si="86"/>
        <v>0</v>
      </c>
      <c r="P209" s="45">
        <f t="shared" si="86"/>
        <v>0</v>
      </c>
      <c r="Q209" s="45">
        <f t="shared" si="86"/>
        <v>0</v>
      </c>
      <c r="R209" s="45">
        <f t="shared" si="86"/>
        <v>0</v>
      </c>
      <c r="S209" s="45">
        <f t="shared" si="86"/>
        <v>0</v>
      </c>
      <c r="T209" s="45">
        <f t="shared" si="86"/>
        <v>0</v>
      </c>
      <c r="U209" s="45">
        <f t="shared" ref="U209:AB209" si="87">U210</f>
        <v>0</v>
      </c>
      <c r="V209" s="45">
        <f t="shared" si="87"/>
        <v>0</v>
      </c>
      <c r="W209" s="45">
        <f t="shared" si="87"/>
        <v>0</v>
      </c>
      <c r="X209" s="45">
        <f t="shared" si="87"/>
        <v>0</v>
      </c>
      <c r="Y209" s="45">
        <f t="shared" si="87"/>
        <v>0</v>
      </c>
      <c r="Z209" s="45">
        <f t="shared" si="87"/>
        <v>0</v>
      </c>
      <c r="AA209" s="45">
        <f t="shared" si="87"/>
        <v>0</v>
      </c>
      <c r="AB209" s="880">
        <f t="shared" si="87"/>
        <v>0</v>
      </c>
      <c r="AC209" s="194"/>
      <c r="AD209" s="223" t="s">
        <v>1766</v>
      </c>
      <c r="AE209" s="213">
        <v>227</v>
      </c>
      <c r="AF209" s="213"/>
      <c r="AG209" s="582">
        <f t="shared" ref="AG209" si="88">AG210</f>
        <v>0</v>
      </c>
      <c r="AH209" s="45" t="s">
        <v>47</v>
      </c>
      <c r="AI209" s="45" t="s">
        <v>47</v>
      </c>
      <c r="AJ209" s="45" t="s">
        <v>47</v>
      </c>
      <c r="AK209" s="45" t="s">
        <v>47</v>
      </c>
      <c r="AL209" s="45" t="s">
        <v>47</v>
      </c>
      <c r="AM209" s="45" t="s">
        <v>47</v>
      </c>
      <c r="AN209" s="45" t="s">
        <v>47</v>
      </c>
      <c r="AO209" s="45" t="s">
        <v>47</v>
      </c>
      <c r="AP209" s="45" t="s">
        <v>47</v>
      </c>
      <c r="AQ209" s="45" t="s">
        <v>47</v>
      </c>
      <c r="AR209" s="45" t="s">
        <v>47</v>
      </c>
      <c r="AS209" s="1376" t="s">
        <v>47</v>
      </c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</row>
    <row r="210" spans="1:179" s="40" customFormat="1" ht="51" customHeight="1" x14ac:dyDescent="0.25">
      <c r="A210" s="544" t="s">
        <v>8</v>
      </c>
      <c r="B210" s="230"/>
      <c r="C210" s="247">
        <v>951</v>
      </c>
      <c r="D210" s="244" t="s">
        <v>1211</v>
      </c>
      <c r="E210" s="458"/>
      <c r="F210" s="231">
        <f>'227.951 страхов.лифтов'!F15</f>
        <v>0</v>
      </c>
      <c r="G210" s="231">
        <f>F210</f>
        <v>0</v>
      </c>
      <c r="H210" s="1420"/>
      <c r="I210" s="1421"/>
      <c r="J210" s="909">
        <f t="shared" si="71"/>
        <v>0</v>
      </c>
      <c r="K210" s="469">
        <f t="shared" si="75"/>
        <v>0</v>
      </c>
      <c r="L210" s="1422"/>
      <c r="M210" s="1423"/>
      <c r="N210" s="584"/>
      <c r="O210" s="584"/>
      <c r="P210" s="45">
        <f>SUM(M210:O210)</f>
        <v>0</v>
      </c>
      <c r="Q210" s="584"/>
      <c r="R210" s="584"/>
      <c r="S210" s="584"/>
      <c r="T210" s="45">
        <f>SUM(Q210:S210)</f>
        <v>0</v>
      </c>
      <c r="U210" s="584"/>
      <c r="V210" s="584"/>
      <c r="W210" s="584"/>
      <c r="X210" s="45">
        <f>SUM(U210:W210)</f>
        <v>0</v>
      </c>
      <c r="Y210" s="584"/>
      <c r="Z210" s="584"/>
      <c r="AA210" s="584"/>
      <c r="AB210" s="880">
        <f>SUM(Y210:AA210)</f>
        <v>0</v>
      </c>
      <c r="AC210" s="41"/>
      <c r="AD210" s="544" t="s">
        <v>8</v>
      </c>
      <c r="AE210" s="230"/>
      <c r="AF210" s="247">
        <v>951</v>
      </c>
      <c r="AG210" s="581">
        <f t="shared" ref="AG210" si="89">F210</f>
        <v>0</v>
      </c>
      <c r="AH210" s="260" t="s">
        <v>47</v>
      </c>
      <c r="AI210" s="260" t="s">
        <v>47</v>
      </c>
      <c r="AJ210" s="260" t="s">
        <v>47</v>
      </c>
      <c r="AK210" s="260" t="s">
        <v>47</v>
      </c>
      <c r="AL210" s="260" t="s">
        <v>47</v>
      </c>
      <c r="AM210" s="260" t="s">
        <v>47</v>
      </c>
      <c r="AN210" s="260" t="s">
        <v>47</v>
      </c>
      <c r="AO210" s="260" t="s">
        <v>47</v>
      </c>
      <c r="AP210" s="260" t="s">
        <v>47</v>
      </c>
      <c r="AQ210" s="260" t="s">
        <v>47</v>
      </c>
      <c r="AR210" s="260" t="s">
        <v>47</v>
      </c>
      <c r="AS210" s="1376" t="s">
        <v>47</v>
      </c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</row>
    <row r="211" spans="1:179" s="40" customFormat="1" ht="24.75" customHeight="1" x14ac:dyDescent="0.25">
      <c r="A211" s="223" t="s">
        <v>665</v>
      </c>
      <c r="B211" s="213">
        <v>260</v>
      </c>
      <c r="C211" s="213"/>
      <c r="D211" s="262"/>
      <c r="E211" s="458">
        <f t="shared" ref="E211:T212" si="90">E212</f>
        <v>0</v>
      </c>
      <c r="F211" s="204">
        <f t="shared" si="90"/>
        <v>0</v>
      </c>
      <c r="G211" s="204">
        <f t="shared" si="90"/>
        <v>0</v>
      </c>
      <c r="H211" s="206">
        <f t="shared" si="90"/>
        <v>0</v>
      </c>
      <c r="I211" s="413">
        <f t="shared" si="90"/>
        <v>0</v>
      </c>
      <c r="J211" s="909">
        <f t="shared" si="71"/>
        <v>0</v>
      </c>
      <c r="K211" s="901">
        <f t="shared" si="75"/>
        <v>0</v>
      </c>
      <c r="L211" s="901">
        <f t="shared" si="90"/>
        <v>0</v>
      </c>
      <c r="M211" s="201">
        <f t="shared" si="90"/>
        <v>0</v>
      </c>
      <c r="N211" s="45">
        <f t="shared" si="90"/>
        <v>0</v>
      </c>
      <c r="O211" s="45">
        <f t="shared" si="90"/>
        <v>0</v>
      </c>
      <c r="P211" s="45">
        <f t="shared" si="90"/>
        <v>0</v>
      </c>
      <c r="Q211" s="45">
        <f t="shared" si="90"/>
        <v>0</v>
      </c>
      <c r="R211" s="45">
        <f t="shared" si="90"/>
        <v>0</v>
      </c>
      <c r="S211" s="45">
        <f t="shared" si="90"/>
        <v>0</v>
      </c>
      <c r="T211" s="45">
        <f t="shared" si="90"/>
        <v>0</v>
      </c>
      <c r="U211" s="45">
        <f t="shared" ref="U211:AB212" si="91">U212</f>
        <v>0</v>
      </c>
      <c r="V211" s="45">
        <f t="shared" si="91"/>
        <v>0</v>
      </c>
      <c r="W211" s="45">
        <f t="shared" si="91"/>
        <v>0</v>
      </c>
      <c r="X211" s="45">
        <f t="shared" si="91"/>
        <v>0</v>
      </c>
      <c r="Y211" s="45">
        <f t="shared" si="91"/>
        <v>0</v>
      </c>
      <c r="Z211" s="45">
        <f t="shared" si="91"/>
        <v>0</v>
      </c>
      <c r="AA211" s="45">
        <f t="shared" si="91"/>
        <v>0</v>
      </c>
      <c r="AB211" s="880">
        <f t="shared" si="91"/>
        <v>0</v>
      </c>
      <c r="AC211" s="194"/>
      <c r="AD211" s="223" t="s">
        <v>665</v>
      </c>
      <c r="AE211" s="213">
        <v>260</v>
      </c>
      <c r="AF211" s="213"/>
      <c r="AG211" s="582">
        <f t="shared" ref="AG211:AG212" si="92">AG212</f>
        <v>0</v>
      </c>
      <c r="AH211" s="45" t="s">
        <v>47</v>
      </c>
      <c r="AI211" s="45" t="s">
        <v>47</v>
      </c>
      <c r="AJ211" s="45" t="s">
        <v>47</v>
      </c>
      <c r="AK211" s="45" t="s">
        <v>47</v>
      </c>
      <c r="AL211" s="45" t="s">
        <v>47</v>
      </c>
      <c r="AM211" s="45" t="s">
        <v>47</v>
      </c>
      <c r="AN211" s="45" t="s">
        <v>47</v>
      </c>
      <c r="AO211" s="45" t="s">
        <v>47</v>
      </c>
      <c r="AP211" s="45" t="s">
        <v>47</v>
      </c>
      <c r="AQ211" s="45" t="s">
        <v>47</v>
      </c>
      <c r="AR211" s="45" t="s">
        <v>47</v>
      </c>
      <c r="AS211" s="1376" t="s">
        <v>47</v>
      </c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</row>
    <row r="212" spans="1:179" s="41" customFormat="1" ht="32.25" customHeight="1" x14ac:dyDescent="0.25">
      <c r="A212" s="223" t="s">
        <v>666</v>
      </c>
      <c r="B212" s="213">
        <v>262</v>
      </c>
      <c r="C212" s="213"/>
      <c r="D212" s="262"/>
      <c r="E212" s="458">
        <f t="shared" si="90"/>
        <v>0</v>
      </c>
      <c r="F212" s="204">
        <f t="shared" si="90"/>
        <v>0</v>
      </c>
      <c r="G212" s="204">
        <f t="shared" si="90"/>
        <v>0</v>
      </c>
      <c r="H212" s="206">
        <f t="shared" si="90"/>
        <v>0</v>
      </c>
      <c r="I212" s="413">
        <f t="shared" si="90"/>
        <v>0</v>
      </c>
      <c r="J212" s="909">
        <f t="shared" si="71"/>
        <v>0</v>
      </c>
      <c r="K212" s="901">
        <f t="shared" si="75"/>
        <v>0</v>
      </c>
      <c r="L212" s="901">
        <f t="shared" si="90"/>
        <v>0</v>
      </c>
      <c r="M212" s="201">
        <f t="shared" si="90"/>
        <v>0</v>
      </c>
      <c r="N212" s="45">
        <f t="shared" si="90"/>
        <v>0</v>
      </c>
      <c r="O212" s="45">
        <f t="shared" si="90"/>
        <v>0</v>
      </c>
      <c r="P212" s="45">
        <f t="shared" si="90"/>
        <v>0</v>
      </c>
      <c r="Q212" s="45">
        <f t="shared" si="90"/>
        <v>0</v>
      </c>
      <c r="R212" s="45">
        <f t="shared" si="90"/>
        <v>0</v>
      </c>
      <c r="S212" s="45">
        <f t="shared" si="90"/>
        <v>0</v>
      </c>
      <c r="T212" s="45">
        <f t="shared" si="90"/>
        <v>0</v>
      </c>
      <c r="U212" s="45">
        <f t="shared" si="91"/>
        <v>0</v>
      </c>
      <c r="V212" s="45">
        <f t="shared" si="91"/>
        <v>0</v>
      </c>
      <c r="W212" s="45">
        <f t="shared" si="91"/>
        <v>0</v>
      </c>
      <c r="X212" s="45">
        <f t="shared" si="91"/>
        <v>0</v>
      </c>
      <c r="Y212" s="45">
        <f t="shared" si="91"/>
        <v>0</v>
      </c>
      <c r="Z212" s="45">
        <f t="shared" si="91"/>
        <v>0</v>
      </c>
      <c r="AA212" s="45">
        <f t="shared" si="91"/>
        <v>0</v>
      </c>
      <c r="AB212" s="880">
        <f t="shared" si="91"/>
        <v>0</v>
      </c>
      <c r="AC212" s="194"/>
      <c r="AD212" s="223" t="s">
        <v>666</v>
      </c>
      <c r="AE212" s="213">
        <v>262</v>
      </c>
      <c r="AF212" s="213"/>
      <c r="AG212" s="582">
        <f t="shared" si="92"/>
        <v>0</v>
      </c>
      <c r="AH212" s="45" t="s">
        <v>47</v>
      </c>
      <c r="AI212" s="45" t="s">
        <v>47</v>
      </c>
      <c r="AJ212" s="45" t="s">
        <v>47</v>
      </c>
      <c r="AK212" s="45" t="s">
        <v>47</v>
      </c>
      <c r="AL212" s="45" t="s">
        <v>47</v>
      </c>
      <c r="AM212" s="45" t="s">
        <v>47</v>
      </c>
      <c r="AN212" s="45" t="s">
        <v>47</v>
      </c>
      <c r="AO212" s="45" t="s">
        <v>47</v>
      </c>
      <c r="AP212" s="45" t="s">
        <v>47</v>
      </c>
      <c r="AQ212" s="45" t="s">
        <v>47</v>
      </c>
      <c r="AR212" s="45" t="s">
        <v>47</v>
      </c>
      <c r="AS212" s="1376" t="s">
        <v>47</v>
      </c>
    </row>
    <row r="213" spans="1:179" s="41" customFormat="1" ht="25.5" customHeight="1" x14ac:dyDescent="0.25">
      <c r="A213" s="544" t="s">
        <v>660</v>
      </c>
      <c r="B213" s="230"/>
      <c r="C213" s="247">
        <v>993</v>
      </c>
      <c r="D213" s="244" t="s">
        <v>1212</v>
      </c>
      <c r="E213" s="458"/>
      <c r="F213" s="231"/>
      <c r="G213" s="231">
        <f>F213</f>
        <v>0</v>
      </c>
      <c r="H213" s="1420"/>
      <c r="I213" s="1421"/>
      <c r="J213" s="909">
        <f t="shared" si="71"/>
        <v>0</v>
      </c>
      <c r="K213" s="469">
        <f t="shared" si="75"/>
        <v>0</v>
      </c>
      <c r="L213" s="1422"/>
      <c r="M213" s="1423"/>
      <c r="N213" s="584"/>
      <c r="O213" s="584"/>
      <c r="P213" s="45">
        <f>SUM(M213:O213)</f>
        <v>0</v>
      </c>
      <c r="Q213" s="584"/>
      <c r="R213" s="584"/>
      <c r="S213" s="584"/>
      <c r="T213" s="45">
        <f>SUM(Q213:S213)</f>
        <v>0</v>
      </c>
      <c r="U213" s="584"/>
      <c r="V213" s="584"/>
      <c r="W213" s="584"/>
      <c r="X213" s="45">
        <f>SUM(U213:W213)</f>
        <v>0</v>
      </c>
      <c r="Y213" s="584"/>
      <c r="Z213" s="584"/>
      <c r="AA213" s="584"/>
      <c r="AB213" s="880">
        <f>SUM(Y213:AA213)</f>
        <v>0</v>
      </c>
      <c r="AD213" s="544" t="s">
        <v>660</v>
      </c>
      <c r="AE213" s="230"/>
      <c r="AF213" s="247">
        <v>993</v>
      </c>
      <c r="AG213" s="581">
        <f t="shared" ref="AG213" si="93">F213</f>
        <v>0</v>
      </c>
      <c r="AH213" s="260" t="s">
        <v>47</v>
      </c>
      <c r="AI213" s="260" t="s">
        <v>47</v>
      </c>
      <c r="AJ213" s="260" t="s">
        <v>47</v>
      </c>
      <c r="AK213" s="260" t="s">
        <v>47</v>
      </c>
      <c r="AL213" s="260" t="s">
        <v>47</v>
      </c>
      <c r="AM213" s="260" t="s">
        <v>47</v>
      </c>
      <c r="AN213" s="260" t="s">
        <v>47</v>
      </c>
      <c r="AO213" s="260" t="s">
        <v>47</v>
      </c>
      <c r="AP213" s="260" t="s">
        <v>47</v>
      </c>
      <c r="AQ213" s="260" t="s">
        <v>47</v>
      </c>
      <c r="AR213" s="260" t="s">
        <v>47</v>
      </c>
      <c r="AS213" s="1376" t="s">
        <v>47</v>
      </c>
    </row>
    <row r="214" spans="1:179" s="41" customFormat="1" ht="25.5" customHeight="1" x14ac:dyDescent="0.25">
      <c r="A214" s="223" t="s">
        <v>1655</v>
      </c>
      <c r="B214" s="213">
        <v>291</v>
      </c>
      <c r="C214" s="213"/>
      <c r="D214" s="262"/>
      <c r="E214" s="458">
        <f>E215</f>
        <v>0</v>
      </c>
      <c r="F214" s="204">
        <f>F215</f>
        <v>0</v>
      </c>
      <c r="G214" s="204">
        <f>G215</f>
        <v>0</v>
      </c>
      <c r="H214" s="206">
        <f>H215</f>
        <v>0</v>
      </c>
      <c r="I214" s="413">
        <f t="shared" ref="I214:AB218" si="94">I215</f>
        <v>0</v>
      </c>
      <c r="J214" s="908">
        <f>G214-K214</f>
        <v>0</v>
      </c>
      <c r="K214" s="901">
        <f t="shared" si="75"/>
        <v>0</v>
      </c>
      <c r="L214" s="901">
        <f t="shared" si="94"/>
        <v>0</v>
      </c>
      <c r="M214" s="201">
        <f>M215</f>
        <v>0</v>
      </c>
      <c r="N214" s="45">
        <f t="shared" si="94"/>
        <v>0</v>
      </c>
      <c r="O214" s="45">
        <f t="shared" si="94"/>
        <v>0</v>
      </c>
      <c r="P214" s="45">
        <f t="shared" si="94"/>
        <v>0</v>
      </c>
      <c r="Q214" s="45">
        <f t="shared" si="94"/>
        <v>0</v>
      </c>
      <c r="R214" s="45">
        <f t="shared" si="94"/>
        <v>0</v>
      </c>
      <c r="S214" s="45">
        <f t="shared" si="94"/>
        <v>0</v>
      </c>
      <c r="T214" s="45">
        <f t="shared" si="94"/>
        <v>0</v>
      </c>
      <c r="U214" s="45">
        <f t="shared" si="94"/>
        <v>0</v>
      </c>
      <c r="V214" s="45">
        <f t="shared" si="94"/>
        <v>0</v>
      </c>
      <c r="W214" s="45">
        <f t="shared" si="94"/>
        <v>0</v>
      </c>
      <c r="X214" s="45">
        <f t="shared" si="94"/>
        <v>0</v>
      </c>
      <c r="Y214" s="45">
        <f t="shared" si="94"/>
        <v>0</v>
      </c>
      <c r="Z214" s="45">
        <f t="shared" si="94"/>
        <v>0</v>
      </c>
      <c r="AA214" s="45">
        <f t="shared" si="94"/>
        <v>0</v>
      </c>
      <c r="AB214" s="880">
        <f t="shared" si="94"/>
        <v>0</v>
      </c>
      <c r="AC214" s="194"/>
      <c r="AD214" s="223" t="s">
        <v>1655</v>
      </c>
      <c r="AE214" s="213">
        <v>291</v>
      </c>
      <c r="AF214" s="213"/>
      <c r="AG214" s="582">
        <f t="shared" ref="AG214:AG218" si="95">AG215</f>
        <v>0</v>
      </c>
      <c r="AH214" s="45" t="s">
        <v>47</v>
      </c>
      <c r="AI214" s="45" t="s">
        <v>47</v>
      </c>
      <c r="AJ214" s="45" t="s">
        <v>47</v>
      </c>
      <c r="AK214" s="45" t="s">
        <v>47</v>
      </c>
      <c r="AL214" s="45" t="s">
        <v>47</v>
      </c>
      <c r="AM214" s="45" t="s">
        <v>47</v>
      </c>
      <c r="AN214" s="45" t="s">
        <v>47</v>
      </c>
      <c r="AO214" s="45" t="s">
        <v>47</v>
      </c>
      <c r="AP214" s="45" t="s">
        <v>47</v>
      </c>
      <c r="AQ214" s="45" t="s">
        <v>47</v>
      </c>
      <c r="AR214" s="45" t="s">
        <v>47</v>
      </c>
      <c r="AS214" s="1376" t="s">
        <v>47</v>
      </c>
    </row>
    <row r="215" spans="1:179" s="40" customFormat="1" ht="132.75" customHeight="1" x14ac:dyDescent="0.25">
      <c r="A215" s="544" t="s">
        <v>1656</v>
      </c>
      <c r="B215" s="247"/>
      <c r="C215" s="247">
        <v>967</v>
      </c>
      <c r="D215" s="244" t="s">
        <v>1213</v>
      </c>
      <c r="E215" s="458"/>
      <c r="F215" s="203"/>
      <c r="G215" s="203">
        <f>F215</f>
        <v>0</v>
      </c>
      <c r="H215" s="1420"/>
      <c r="I215" s="1421"/>
      <c r="J215" s="909">
        <f t="shared" si="71"/>
        <v>0</v>
      </c>
      <c r="K215" s="466">
        <f t="shared" si="75"/>
        <v>0</v>
      </c>
      <c r="L215" s="1422"/>
      <c r="M215" s="1423"/>
      <c r="N215" s="584"/>
      <c r="O215" s="584"/>
      <c r="P215" s="45">
        <f t="shared" ref="P215" si="96">SUM(M215:O215)</f>
        <v>0</v>
      </c>
      <c r="Q215" s="260"/>
      <c r="R215" s="260"/>
      <c r="S215" s="260"/>
      <c r="T215" s="45">
        <f t="shared" ref="T215" si="97">SUM(Q215:S215)</f>
        <v>0</v>
      </c>
      <c r="U215" s="260"/>
      <c r="V215" s="260"/>
      <c r="W215" s="260"/>
      <c r="X215" s="45">
        <f t="shared" ref="X215" si="98">SUM(U215:W215)</f>
        <v>0</v>
      </c>
      <c r="Y215" s="584"/>
      <c r="Z215" s="584"/>
      <c r="AA215" s="584"/>
      <c r="AB215" s="880">
        <f t="shared" ref="AB215" si="99">SUM(Y215:AA215)</f>
        <v>0</v>
      </c>
      <c r="AC215" s="41"/>
      <c r="AD215" s="544" t="s">
        <v>1656</v>
      </c>
      <c r="AE215" s="247"/>
      <c r="AF215" s="247">
        <v>967</v>
      </c>
      <c r="AG215" s="581">
        <f t="shared" ref="AG215" si="100">F215</f>
        <v>0</v>
      </c>
      <c r="AH215" s="260" t="s">
        <v>47</v>
      </c>
      <c r="AI215" s="260" t="s">
        <v>47</v>
      </c>
      <c r="AJ215" s="260" t="s">
        <v>47</v>
      </c>
      <c r="AK215" s="260" t="s">
        <v>47</v>
      </c>
      <c r="AL215" s="260" t="s">
        <v>47</v>
      </c>
      <c r="AM215" s="260" t="s">
        <v>47</v>
      </c>
      <c r="AN215" s="260" t="s">
        <v>47</v>
      </c>
      <c r="AO215" s="260" t="s">
        <v>47</v>
      </c>
      <c r="AP215" s="260" t="s">
        <v>47</v>
      </c>
      <c r="AQ215" s="260" t="s">
        <v>47</v>
      </c>
      <c r="AR215" s="260" t="s">
        <v>47</v>
      </c>
      <c r="AS215" s="1376" t="s">
        <v>47</v>
      </c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</row>
    <row r="216" spans="1:179" s="42" customFormat="1" ht="51" customHeight="1" x14ac:dyDescent="0.25">
      <c r="A216" s="223" t="s">
        <v>1657</v>
      </c>
      <c r="B216" s="213">
        <v>292</v>
      </c>
      <c r="C216" s="213"/>
      <c r="D216" s="262"/>
      <c r="E216" s="458">
        <f>E217</f>
        <v>0</v>
      </c>
      <c r="F216" s="204">
        <f>F217</f>
        <v>0</v>
      </c>
      <c r="G216" s="204">
        <f>G217</f>
        <v>0</v>
      </c>
      <c r="H216" s="206">
        <f>H217</f>
        <v>0</v>
      </c>
      <c r="I216" s="413">
        <f t="shared" si="94"/>
        <v>0</v>
      </c>
      <c r="J216" s="908">
        <f>G216-K216</f>
        <v>0</v>
      </c>
      <c r="K216" s="901">
        <f t="shared" si="75"/>
        <v>0</v>
      </c>
      <c r="L216" s="901">
        <f t="shared" si="94"/>
        <v>0</v>
      </c>
      <c r="M216" s="201">
        <f>M217</f>
        <v>0</v>
      </c>
      <c r="N216" s="45">
        <f t="shared" si="94"/>
        <v>0</v>
      </c>
      <c r="O216" s="45">
        <f t="shared" si="94"/>
        <v>0</v>
      </c>
      <c r="P216" s="45">
        <f t="shared" si="94"/>
        <v>0</v>
      </c>
      <c r="Q216" s="45">
        <f t="shared" si="94"/>
        <v>0</v>
      </c>
      <c r="R216" s="45">
        <f t="shared" si="94"/>
        <v>0</v>
      </c>
      <c r="S216" s="45">
        <f t="shared" si="94"/>
        <v>0</v>
      </c>
      <c r="T216" s="45">
        <f t="shared" si="94"/>
        <v>0</v>
      </c>
      <c r="U216" s="45">
        <f t="shared" si="94"/>
        <v>0</v>
      </c>
      <c r="V216" s="45">
        <f t="shared" si="94"/>
        <v>0</v>
      </c>
      <c r="W216" s="45">
        <f t="shared" si="94"/>
        <v>0</v>
      </c>
      <c r="X216" s="45">
        <f t="shared" si="94"/>
        <v>0</v>
      </c>
      <c r="Y216" s="45">
        <f t="shared" si="94"/>
        <v>0</v>
      </c>
      <c r="Z216" s="45">
        <f t="shared" si="94"/>
        <v>0</v>
      </c>
      <c r="AA216" s="45">
        <f t="shared" si="94"/>
        <v>0</v>
      </c>
      <c r="AB216" s="880">
        <f t="shared" si="94"/>
        <v>0</v>
      </c>
      <c r="AC216" s="194"/>
      <c r="AD216" s="223" t="s">
        <v>1657</v>
      </c>
      <c r="AE216" s="213">
        <v>292</v>
      </c>
      <c r="AF216" s="213"/>
      <c r="AG216" s="582">
        <f t="shared" si="95"/>
        <v>0</v>
      </c>
      <c r="AH216" s="45" t="s">
        <v>47</v>
      </c>
      <c r="AI216" s="45" t="s">
        <v>47</v>
      </c>
      <c r="AJ216" s="45" t="s">
        <v>47</v>
      </c>
      <c r="AK216" s="45" t="s">
        <v>47</v>
      </c>
      <c r="AL216" s="45" t="s">
        <v>47</v>
      </c>
      <c r="AM216" s="45" t="s">
        <v>47</v>
      </c>
      <c r="AN216" s="45" t="s">
        <v>47</v>
      </c>
      <c r="AO216" s="45" t="s">
        <v>47</v>
      </c>
      <c r="AP216" s="45" t="s">
        <v>47</v>
      </c>
      <c r="AQ216" s="45" t="s">
        <v>47</v>
      </c>
      <c r="AR216" s="45" t="s">
        <v>47</v>
      </c>
      <c r="AS216" s="1376" t="s">
        <v>47</v>
      </c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4"/>
      <c r="BM216" s="194"/>
      <c r="BN216" s="194"/>
      <c r="BO216" s="194"/>
      <c r="BP216" s="194"/>
      <c r="BQ216" s="194"/>
      <c r="BR216" s="194"/>
      <c r="BS216" s="194"/>
      <c r="BT216" s="194"/>
      <c r="BU216" s="194"/>
      <c r="BV216" s="194"/>
      <c r="BW216" s="194"/>
      <c r="BX216" s="194"/>
      <c r="BY216" s="194"/>
      <c r="BZ216" s="194"/>
      <c r="CA216" s="194"/>
      <c r="CB216" s="194"/>
      <c r="CC216" s="194"/>
      <c r="CD216" s="194"/>
      <c r="CE216" s="194"/>
      <c r="CF216" s="194"/>
      <c r="CG216" s="194"/>
      <c r="CH216" s="194"/>
      <c r="CI216" s="194"/>
      <c r="CJ216" s="194"/>
      <c r="CK216" s="194"/>
      <c r="CL216" s="194"/>
      <c r="CM216" s="194"/>
      <c r="CN216" s="194"/>
      <c r="CO216" s="194"/>
      <c r="CP216" s="194"/>
      <c r="CQ216" s="194"/>
      <c r="CR216" s="194"/>
      <c r="CS216" s="194"/>
      <c r="CT216" s="194"/>
      <c r="CU216" s="194"/>
      <c r="CV216" s="194"/>
      <c r="CW216" s="194"/>
      <c r="CX216" s="194"/>
      <c r="CY216" s="194"/>
      <c r="CZ216" s="194"/>
      <c r="DA216" s="194"/>
      <c r="DB216" s="194"/>
      <c r="DC216" s="194"/>
      <c r="DD216" s="194"/>
      <c r="DE216" s="194"/>
      <c r="DF216" s="194"/>
      <c r="DG216" s="194"/>
      <c r="DH216" s="194"/>
      <c r="DI216" s="194"/>
      <c r="DJ216" s="194"/>
      <c r="DK216" s="194"/>
      <c r="DL216" s="194"/>
      <c r="DM216" s="194"/>
      <c r="DN216" s="194"/>
      <c r="DO216" s="194"/>
      <c r="DP216" s="194"/>
      <c r="DQ216" s="194"/>
      <c r="DR216" s="194"/>
      <c r="DS216" s="194"/>
      <c r="DT216" s="194"/>
      <c r="DU216" s="194"/>
      <c r="DV216" s="194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</row>
    <row r="217" spans="1:179" s="42" customFormat="1" ht="132" customHeight="1" x14ac:dyDescent="0.25">
      <c r="A217" s="544" t="s">
        <v>1658</v>
      </c>
      <c r="B217" s="247"/>
      <c r="C217" s="247">
        <v>968</v>
      </c>
      <c r="D217" s="244" t="s">
        <v>1675</v>
      </c>
      <c r="E217" s="458"/>
      <c r="F217" s="203"/>
      <c r="G217" s="203">
        <f>F217</f>
        <v>0</v>
      </c>
      <c r="H217" s="1420"/>
      <c r="I217" s="1421"/>
      <c r="J217" s="909">
        <f t="shared" ref="J217" si="101">G217-K217</f>
        <v>0</v>
      </c>
      <c r="K217" s="466">
        <f t="shared" si="75"/>
        <v>0</v>
      </c>
      <c r="L217" s="1422"/>
      <c r="M217" s="1423"/>
      <c r="N217" s="584"/>
      <c r="O217" s="584"/>
      <c r="P217" s="45">
        <f t="shared" ref="P217" si="102">SUM(M217:O217)</f>
        <v>0</v>
      </c>
      <c r="Q217" s="260"/>
      <c r="R217" s="260"/>
      <c r="S217" s="260"/>
      <c r="T217" s="45">
        <f t="shared" ref="T217" si="103">SUM(Q217:S217)</f>
        <v>0</v>
      </c>
      <c r="U217" s="260"/>
      <c r="V217" s="260"/>
      <c r="W217" s="260"/>
      <c r="X217" s="45">
        <f t="shared" ref="X217" si="104">SUM(U217:W217)</f>
        <v>0</v>
      </c>
      <c r="Y217" s="584"/>
      <c r="Z217" s="584"/>
      <c r="AA217" s="584"/>
      <c r="AB217" s="880">
        <f t="shared" ref="AB217" si="105">SUM(Y217:AA217)</f>
        <v>0</v>
      </c>
      <c r="AC217" s="41"/>
      <c r="AD217" s="544" t="s">
        <v>1658</v>
      </c>
      <c r="AE217" s="247"/>
      <c r="AF217" s="247">
        <v>968</v>
      </c>
      <c r="AG217" s="581">
        <f t="shared" ref="AG217" si="106">F217</f>
        <v>0</v>
      </c>
      <c r="AH217" s="260" t="s">
        <v>47</v>
      </c>
      <c r="AI217" s="260" t="s">
        <v>47</v>
      </c>
      <c r="AJ217" s="260" t="s">
        <v>47</v>
      </c>
      <c r="AK217" s="260" t="s">
        <v>47</v>
      </c>
      <c r="AL217" s="260" t="s">
        <v>47</v>
      </c>
      <c r="AM217" s="260" t="s">
        <v>47</v>
      </c>
      <c r="AN217" s="260" t="s">
        <v>47</v>
      </c>
      <c r="AO217" s="260" t="s">
        <v>47</v>
      </c>
      <c r="AP217" s="260" t="s">
        <v>47</v>
      </c>
      <c r="AQ217" s="260" t="s">
        <v>47</v>
      </c>
      <c r="AR217" s="260" t="s">
        <v>47</v>
      </c>
      <c r="AS217" s="1376" t="s">
        <v>47</v>
      </c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4"/>
      <c r="BM217" s="194"/>
      <c r="BN217" s="194"/>
      <c r="BO217" s="194"/>
      <c r="BP217" s="194"/>
      <c r="BQ217" s="194"/>
      <c r="BR217" s="194"/>
      <c r="BS217" s="194"/>
      <c r="BT217" s="194"/>
      <c r="BU217" s="194"/>
      <c r="BV217" s="194"/>
      <c r="BW217" s="194"/>
      <c r="BX217" s="194"/>
      <c r="BY217" s="194"/>
      <c r="BZ217" s="194"/>
      <c r="CA217" s="194"/>
      <c r="CB217" s="194"/>
      <c r="CC217" s="194"/>
      <c r="CD217" s="194"/>
      <c r="CE217" s="194"/>
      <c r="CF217" s="194"/>
      <c r="CG217" s="194"/>
      <c r="CH217" s="194"/>
      <c r="CI217" s="194"/>
      <c r="CJ217" s="194"/>
      <c r="CK217" s="194"/>
      <c r="CL217" s="194"/>
      <c r="CM217" s="194"/>
      <c r="CN217" s="194"/>
      <c r="CO217" s="194"/>
      <c r="CP217" s="194"/>
      <c r="CQ217" s="194"/>
      <c r="CR217" s="194"/>
      <c r="CS217" s="194"/>
      <c r="CT217" s="194"/>
      <c r="CU217" s="194"/>
      <c r="CV217" s="194"/>
      <c r="CW217" s="194"/>
      <c r="CX217" s="194"/>
      <c r="CY217" s="194"/>
      <c r="CZ217" s="194"/>
      <c r="DA217" s="194"/>
      <c r="DB217" s="194"/>
      <c r="DC217" s="194"/>
      <c r="DD217" s="194"/>
      <c r="DE217" s="194"/>
      <c r="DF217" s="194"/>
      <c r="DG217" s="194"/>
      <c r="DH217" s="194"/>
      <c r="DI217" s="194"/>
      <c r="DJ217" s="194"/>
      <c r="DK217" s="194"/>
      <c r="DL217" s="194"/>
      <c r="DM217" s="194"/>
      <c r="DN217" s="194"/>
      <c r="DO217" s="194"/>
      <c r="DP217" s="194"/>
      <c r="DQ217" s="194"/>
      <c r="DR217" s="194"/>
      <c r="DS217" s="194"/>
      <c r="DT217" s="194"/>
      <c r="DU217" s="194"/>
      <c r="DV217" s="194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</row>
    <row r="218" spans="1:179" s="40" customFormat="1" ht="30.75" customHeight="1" x14ac:dyDescent="0.25">
      <c r="A218" s="223" t="s">
        <v>1659</v>
      </c>
      <c r="B218" s="213">
        <v>295</v>
      </c>
      <c r="C218" s="213"/>
      <c r="D218" s="262"/>
      <c r="E218" s="458">
        <f>E219</f>
        <v>0</v>
      </c>
      <c r="F218" s="204">
        <f>F219</f>
        <v>0</v>
      </c>
      <c r="G218" s="204">
        <f>G219</f>
        <v>0</v>
      </c>
      <c r="H218" s="206">
        <f>H219</f>
        <v>0</v>
      </c>
      <c r="I218" s="413">
        <f t="shared" si="94"/>
        <v>0</v>
      </c>
      <c r="J218" s="908">
        <f>G218-K218</f>
        <v>0</v>
      </c>
      <c r="K218" s="901">
        <f t="shared" si="75"/>
        <v>0</v>
      </c>
      <c r="L218" s="901">
        <f t="shared" si="94"/>
        <v>0</v>
      </c>
      <c r="M218" s="201">
        <f>M219</f>
        <v>0</v>
      </c>
      <c r="N218" s="45">
        <f t="shared" si="94"/>
        <v>0</v>
      </c>
      <c r="O218" s="45">
        <f t="shared" si="94"/>
        <v>0</v>
      </c>
      <c r="P218" s="45">
        <f t="shared" si="94"/>
        <v>0</v>
      </c>
      <c r="Q218" s="45">
        <f t="shared" si="94"/>
        <v>0</v>
      </c>
      <c r="R218" s="45">
        <f t="shared" si="94"/>
        <v>0</v>
      </c>
      <c r="S218" s="45">
        <f t="shared" si="94"/>
        <v>0</v>
      </c>
      <c r="T218" s="45">
        <f t="shared" si="94"/>
        <v>0</v>
      </c>
      <c r="U218" s="45">
        <f t="shared" si="94"/>
        <v>0</v>
      </c>
      <c r="V218" s="45">
        <f t="shared" si="94"/>
        <v>0</v>
      </c>
      <c r="W218" s="45">
        <f t="shared" si="94"/>
        <v>0</v>
      </c>
      <c r="X218" s="45">
        <f t="shared" si="94"/>
        <v>0</v>
      </c>
      <c r="Y218" s="45">
        <f t="shared" si="94"/>
        <v>0</v>
      </c>
      <c r="Z218" s="45">
        <f t="shared" si="94"/>
        <v>0</v>
      </c>
      <c r="AA218" s="45">
        <f t="shared" si="94"/>
        <v>0</v>
      </c>
      <c r="AB218" s="880">
        <f t="shared" si="94"/>
        <v>0</v>
      </c>
      <c r="AC218" s="194"/>
      <c r="AD218" s="223" t="s">
        <v>1659</v>
      </c>
      <c r="AE218" s="213">
        <v>295</v>
      </c>
      <c r="AF218" s="213"/>
      <c r="AG218" s="582">
        <f t="shared" si="95"/>
        <v>0</v>
      </c>
      <c r="AH218" s="45" t="s">
        <v>47</v>
      </c>
      <c r="AI218" s="45" t="s">
        <v>47</v>
      </c>
      <c r="AJ218" s="45" t="s">
        <v>47</v>
      </c>
      <c r="AK218" s="45" t="s">
        <v>47</v>
      </c>
      <c r="AL218" s="45" t="s">
        <v>47</v>
      </c>
      <c r="AM218" s="45" t="s">
        <v>47</v>
      </c>
      <c r="AN218" s="45" t="s">
        <v>47</v>
      </c>
      <c r="AO218" s="45" t="s">
        <v>47</v>
      </c>
      <c r="AP218" s="45" t="s">
        <v>47</v>
      </c>
      <c r="AQ218" s="45" t="s">
        <v>47</v>
      </c>
      <c r="AR218" s="45" t="s">
        <v>47</v>
      </c>
      <c r="AS218" s="1376" t="s">
        <v>47</v>
      </c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</row>
    <row r="219" spans="1:179" s="42" customFormat="1" ht="84" customHeight="1" x14ac:dyDescent="0.25">
      <c r="A219" s="544" t="s">
        <v>1660</v>
      </c>
      <c r="B219" s="247"/>
      <c r="C219" s="1379" t="s">
        <v>2</v>
      </c>
      <c r="D219" s="244" t="s">
        <v>1675</v>
      </c>
      <c r="E219" s="458"/>
      <c r="F219" s="203"/>
      <c r="G219" s="203">
        <f>F219</f>
        <v>0</v>
      </c>
      <c r="H219" s="1420"/>
      <c r="I219" s="1421"/>
      <c r="J219" s="909">
        <f t="shared" ref="J219" si="107">G219-K219</f>
        <v>0</v>
      </c>
      <c r="K219" s="466">
        <f t="shared" si="75"/>
        <v>0</v>
      </c>
      <c r="L219" s="1422"/>
      <c r="M219" s="1423"/>
      <c r="N219" s="584"/>
      <c r="O219" s="584"/>
      <c r="P219" s="45">
        <f t="shared" ref="P219" si="108">SUM(M219:O219)</f>
        <v>0</v>
      </c>
      <c r="Q219" s="260"/>
      <c r="R219" s="260"/>
      <c r="S219" s="260"/>
      <c r="T219" s="45">
        <f t="shared" ref="T219" si="109">SUM(Q219:S219)</f>
        <v>0</v>
      </c>
      <c r="U219" s="260"/>
      <c r="V219" s="260"/>
      <c r="W219" s="260"/>
      <c r="X219" s="45">
        <f t="shared" ref="X219" si="110">SUM(U219:W219)</f>
        <v>0</v>
      </c>
      <c r="Y219" s="584"/>
      <c r="Z219" s="584"/>
      <c r="AA219" s="584"/>
      <c r="AB219" s="880">
        <f t="shared" ref="AB219" si="111">SUM(Y219:AA219)</f>
        <v>0</v>
      </c>
      <c r="AC219" s="41"/>
      <c r="AD219" s="544" t="s">
        <v>1660</v>
      </c>
      <c r="AE219" s="247"/>
      <c r="AF219" s="1379" t="s">
        <v>2</v>
      </c>
      <c r="AG219" s="581">
        <f t="shared" ref="AG219" si="112">F219</f>
        <v>0</v>
      </c>
      <c r="AH219" s="260" t="s">
        <v>47</v>
      </c>
      <c r="AI219" s="260" t="s">
        <v>47</v>
      </c>
      <c r="AJ219" s="260" t="s">
        <v>47</v>
      </c>
      <c r="AK219" s="260" t="s">
        <v>47</v>
      </c>
      <c r="AL219" s="260" t="s">
        <v>47</v>
      </c>
      <c r="AM219" s="260" t="s">
        <v>47</v>
      </c>
      <c r="AN219" s="260" t="s">
        <v>47</v>
      </c>
      <c r="AO219" s="260" t="s">
        <v>47</v>
      </c>
      <c r="AP219" s="260" t="s">
        <v>47</v>
      </c>
      <c r="AQ219" s="260" t="s">
        <v>47</v>
      </c>
      <c r="AR219" s="260" t="s">
        <v>47</v>
      </c>
      <c r="AS219" s="1376" t="s">
        <v>47</v>
      </c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  <c r="BM219" s="194"/>
      <c r="BN219" s="194"/>
      <c r="BO219" s="194"/>
      <c r="BP219" s="194"/>
      <c r="BQ219" s="194"/>
      <c r="BR219" s="194"/>
      <c r="BS219" s="194"/>
      <c r="BT219" s="194"/>
      <c r="BU219" s="194"/>
      <c r="BV219" s="194"/>
      <c r="BW219" s="194"/>
      <c r="BX219" s="194"/>
      <c r="BY219" s="194"/>
      <c r="BZ219" s="194"/>
      <c r="CA219" s="194"/>
      <c r="CB219" s="194"/>
      <c r="CC219" s="194"/>
      <c r="CD219" s="194"/>
      <c r="CE219" s="194"/>
      <c r="CF219" s="194"/>
      <c r="CG219" s="194"/>
      <c r="CH219" s="194"/>
      <c r="CI219" s="194"/>
      <c r="CJ219" s="194"/>
      <c r="CK219" s="194"/>
      <c r="CL219" s="194"/>
      <c r="CM219" s="194"/>
      <c r="CN219" s="194"/>
      <c r="CO219" s="194"/>
      <c r="CP219" s="194"/>
      <c r="CQ219" s="194"/>
      <c r="CR219" s="194"/>
      <c r="CS219" s="194"/>
      <c r="CT219" s="194"/>
      <c r="CU219" s="194"/>
      <c r="CV219" s="194"/>
      <c r="CW219" s="194"/>
      <c r="CX219" s="194"/>
      <c r="CY219" s="194"/>
      <c r="CZ219" s="194"/>
      <c r="DA219" s="194"/>
      <c r="DB219" s="194"/>
      <c r="DC219" s="194"/>
      <c r="DD219" s="194"/>
      <c r="DE219" s="194"/>
      <c r="DF219" s="194"/>
      <c r="DG219" s="194"/>
      <c r="DH219" s="194"/>
      <c r="DI219" s="194"/>
      <c r="DJ219" s="194"/>
      <c r="DK219" s="194"/>
      <c r="DL219" s="194"/>
      <c r="DM219" s="194"/>
      <c r="DN219" s="194"/>
      <c r="DO219" s="194"/>
      <c r="DP219" s="194"/>
      <c r="DQ219" s="194"/>
      <c r="DR219" s="194"/>
      <c r="DS219" s="194"/>
      <c r="DT219" s="194"/>
      <c r="DU219" s="194"/>
      <c r="DV219" s="194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</row>
    <row r="220" spans="1:179" s="40" customFormat="1" ht="34.5" customHeight="1" x14ac:dyDescent="0.25">
      <c r="A220" s="223" t="s">
        <v>1769</v>
      </c>
      <c r="B220" s="213">
        <v>296</v>
      </c>
      <c r="C220" s="213"/>
      <c r="D220" s="262"/>
      <c r="E220" s="458">
        <f>E221</f>
        <v>0</v>
      </c>
      <c r="F220" s="204">
        <f t="shared" ref="F220:I220" si="113">F221</f>
        <v>0</v>
      </c>
      <c r="G220" s="204">
        <f t="shared" si="113"/>
        <v>0</v>
      </c>
      <c r="H220" s="206">
        <f t="shared" si="113"/>
        <v>0</v>
      </c>
      <c r="I220" s="413">
        <f t="shared" si="113"/>
        <v>0</v>
      </c>
      <c r="J220" s="909">
        <f>G220-K220</f>
        <v>0</v>
      </c>
      <c r="K220" s="901">
        <f>L220+P220+T220+X220+AB220</f>
        <v>0</v>
      </c>
      <c r="L220" s="901">
        <f t="shared" ref="L220:AB220" si="114">L221</f>
        <v>0</v>
      </c>
      <c r="M220" s="201">
        <f t="shared" si="114"/>
        <v>0</v>
      </c>
      <c r="N220" s="45">
        <f t="shared" si="114"/>
        <v>0</v>
      </c>
      <c r="O220" s="45">
        <f t="shared" si="114"/>
        <v>0</v>
      </c>
      <c r="P220" s="45">
        <f t="shared" si="114"/>
        <v>0</v>
      </c>
      <c r="Q220" s="45">
        <f t="shared" si="114"/>
        <v>0</v>
      </c>
      <c r="R220" s="45">
        <f t="shared" si="114"/>
        <v>0</v>
      </c>
      <c r="S220" s="45">
        <f t="shared" si="114"/>
        <v>0</v>
      </c>
      <c r="T220" s="45">
        <f t="shared" si="114"/>
        <v>0</v>
      </c>
      <c r="U220" s="45">
        <f t="shared" si="114"/>
        <v>0</v>
      </c>
      <c r="V220" s="45">
        <f t="shared" si="114"/>
        <v>0</v>
      </c>
      <c r="W220" s="45">
        <f t="shared" si="114"/>
        <v>0</v>
      </c>
      <c r="X220" s="45">
        <f t="shared" si="114"/>
        <v>0</v>
      </c>
      <c r="Y220" s="45">
        <f t="shared" si="114"/>
        <v>0</v>
      </c>
      <c r="Z220" s="45">
        <f t="shared" si="114"/>
        <v>0</v>
      </c>
      <c r="AA220" s="45">
        <f t="shared" si="114"/>
        <v>0</v>
      </c>
      <c r="AB220" s="880">
        <f t="shared" si="114"/>
        <v>0</v>
      </c>
      <c r="AC220" s="194"/>
      <c r="AD220" s="223" t="s">
        <v>1769</v>
      </c>
      <c r="AE220" s="213">
        <v>296</v>
      </c>
      <c r="AF220" s="213"/>
      <c r="AG220" s="582">
        <f>AG221</f>
        <v>0</v>
      </c>
      <c r="AH220" s="45" t="s">
        <v>47</v>
      </c>
      <c r="AI220" s="45" t="s">
        <v>47</v>
      </c>
      <c r="AJ220" s="45" t="s">
        <v>47</v>
      </c>
      <c r="AK220" s="45" t="s">
        <v>47</v>
      </c>
      <c r="AL220" s="45" t="s">
        <v>47</v>
      </c>
      <c r="AM220" s="45" t="s">
        <v>47</v>
      </c>
      <c r="AN220" s="45" t="s">
        <v>47</v>
      </c>
      <c r="AO220" s="45" t="s">
        <v>47</v>
      </c>
      <c r="AP220" s="45" t="s">
        <v>47</v>
      </c>
      <c r="AQ220" s="45" t="s">
        <v>47</v>
      </c>
      <c r="AR220" s="45" t="s">
        <v>47</v>
      </c>
      <c r="AS220" s="1376" t="s">
        <v>47</v>
      </c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</row>
    <row r="221" spans="1:179" s="42" customFormat="1" ht="83.25" customHeight="1" x14ac:dyDescent="0.25">
      <c r="A221" s="544" t="s">
        <v>1662</v>
      </c>
      <c r="B221" s="230"/>
      <c r="C221" s="247">
        <v>964</v>
      </c>
      <c r="D221" s="244" t="s">
        <v>1675</v>
      </c>
      <c r="E221" s="458"/>
      <c r="F221" s="231"/>
      <c r="G221" s="231">
        <f>F221</f>
        <v>0</v>
      </c>
      <c r="H221" s="233"/>
      <c r="I221" s="462"/>
      <c r="J221" s="909">
        <f t="shared" si="71"/>
        <v>0</v>
      </c>
      <c r="K221" s="899">
        <f t="shared" si="75"/>
        <v>0</v>
      </c>
      <c r="L221" s="899"/>
      <c r="M221" s="284"/>
      <c r="N221" s="234"/>
      <c r="O221" s="234"/>
      <c r="P221" s="45">
        <f>SUM(M221:O221)</f>
        <v>0</v>
      </c>
      <c r="Q221" s="234"/>
      <c r="R221" s="234"/>
      <c r="S221" s="234"/>
      <c r="T221" s="45">
        <f>SUM(Q221:S221)</f>
        <v>0</v>
      </c>
      <c r="U221" s="234"/>
      <c r="V221" s="234"/>
      <c r="W221" s="234"/>
      <c r="X221" s="45">
        <f>SUM(U221:W221)</f>
        <v>0</v>
      </c>
      <c r="Y221" s="234"/>
      <c r="Z221" s="234"/>
      <c r="AA221" s="234"/>
      <c r="AB221" s="880">
        <f>SUM(Y221:AA221)</f>
        <v>0</v>
      </c>
      <c r="AC221" s="41"/>
      <c r="AD221" s="544" t="s">
        <v>1662</v>
      </c>
      <c r="AE221" s="230"/>
      <c r="AF221" s="247">
        <v>964</v>
      </c>
      <c r="AG221" s="581">
        <f t="shared" ref="AG221" si="115">F221</f>
        <v>0</v>
      </c>
      <c r="AH221" s="234" t="s">
        <v>47</v>
      </c>
      <c r="AI221" s="234" t="s">
        <v>47</v>
      </c>
      <c r="AJ221" s="234" t="s">
        <v>47</v>
      </c>
      <c r="AK221" s="234" t="s">
        <v>47</v>
      </c>
      <c r="AL221" s="234" t="s">
        <v>47</v>
      </c>
      <c r="AM221" s="234" t="s">
        <v>47</v>
      </c>
      <c r="AN221" s="234" t="s">
        <v>47</v>
      </c>
      <c r="AO221" s="234" t="s">
        <v>47</v>
      </c>
      <c r="AP221" s="234" t="s">
        <v>47</v>
      </c>
      <c r="AQ221" s="234" t="s">
        <v>47</v>
      </c>
      <c r="AR221" s="234" t="s">
        <v>47</v>
      </c>
      <c r="AS221" s="1376" t="s">
        <v>47</v>
      </c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4"/>
      <c r="CH221" s="194"/>
      <c r="CI221" s="194"/>
      <c r="CJ221" s="194"/>
      <c r="CK221" s="194"/>
      <c r="CL221" s="194"/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194"/>
      <c r="CZ221" s="194"/>
      <c r="DA221" s="194"/>
      <c r="DB221" s="194"/>
      <c r="DC221" s="194"/>
      <c r="DD221" s="194"/>
      <c r="DE221" s="194"/>
      <c r="DF221" s="194"/>
      <c r="DG221" s="194"/>
      <c r="DH221" s="194"/>
      <c r="DI221" s="194"/>
      <c r="DJ221" s="194"/>
      <c r="DK221" s="194"/>
      <c r="DL221" s="194"/>
      <c r="DM221" s="194"/>
      <c r="DN221" s="194"/>
      <c r="DO221" s="194"/>
      <c r="DP221" s="194"/>
      <c r="DQ221" s="194"/>
      <c r="DR221" s="194"/>
      <c r="DS221" s="194"/>
      <c r="DT221" s="194"/>
      <c r="DU221" s="194"/>
      <c r="DV221" s="19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</row>
    <row r="222" spans="1:179" s="40" customFormat="1" ht="35.25" customHeight="1" x14ac:dyDescent="0.25">
      <c r="A222" s="223" t="s">
        <v>667</v>
      </c>
      <c r="B222" s="213">
        <v>300</v>
      </c>
      <c r="C222" s="213"/>
      <c r="D222" s="262"/>
      <c r="E222" s="458">
        <f>E223+E252</f>
        <v>0</v>
      </c>
      <c r="F222" s="204">
        <f>F223+F252</f>
        <v>2104800</v>
      </c>
      <c r="G222" s="204">
        <f>G223+G252</f>
        <v>2104800</v>
      </c>
      <c r="H222" s="206">
        <f>H223+H252</f>
        <v>0</v>
      </c>
      <c r="I222" s="413">
        <f>I223+I252</f>
        <v>0</v>
      </c>
      <c r="J222" s="909">
        <f t="shared" si="71"/>
        <v>2104800</v>
      </c>
      <c r="K222" s="901">
        <f t="shared" si="75"/>
        <v>0</v>
      </c>
      <c r="L222" s="901">
        <f t="shared" ref="L222:AB222" si="116">L223+L252</f>
        <v>0</v>
      </c>
      <c r="M222" s="201">
        <f t="shared" si="116"/>
        <v>0</v>
      </c>
      <c r="N222" s="45">
        <f t="shared" si="116"/>
        <v>0</v>
      </c>
      <c r="O222" s="45">
        <f t="shared" si="116"/>
        <v>0</v>
      </c>
      <c r="P222" s="45">
        <f t="shared" si="116"/>
        <v>0</v>
      </c>
      <c r="Q222" s="45">
        <f t="shared" si="116"/>
        <v>0</v>
      </c>
      <c r="R222" s="45">
        <f t="shared" si="116"/>
        <v>0</v>
      </c>
      <c r="S222" s="45">
        <f t="shared" si="116"/>
        <v>0</v>
      </c>
      <c r="T222" s="45">
        <f t="shared" si="116"/>
        <v>0</v>
      </c>
      <c r="U222" s="45">
        <f t="shared" si="116"/>
        <v>0</v>
      </c>
      <c r="V222" s="45">
        <f t="shared" si="116"/>
        <v>0</v>
      </c>
      <c r="W222" s="45">
        <f t="shared" si="116"/>
        <v>0</v>
      </c>
      <c r="X222" s="45">
        <f t="shared" si="116"/>
        <v>0</v>
      </c>
      <c r="Y222" s="45">
        <f t="shared" si="116"/>
        <v>0</v>
      </c>
      <c r="Z222" s="45">
        <f t="shared" si="116"/>
        <v>0</v>
      </c>
      <c r="AA222" s="45">
        <f t="shared" si="116"/>
        <v>0</v>
      </c>
      <c r="AB222" s="880">
        <f t="shared" si="116"/>
        <v>0</v>
      </c>
      <c r="AC222" s="194"/>
      <c r="AD222" s="223" t="s">
        <v>667</v>
      </c>
      <c r="AE222" s="213">
        <v>300</v>
      </c>
      <c r="AF222" s="213"/>
      <c r="AG222" s="582">
        <f t="shared" ref="AG222:AR222" si="117">AG223+AG252</f>
        <v>2104800</v>
      </c>
      <c r="AH222" s="45">
        <f t="shared" si="117"/>
        <v>0</v>
      </c>
      <c r="AI222" s="45">
        <f t="shared" si="117"/>
        <v>0</v>
      </c>
      <c r="AJ222" s="45">
        <f t="shared" si="117"/>
        <v>0</v>
      </c>
      <c r="AK222" s="45">
        <f t="shared" si="117"/>
        <v>0</v>
      </c>
      <c r="AL222" s="45">
        <f t="shared" si="117"/>
        <v>0</v>
      </c>
      <c r="AM222" s="45">
        <f t="shared" si="117"/>
        <v>0</v>
      </c>
      <c r="AN222" s="45">
        <f t="shared" si="117"/>
        <v>0</v>
      </c>
      <c r="AO222" s="45">
        <f t="shared" si="117"/>
        <v>0</v>
      </c>
      <c r="AP222" s="45">
        <f t="shared" si="117"/>
        <v>0</v>
      </c>
      <c r="AQ222" s="45">
        <f t="shared" si="117"/>
        <v>0</v>
      </c>
      <c r="AR222" s="45">
        <f t="shared" si="117"/>
        <v>0</v>
      </c>
      <c r="AS222" s="1376">
        <f t="shared" ref="AS222:AS283" si="118">AG222-AH222-AI222-AJ222-AK222-AL222-AM222-AN222-AO222-AP222-AQ222-AR222</f>
        <v>2104800</v>
      </c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</row>
    <row r="223" spans="1:179" s="40" customFormat="1" ht="35.25" customHeight="1" x14ac:dyDescent="0.25">
      <c r="A223" s="223" t="s">
        <v>683</v>
      </c>
      <c r="B223" s="213">
        <v>310</v>
      </c>
      <c r="C223" s="213"/>
      <c r="D223" s="262"/>
      <c r="E223" s="458">
        <f>E224</f>
        <v>0</v>
      </c>
      <c r="F223" s="204">
        <f>F224</f>
        <v>185500</v>
      </c>
      <c r="G223" s="204">
        <f>G224</f>
        <v>185500</v>
      </c>
      <c r="H223" s="206">
        <f>H224</f>
        <v>0</v>
      </c>
      <c r="I223" s="413">
        <f t="shared" ref="I223:AB223" si="119">I224</f>
        <v>0</v>
      </c>
      <c r="J223" s="909">
        <f t="shared" si="71"/>
        <v>185500</v>
      </c>
      <c r="K223" s="901">
        <f t="shared" si="75"/>
        <v>0</v>
      </c>
      <c r="L223" s="901">
        <f t="shared" si="119"/>
        <v>0</v>
      </c>
      <c r="M223" s="201">
        <f t="shared" si="119"/>
        <v>0</v>
      </c>
      <c r="N223" s="45">
        <f t="shared" si="119"/>
        <v>0</v>
      </c>
      <c r="O223" s="45">
        <f t="shared" si="119"/>
        <v>0</v>
      </c>
      <c r="P223" s="45">
        <f t="shared" si="119"/>
        <v>0</v>
      </c>
      <c r="Q223" s="45">
        <f t="shared" si="119"/>
        <v>0</v>
      </c>
      <c r="R223" s="45">
        <f t="shared" si="119"/>
        <v>0</v>
      </c>
      <c r="S223" s="45">
        <f t="shared" si="119"/>
        <v>0</v>
      </c>
      <c r="T223" s="45">
        <f t="shared" si="119"/>
        <v>0</v>
      </c>
      <c r="U223" s="45">
        <f t="shared" si="119"/>
        <v>0</v>
      </c>
      <c r="V223" s="45">
        <f t="shared" si="119"/>
        <v>0</v>
      </c>
      <c r="W223" s="45">
        <f t="shared" si="119"/>
        <v>0</v>
      </c>
      <c r="X223" s="45">
        <f t="shared" si="119"/>
        <v>0</v>
      </c>
      <c r="Y223" s="45">
        <f t="shared" si="119"/>
        <v>0</v>
      </c>
      <c r="Z223" s="45">
        <f t="shared" si="119"/>
        <v>0</v>
      </c>
      <c r="AA223" s="45">
        <f t="shared" si="119"/>
        <v>0</v>
      </c>
      <c r="AB223" s="880">
        <f t="shared" si="119"/>
        <v>0</v>
      </c>
      <c r="AC223" s="194"/>
      <c r="AD223" s="223" t="s">
        <v>683</v>
      </c>
      <c r="AE223" s="213">
        <v>310</v>
      </c>
      <c r="AF223" s="213"/>
      <c r="AG223" s="582">
        <f t="shared" ref="AG223:AR223" si="120">AG224</f>
        <v>185500</v>
      </c>
      <c r="AH223" s="45">
        <f t="shared" si="120"/>
        <v>0</v>
      </c>
      <c r="AI223" s="45">
        <f t="shared" si="120"/>
        <v>0</v>
      </c>
      <c r="AJ223" s="45">
        <f t="shared" si="120"/>
        <v>0</v>
      </c>
      <c r="AK223" s="45">
        <f t="shared" si="120"/>
        <v>0</v>
      </c>
      <c r="AL223" s="45">
        <f t="shared" si="120"/>
        <v>0</v>
      </c>
      <c r="AM223" s="45">
        <f t="shared" si="120"/>
        <v>0</v>
      </c>
      <c r="AN223" s="45">
        <f t="shared" si="120"/>
        <v>0</v>
      </c>
      <c r="AO223" s="45">
        <f t="shared" si="120"/>
        <v>0</v>
      </c>
      <c r="AP223" s="45">
        <f t="shared" si="120"/>
        <v>0</v>
      </c>
      <c r="AQ223" s="45">
        <f t="shared" si="120"/>
        <v>0</v>
      </c>
      <c r="AR223" s="45">
        <f t="shared" si="120"/>
        <v>0</v>
      </c>
      <c r="AS223" s="1376">
        <f t="shared" si="118"/>
        <v>185500</v>
      </c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</row>
    <row r="224" spans="1:179" s="40" customFormat="1" ht="22.5" customHeight="1" x14ac:dyDescent="0.25">
      <c r="A224" s="223" t="s">
        <v>799</v>
      </c>
      <c r="B224" s="338"/>
      <c r="C224" s="213">
        <v>971</v>
      </c>
      <c r="D224" s="262" t="s">
        <v>1211</v>
      </c>
      <c r="E224" s="458">
        <f>SUM(E225:E251)</f>
        <v>0</v>
      </c>
      <c r="F224" s="204">
        <f>SUM(F225:F251)</f>
        <v>185500</v>
      </c>
      <c r="G224" s="204">
        <f>SUM(G225:G251)</f>
        <v>185500</v>
      </c>
      <c r="H224" s="206">
        <f>SUM(H225:H251)</f>
        <v>0</v>
      </c>
      <c r="I224" s="413">
        <f>SUM(I225:I251)</f>
        <v>0</v>
      </c>
      <c r="J224" s="909">
        <f t="shared" si="71"/>
        <v>185500</v>
      </c>
      <c r="K224" s="901">
        <f t="shared" si="75"/>
        <v>0</v>
      </c>
      <c r="L224" s="901">
        <f t="shared" ref="L224:AB224" si="121">SUM(L225:L251)</f>
        <v>0</v>
      </c>
      <c r="M224" s="201">
        <f t="shared" si="121"/>
        <v>0</v>
      </c>
      <c r="N224" s="45">
        <f t="shared" si="121"/>
        <v>0</v>
      </c>
      <c r="O224" s="45">
        <f t="shared" si="121"/>
        <v>0</v>
      </c>
      <c r="P224" s="45">
        <f t="shared" si="121"/>
        <v>0</v>
      </c>
      <c r="Q224" s="201">
        <f t="shared" si="121"/>
        <v>0</v>
      </c>
      <c r="R224" s="45">
        <f t="shared" si="121"/>
        <v>0</v>
      </c>
      <c r="S224" s="45">
        <f t="shared" si="121"/>
        <v>0</v>
      </c>
      <c r="T224" s="45">
        <f t="shared" si="121"/>
        <v>0</v>
      </c>
      <c r="U224" s="201">
        <f t="shared" si="121"/>
        <v>0</v>
      </c>
      <c r="V224" s="45">
        <f t="shared" si="121"/>
        <v>0</v>
      </c>
      <c r="W224" s="45">
        <f t="shared" si="121"/>
        <v>0</v>
      </c>
      <c r="X224" s="45">
        <f t="shared" si="121"/>
        <v>0</v>
      </c>
      <c r="Y224" s="201">
        <f t="shared" si="121"/>
        <v>0</v>
      </c>
      <c r="Z224" s="45">
        <f t="shared" si="121"/>
        <v>0</v>
      </c>
      <c r="AA224" s="45">
        <f t="shared" si="121"/>
        <v>0</v>
      </c>
      <c r="AB224" s="880">
        <f t="shared" si="121"/>
        <v>0</v>
      </c>
      <c r="AC224" s="41"/>
      <c r="AD224" s="223" t="s">
        <v>799</v>
      </c>
      <c r="AE224" s="338"/>
      <c r="AF224" s="213">
        <v>971</v>
      </c>
      <c r="AG224" s="582">
        <f t="shared" ref="AG224:AR224" si="122">SUM(AG225:AG251)</f>
        <v>185500</v>
      </c>
      <c r="AH224" s="45">
        <f t="shared" si="122"/>
        <v>0</v>
      </c>
      <c r="AI224" s="45">
        <f t="shared" si="122"/>
        <v>0</v>
      </c>
      <c r="AJ224" s="45">
        <f t="shared" si="122"/>
        <v>0</v>
      </c>
      <c r="AK224" s="45">
        <f t="shared" si="122"/>
        <v>0</v>
      </c>
      <c r="AL224" s="45">
        <f t="shared" si="122"/>
        <v>0</v>
      </c>
      <c r="AM224" s="45">
        <f t="shared" si="122"/>
        <v>0</v>
      </c>
      <c r="AN224" s="45">
        <f t="shared" si="122"/>
        <v>0</v>
      </c>
      <c r="AO224" s="45">
        <f t="shared" si="122"/>
        <v>0</v>
      </c>
      <c r="AP224" s="45">
        <f t="shared" si="122"/>
        <v>0</v>
      </c>
      <c r="AQ224" s="45">
        <f t="shared" si="122"/>
        <v>0</v>
      </c>
      <c r="AR224" s="45">
        <f t="shared" si="122"/>
        <v>0</v>
      </c>
      <c r="AS224" s="1376">
        <f t="shared" si="118"/>
        <v>185500</v>
      </c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</row>
    <row r="225" spans="1:179" s="40" customFormat="1" ht="25.5" customHeight="1" x14ac:dyDescent="0.25">
      <c r="A225" s="229" t="s">
        <v>785</v>
      </c>
      <c r="B225" s="230"/>
      <c r="C225" s="247"/>
      <c r="D225" s="244"/>
      <c r="E225" s="457"/>
      <c r="F225" s="232">
        <f>CEILING('310.971 осн.средства'!E23,0.1)*1000</f>
        <v>84000</v>
      </c>
      <c r="G225" s="232">
        <f>F225</f>
        <v>84000</v>
      </c>
      <c r="H225" s="259"/>
      <c r="I225" s="463"/>
      <c r="J225" s="910">
        <f t="shared" si="71"/>
        <v>84000</v>
      </c>
      <c r="K225" s="467">
        <f t="shared" si="75"/>
        <v>0</v>
      </c>
      <c r="L225" s="900"/>
      <c r="M225" s="377"/>
      <c r="N225" s="260"/>
      <c r="O225" s="260"/>
      <c r="P225" s="258">
        <f t="shared" ref="P225:P251" si="123">SUM(M225:O225)</f>
        <v>0</v>
      </c>
      <c r="Q225" s="377"/>
      <c r="R225" s="260"/>
      <c r="S225" s="260"/>
      <c r="T225" s="258">
        <f t="shared" ref="T225:T251" si="124">SUM(Q225:S225)</f>
        <v>0</v>
      </c>
      <c r="U225" s="377"/>
      <c r="V225" s="260"/>
      <c r="W225" s="260"/>
      <c r="X225" s="258">
        <f t="shared" ref="X225:X251" si="125">SUM(U225:W225)</f>
        <v>0</v>
      </c>
      <c r="Y225" s="377"/>
      <c r="Z225" s="260"/>
      <c r="AA225" s="260"/>
      <c r="AB225" s="881">
        <f t="shared" ref="AB225:AB251" si="126">SUM(Y225:AA225)</f>
        <v>0</v>
      </c>
      <c r="AC225" s="41"/>
      <c r="AD225" s="229" t="s">
        <v>785</v>
      </c>
      <c r="AE225" s="230"/>
      <c r="AF225" s="247"/>
      <c r="AG225" s="581">
        <f>F225</f>
        <v>84000</v>
      </c>
      <c r="AH225" s="1380"/>
      <c r="AI225" s="1380"/>
      <c r="AJ225" s="1380"/>
      <c r="AK225" s="1380"/>
      <c r="AL225" s="1380"/>
      <c r="AM225" s="1380"/>
      <c r="AN225" s="1380"/>
      <c r="AO225" s="1380"/>
      <c r="AP225" s="1380"/>
      <c r="AQ225" s="1380"/>
      <c r="AR225" s="1380"/>
      <c r="AS225" s="1376">
        <f t="shared" si="118"/>
        <v>84000</v>
      </c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</row>
    <row r="226" spans="1:179" s="40" customFormat="1" ht="51" customHeight="1" x14ac:dyDescent="0.25">
      <c r="A226" s="229" t="s">
        <v>1009</v>
      </c>
      <c r="B226" s="230"/>
      <c r="C226" s="247"/>
      <c r="D226" s="244"/>
      <c r="E226" s="457"/>
      <c r="F226" s="232">
        <f>CEILING('310.971 осн.средства'!E50,0.1)*1000</f>
        <v>0</v>
      </c>
      <c r="G226" s="232">
        <f t="shared" ref="G226:G240" si="127">F226</f>
        <v>0</v>
      </c>
      <c r="H226" s="259"/>
      <c r="I226" s="463"/>
      <c r="J226" s="910">
        <f t="shared" si="71"/>
        <v>0</v>
      </c>
      <c r="K226" s="467">
        <f t="shared" si="75"/>
        <v>0</v>
      </c>
      <c r="L226" s="900"/>
      <c r="M226" s="377"/>
      <c r="N226" s="260"/>
      <c r="O226" s="260"/>
      <c r="P226" s="258">
        <f t="shared" si="123"/>
        <v>0</v>
      </c>
      <c r="Q226" s="377"/>
      <c r="R226" s="260"/>
      <c r="S226" s="260"/>
      <c r="T226" s="258">
        <f t="shared" si="124"/>
        <v>0</v>
      </c>
      <c r="U226" s="377"/>
      <c r="V226" s="260"/>
      <c r="W226" s="260"/>
      <c r="X226" s="258">
        <f t="shared" si="125"/>
        <v>0</v>
      </c>
      <c r="Y226" s="377"/>
      <c r="Z226" s="260"/>
      <c r="AA226" s="260"/>
      <c r="AB226" s="881">
        <f t="shared" si="126"/>
        <v>0</v>
      </c>
      <c r="AC226" s="41"/>
      <c r="AD226" s="229" t="s">
        <v>1009</v>
      </c>
      <c r="AE226" s="230"/>
      <c r="AF226" s="247"/>
      <c r="AG226" s="581">
        <f t="shared" ref="AG226:AG251" si="128">F226</f>
        <v>0</v>
      </c>
      <c r="AH226" s="1380"/>
      <c r="AI226" s="1380"/>
      <c r="AJ226" s="1380"/>
      <c r="AK226" s="1380"/>
      <c r="AL226" s="1380"/>
      <c r="AM226" s="1380"/>
      <c r="AN226" s="1380"/>
      <c r="AO226" s="1380"/>
      <c r="AP226" s="1380"/>
      <c r="AQ226" s="1380"/>
      <c r="AR226" s="1380"/>
      <c r="AS226" s="1376">
        <f t="shared" si="118"/>
        <v>0</v>
      </c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</row>
    <row r="227" spans="1:179" s="40" customFormat="1" ht="49.5" customHeight="1" x14ac:dyDescent="0.25">
      <c r="A227" s="229" t="s">
        <v>1121</v>
      </c>
      <c r="B227" s="230"/>
      <c r="C227" s="247"/>
      <c r="D227" s="244"/>
      <c r="E227" s="457"/>
      <c r="F227" s="232">
        <f>CEILING('310.971 осн.средства'!E60,0.1)*1000</f>
        <v>0</v>
      </c>
      <c r="G227" s="232">
        <f t="shared" si="127"/>
        <v>0</v>
      </c>
      <c r="H227" s="259"/>
      <c r="I227" s="463"/>
      <c r="J227" s="910">
        <f t="shared" si="71"/>
        <v>0</v>
      </c>
      <c r="K227" s="467">
        <f t="shared" si="75"/>
        <v>0</v>
      </c>
      <c r="L227" s="900"/>
      <c r="M227" s="377"/>
      <c r="N227" s="260"/>
      <c r="O227" s="260"/>
      <c r="P227" s="258">
        <f t="shared" si="123"/>
        <v>0</v>
      </c>
      <c r="Q227" s="377"/>
      <c r="R227" s="260"/>
      <c r="S227" s="260"/>
      <c r="T227" s="258">
        <f t="shared" si="124"/>
        <v>0</v>
      </c>
      <c r="U227" s="377"/>
      <c r="V227" s="260"/>
      <c r="W227" s="260"/>
      <c r="X227" s="258">
        <f t="shared" si="125"/>
        <v>0</v>
      </c>
      <c r="Y227" s="377"/>
      <c r="Z227" s="260"/>
      <c r="AA227" s="260"/>
      <c r="AB227" s="881">
        <f t="shared" si="126"/>
        <v>0</v>
      </c>
      <c r="AC227" s="41"/>
      <c r="AD227" s="229" t="s">
        <v>1121</v>
      </c>
      <c r="AE227" s="230"/>
      <c r="AF227" s="247"/>
      <c r="AG227" s="581">
        <f t="shared" si="128"/>
        <v>0</v>
      </c>
      <c r="AH227" s="1380"/>
      <c r="AI227" s="1380"/>
      <c r="AJ227" s="1380"/>
      <c r="AK227" s="1380"/>
      <c r="AL227" s="1380"/>
      <c r="AM227" s="1380"/>
      <c r="AN227" s="1380"/>
      <c r="AO227" s="1380"/>
      <c r="AP227" s="1380"/>
      <c r="AQ227" s="1380"/>
      <c r="AR227" s="1380"/>
      <c r="AS227" s="1376">
        <f t="shared" si="118"/>
        <v>0</v>
      </c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</row>
    <row r="228" spans="1:179" s="40" customFormat="1" ht="34.5" customHeight="1" x14ac:dyDescent="0.25">
      <c r="A228" s="229" t="s">
        <v>1187</v>
      </c>
      <c r="B228" s="230"/>
      <c r="C228" s="247"/>
      <c r="D228" s="244"/>
      <c r="E228" s="457"/>
      <c r="F228" s="232">
        <f>CEILING('310.971 осн.средства'!E80,0.1)*1000</f>
        <v>0</v>
      </c>
      <c r="G228" s="232">
        <f t="shared" si="127"/>
        <v>0</v>
      </c>
      <c r="H228" s="259"/>
      <c r="I228" s="463"/>
      <c r="J228" s="910">
        <f t="shared" si="71"/>
        <v>0</v>
      </c>
      <c r="K228" s="467">
        <f t="shared" si="75"/>
        <v>0</v>
      </c>
      <c r="L228" s="900"/>
      <c r="M228" s="377"/>
      <c r="N228" s="260"/>
      <c r="O228" s="260"/>
      <c r="P228" s="258">
        <f t="shared" si="123"/>
        <v>0</v>
      </c>
      <c r="Q228" s="377"/>
      <c r="R228" s="260"/>
      <c r="S228" s="260"/>
      <c r="T228" s="258">
        <f t="shared" si="124"/>
        <v>0</v>
      </c>
      <c r="U228" s="377"/>
      <c r="V228" s="260"/>
      <c r="W228" s="260"/>
      <c r="X228" s="258">
        <f t="shared" si="125"/>
        <v>0</v>
      </c>
      <c r="Y228" s="377"/>
      <c r="Z228" s="260"/>
      <c r="AA228" s="260"/>
      <c r="AB228" s="881">
        <f t="shared" si="126"/>
        <v>0</v>
      </c>
      <c r="AC228" s="41"/>
      <c r="AD228" s="229" t="s">
        <v>1187</v>
      </c>
      <c r="AE228" s="230"/>
      <c r="AF228" s="247"/>
      <c r="AG228" s="581">
        <f t="shared" si="128"/>
        <v>0</v>
      </c>
      <c r="AH228" s="1380"/>
      <c r="AI228" s="1380"/>
      <c r="AJ228" s="1380"/>
      <c r="AK228" s="1380"/>
      <c r="AL228" s="1380"/>
      <c r="AM228" s="1380"/>
      <c r="AN228" s="1380"/>
      <c r="AO228" s="1380"/>
      <c r="AP228" s="1380"/>
      <c r="AQ228" s="1380"/>
      <c r="AR228" s="1380"/>
      <c r="AS228" s="1376">
        <f t="shared" si="118"/>
        <v>0</v>
      </c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</row>
    <row r="229" spans="1:179" s="40" customFormat="1" ht="66" customHeight="1" x14ac:dyDescent="0.25">
      <c r="A229" s="229" t="s">
        <v>1122</v>
      </c>
      <c r="B229" s="230"/>
      <c r="C229" s="247"/>
      <c r="D229" s="244"/>
      <c r="E229" s="457"/>
      <c r="F229" s="232">
        <f>CEILING('310.971 осн.средства'!E100,0.1)*1000</f>
        <v>0</v>
      </c>
      <c r="G229" s="232">
        <f t="shared" si="127"/>
        <v>0</v>
      </c>
      <c r="H229" s="259"/>
      <c r="I229" s="463"/>
      <c r="J229" s="910">
        <f t="shared" ref="J229:J292" si="129">G229-K229</f>
        <v>0</v>
      </c>
      <c r="K229" s="467">
        <f t="shared" si="75"/>
        <v>0</v>
      </c>
      <c r="L229" s="900"/>
      <c r="M229" s="377"/>
      <c r="N229" s="260"/>
      <c r="O229" s="260"/>
      <c r="P229" s="258">
        <f t="shared" si="123"/>
        <v>0</v>
      </c>
      <c r="Q229" s="377"/>
      <c r="R229" s="260"/>
      <c r="S229" s="260"/>
      <c r="T229" s="258">
        <f t="shared" si="124"/>
        <v>0</v>
      </c>
      <c r="U229" s="377"/>
      <c r="V229" s="260"/>
      <c r="W229" s="260"/>
      <c r="X229" s="258">
        <f t="shared" si="125"/>
        <v>0</v>
      </c>
      <c r="Y229" s="377"/>
      <c r="Z229" s="260"/>
      <c r="AA229" s="260"/>
      <c r="AB229" s="881">
        <f t="shared" si="126"/>
        <v>0</v>
      </c>
      <c r="AC229" s="41"/>
      <c r="AD229" s="229" t="s">
        <v>1122</v>
      </c>
      <c r="AE229" s="230"/>
      <c r="AF229" s="247"/>
      <c r="AG229" s="581">
        <f t="shared" si="128"/>
        <v>0</v>
      </c>
      <c r="AH229" s="1380"/>
      <c r="AI229" s="1380"/>
      <c r="AJ229" s="1380"/>
      <c r="AK229" s="1380"/>
      <c r="AL229" s="1380"/>
      <c r="AM229" s="1380"/>
      <c r="AN229" s="1380"/>
      <c r="AO229" s="1380"/>
      <c r="AP229" s="1380"/>
      <c r="AQ229" s="1380"/>
      <c r="AR229" s="1380"/>
      <c r="AS229" s="1376">
        <f t="shared" si="118"/>
        <v>0</v>
      </c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</row>
    <row r="230" spans="1:179" s="40" customFormat="1" ht="18.75" customHeight="1" x14ac:dyDescent="0.25">
      <c r="A230" s="229" t="s">
        <v>473</v>
      </c>
      <c r="B230" s="230"/>
      <c r="C230" s="247"/>
      <c r="D230" s="244"/>
      <c r="E230" s="457"/>
      <c r="F230" s="232">
        <f>CEILING('310.971 осн.средства'!E120,0.1)*1000</f>
        <v>0</v>
      </c>
      <c r="G230" s="232">
        <f t="shared" si="127"/>
        <v>0</v>
      </c>
      <c r="H230" s="259"/>
      <c r="I230" s="463"/>
      <c r="J230" s="910">
        <f t="shared" si="129"/>
        <v>0</v>
      </c>
      <c r="K230" s="467">
        <f t="shared" ref="K230:K293" si="130">L230+P230+T230+X230+AB230</f>
        <v>0</v>
      </c>
      <c r="L230" s="900"/>
      <c r="M230" s="377"/>
      <c r="N230" s="260"/>
      <c r="O230" s="260"/>
      <c r="P230" s="258">
        <f t="shared" si="123"/>
        <v>0</v>
      </c>
      <c r="Q230" s="377"/>
      <c r="R230" s="260"/>
      <c r="S230" s="260"/>
      <c r="T230" s="258">
        <f t="shared" si="124"/>
        <v>0</v>
      </c>
      <c r="U230" s="377"/>
      <c r="V230" s="260"/>
      <c r="W230" s="260"/>
      <c r="X230" s="258">
        <f t="shared" si="125"/>
        <v>0</v>
      </c>
      <c r="Y230" s="377"/>
      <c r="Z230" s="260"/>
      <c r="AA230" s="260"/>
      <c r="AB230" s="881">
        <f t="shared" si="126"/>
        <v>0</v>
      </c>
      <c r="AC230" s="41"/>
      <c r="AD230" s="229" t="s">
        <v>473</v>
      </c>
      <c r="AE230" s="230"/>
      <c r="AF230" s="247"/>
      <c r="AG230" s="581">
        <f t="shared" si="128"/>
        <v>0</v>
      </c>
      <c r="AH230" s="1380"/>
      <c r="AI230" s="1380"/>
      <c r="AJ230" s="1380"/>
      <c r="AK230" s="1380"/>
      <c r="AL230" s="1380"/>
      <c r="AM230" s="1380"/>
      <c r="AN230" s="1380"/>
      <c r="AO230" s="1380"/>
      <c r="AP230" s="1380"/>
      <c r="AQ230" s="1380"/>
      <c r="AR230" s="1380"/>
      <c r="AS230" s="1376">
        <f t="shared" si="118"/>
        <v>0</v>
      </c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</row>
    <row r="231" spans="1:179" s="40" customFormat="1" ht="18.75" customHeight="1" x14ac:dyDescent="0.25">
      <c r="A231" s="229" t="s">
        <v>471</v>
      </c>
      <c r="B231" s="230"/>
      <c r="C231" s="247"/>
      <c r="D231" s="244"/>
      <c r="E231" s="457"/>
      <c r="F231" s="232">
        <f>CEILING('310.971 осн.средства'!E130,0.1)*1000</f>
        <v>0</v>
      </c>
      <c r="G231" s="232">
        <f t="shared" si="127"/>
        <v>0</v>
      </c>
      <c r="H231" s="259"/>
      <c r="I231" s="463"/>
      <c r="J231" s="910">
        <f t="shared" si="129"/>
        <v>0</v>
      </c>
      <c r="K231" s="467">
        <f t="shared" si="130"/>
        <v>0</v>
      </c>
      <c r="L231" s="900"/>
      <c r="M231" s="377"/>
      <c r="N231" s="260"/>
      <c r="O231" s="260"/>
      <c r="P231" s="258">
        <f t="shared" si="123"/>
        <v>0</v>
      </c>
      <c r="Q231" s="377"/>
      <c r="R231" s="260"/>
      <c r="S231" s="260"/>
      <c r="T231" s="258">
        <f t="shared" si="124"/>
        <v>0</v>
      </c>
      <c r="U231" s="377"/>
      <c r="V231" s="260"/>
      <c r="W231" s="260"/>
      <c r="X231" s="258">
        <f t="shared" si="125"/>
        <v>0</v>
      </c>
      <c r="Y231" s="377"/>
      <c r="Z231" s="260"/>
      <c r="AA231" s="260"/>
      <c r="AB231" s="881">
        <f t="shared" si="126"/>
        <v>0</v>
      </c>
      <c r="AC231" s="41"/>
      <c r="AD231" s="229" t="s">
        <v>471</v>
      </c>
      <c r="AE231" s="230"/>
      <c r="AF231" s="247"/>
      <c r="AG231" s="581">
        <f t="shared" si="128"/>
        <v>0</v>
      </c>
      <c r="AH231" s="1380"/>
      <c r="AI231" s="1380"/>
      <c r="AJ231" s="1380"/>
      <c r="AK231" s="1380"/>
      <c r="AL231" s="1380"/>
      <c r="AM231" s="1380"/>
      <c r="AN231" s="1380"/>
      <c r="AO231" s="1380"/>
      <c r="AP231" s="1380"/>
      <c r="AQ231" s="1380"/>
      <c r="AR231" s="1380"/>
      <c r="AS231" s="1376">
        <f t="shared" si="118"/>
        <v>0</v>
      </c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</row>
    <row r="232" spans="1:179" s="40" customFormat="1" ht="18.75" customHeight="1" x14ac:dyDescent="0.25">
      <c r="A232" s="229" t="s">
        <v>1188</v>
      </c>
      <c r="B232" s="230"/>
      <c r="C232" s="247"/>
      <c r="D232" s="244"/>
      <c r="E232" s="457"/>
      <c r="F232" s="232">
        <f>CEILING('310.971 осн.средства'!E140,0.1)*1000</f>
        <v>0</v>
      </c>
      <c r="G232" s="232">
        <f t="shared" si="127"/>
        <v>0</v>
      </c>
      <c r="H232" s="259"/>
      <c r="I232" s="463"/>
      <c r="J232" s="910">
        <f t="shared" si="129"/>
        <v>0</v>
      </c>
      <c r="K232" s="467">
        <f t="shared" si="130"/>
        <v>0</v>
      </c>
      <c r="L232" s="900"/>
      <c r="M232" s="377"/>
      <c r="N232" s="260"/>
      <c r="O232" s="260"/>
      <c r="P232" s="258">
        <f t="shared" si="123"/>
        <v>0</v>
      </c>
      <c r="Q232" s="377"/>
      <c r="R232" s="260"/>
      <c r="S232" s="260"/>
      <c r="T232" s="258">
        <f t="shared" si="124"/>
        <v>0</v>
      </c>
      <c r="U232" s="377"/>
      <c r="V232" s="260"/>
      <c r="W232" s="260"/>
      <c r="X232" s="258">
        <f t="shared" si="125"/>
        <v>0</v>
      </c>
      <c r="Y232" s="377"/>
      <c r="Z232" s="260"/>
      <c r="AA232" s="260"/>
      <c r="AB232" s="881">
        <f t="shared" si="126"/>
        <v>0</v>
      </c>
      <c r="AC232" s="41"/>
      <c r="AD232" s="229" t="s">
        <v>1188</v>
      </c>
      <c r="AE232" s="230"/>
      <c r="AF232" s="247"/>
      <c r="AG232" s="581">
        <f t="shared" si="128"/>
        <v>0</v>
      </c>
      <c r="AH232" s="1380"/>
      <c r="AI232" s="1380"/>
      <c r="AJ232" s="1380"/>
      <c r="AK232" s="1380"/>
      <c r="AL232" s="1380"/>
      <c r="AM232" s="1380"/>
      <c r="AN232" s="1380"/>
      <c r="AO232" s="1380"/>
      <c r="AP232" s="1380"/>
      <c r="AQ232" s="1380"/>
      <c r="AR232" s="1380"/>
      <c r="AS232" s="1376">
        <f t="shared" si="118"/>
        <v>0</v>
      </c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</row>
    <row r="233" spans="1:179" s="40" customFormat="1" ht="21" customHeight="1" x14ac:dyDescent="0.25">
      <c r="A233" s="229" t="s">
        <v>802</v>
      </c>
      <c r="B233" s="230"/>
      <c r="C233" s="247"/>
      <c r="D233" s="244"/>
      <c r="E233" s="457"/>
      <c r="F233" s="232">
        <f>CEILING('310.971 осн.средства'!E150,0.1)*1000</f>
        <v>0</v>
      </c>
      <c r="G233" s="232">
        <f t="shared" si="127"/>
        <v>0</v>
      </c>
      <c r="H233" s="259"/>
      <c r="I233" s="463"/>
      <c r="J233" s="910">
        <f t="shared" si="129"/>
        <v>0</v>
      </c>
      <c r="K233" s="467">
        <f t="shared" si="130"/>
        <v>0</v>
      </c>
      <c r="L233" s="900"/>
      <c r="M233" s="377"/>
      <c r="N233" s="260"/>
      <c r="O233" s="260"/>
      <c r="P233" s="258">
        <f t="shared" si="123"/>
        <v>0</v>
      </c>
      <c r="Q233" s="377"/>
      <c r="R233" s="260"/>
      <c r="S233" s="260"/>
      <c r="T233" s="258">
        <f t="shared" si="124"/>
        <v>0</v>
      </c>
      <c r="U233" s="377"/>
      <c r="V233" s="260"/>
      <c r="W233" s="260"/>
      <c r="X233" s="258">
        <f t="shared" si="125"/>
        <v>0</v>
      </c>
      <c r="Y233" s="377"/>
      <c r="Z233" s="260"/>
      <c r="AA233" s="260"/>
      <c r="AB233" s="881">
        <f t="shared" si="126"/>
        <v>0</v>
      </c>
      <c r="AC233" s="41"/>
      <c r="AD233" s="229" t="s">
        <v>802</v>
      </c>
      <c r="AE233" s="230"/>
      <c r="AF233" s="247"/>
      <c r="AG233" s="581">
        <f t="shared" si="128"/>
        <v>0</v>
      </c>
      <c r="AH233" s="1380"/>
      <c r="AI233" s="1380"/>
      <c r="AJ233" s="1380"/>
      <c r="AK233" s="1380"/>
      <c r="AL233" s="1380"/>
      <c r="AM233" s="1380"/>
      <c r="AN233" s="1380"/>
      <c r="AO233" s="1380"/>
      <c r="AP233" s="1380"/>
      <c r="AQ233" s="1380"/>
      <c r="AR233" s="1380"/>
      <c r="AS233" s="1376">
        <f t="shared" si="118"/>
        <v>0</v>
      </c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</row>
    <row r="234" spans="1:179" s="40" customFormat="1" ht="21" customHeight="1" x14ac:dyDescent="0.25">
      <c r="A234" s="229" t="s">
        <v>478</v>
      </c>
      <c r="B234" s="230"/>
      <c r="C234" s="247"/>
      <c r="D234" s="244"/>
      <c r="E234" s="457"/>
      <c r="F234" s="232">
        <f>CEILING('310.971 осн.средства'!E188,0.1)*1000</f>
        <v>0</v>
      </c>
      <c r="G234" s="232">
        <f t="shared" si="127"/>
        <v>0</v>
      </c>
      <c r="H234" s="259"/>
      <c r="I234" s="463"/>
      <c r="J234" s="910">
        <f t="shared" si="129"/>
        <v>0</v>
      </c>
      <c r="K234" s="467">
        <f t="shared" si="130"/>
        <v>0</v>
      </c>
      <c r="L234" s="900"/>
      <c r="M234" s="377"/>
      <c r="N234" s="260"/>
      <c r="O234" s="260"/>
      <c r="P234" s="258">
        <f t="shared" si="123"/>
        <v>0</v>
      </c>
      <c r="Q234" s="377"/>
      <c r="R234" s="260"/>
      <c r="S234" s="260"/>
      <c r="T234" s="258">
        <f t="shared" si="124"/>
        <v>0</v>
      </c>
      <c r="U234" s="377"/>
      <c r="V234" s="260"/>
      <c r="W234" s="260"/>
      <c r="X234" s="258">
        <f t="shared" si="125"/>
        <v>0</v>
      </c>
      <c r="Y234" s="377"/>
      <c r="Z234" s="260"/>
      <c r="AA234" s="260"/>
      <c r="AB234" s="881">
        <f t="shared" si="126"/>
        <v>0</v>
      </c>
      <c r="AC234" s="41"/>
      <c r="AD234" s="229" t="s">
        <v>478</v>
      </c>
      <c r="AE234" s="230"/>
      <c r="AF234" s="247"/>
      <c r="AG234" s="581">
        <f t="shared" si="128"/>
        <v>0</v>
      </c>
      <c r="AH234" s="1380"/>
      <c r="AI234" s="1380"/>
      <c r="AJ234" s="1380"/>
      <c r="AK234" s="1380"/>
      <c r="AL234" s="1380"/>
      <c r="AM234" s="1380"/>
      <c r="AN234" s="1380"/>
      <c r="AO234" s="1380"/>
      <c r="AP234" s="1380"/>
      <c r="AQ234" s="1380"/>
      <c r="AR234" s="1380"/>
      <c r="AS234" s="1376">
        <f t="shared" si="118"/>
        <v>0</v>
      </c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</row>
    <row r="235" spans="1:179" s="40" customFormat="1" ht="32.25" customHeight="1" x14ac:dyDescent="0.25">
      <c r="A235" s="229" t="s">
        <v>1015</v>
      </c>
      <c r="B235" s="230"/>
      <c r="C235" s="247"/>
      <c r="D235" s="244"/>
      <c r="E235" s="457"/>
      <c r="F235" s="232">
        <f>CEILING('310.971 осн.средства'!E197,0.1)*1000</f>
        <v>0</v>
      </c>
      <c r="G235" s="232">
        <f t="shared" si="127"/>
        <v>0</v>
      </c>
      <c r="H235" s="259"/>
      <c r="I235" s="463"/>
      <c r="J235" s="910">
        <f t="shared" si="129"/>
        <v>0</v>
      </c>
      <c r="K235" s="467">
        <f t="shared" si="130"/>
        <v>0</v>
      </c>
      <c r="L235" s="900"/>
      <c r="M235" s="377"/>
      <c r="N235" s="260"/>
      <c r="O235" s="260"/>
      <c r="P235" s="258">
        <f t="shared" si="123"/>
        <v>0</v>
      </c>
      <c r="Q235" s="377"/>
      <c r="R235" s="260"/>
      <c r="S235" s="260"/>
      <c r="T235" s="258">
        <f t="shared" si="124"/>
        <v>0</v>
      </c>
      <c r="U235" s="377"/>
      <c r="V235" s="260"/>
      <c r="W235" s="260"/>
      <c r="X235" s="258">
        <f t="shared" si="125"/>
        <v>0</v>
      </c>
      <c r="Y235" s="377"/>
      <c r="Z235" s="260"/>
      <c r="AA235" s="260"/>
      <c r="AB235" s="881">
        <f t="shared" si="126"/>
        <v>0</v>
      </c>
      <c r="AC235" s="41"/>
      <c r="AD235" s="229" t="s">
        <v>1015</v>
      </c>
      <c r="AE235" s="230"/>
      <c r="AF235" s="247"/>
      <c r="AG235" s="581">
        <f t="shared" si="128"/>
        <v>0</v>
      </c>
      <c r="AH235" s="1380"/>
      <c r="AI235" s="1380"/>
      <c r="AJ235" s="1380"/>
      <c r="AK235" s="1380"/>
      <c r="AL235" s="1380"/>
      <c r="AM235" s="1380"/>
      <c r="AN235" s="1380"/>
      <c r="AO235" s="1380"/>
      <c r="AP235" s="1380"/>
      <c r="AQ235" s="1380"/>
      <c r="AR235" s="1380"/>
      <c r="AS235" s="1376">
        <f t="shared" si="118"/>
        <v>0</v>
      </c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</row>
    <row r="236" spans="1:179" s="40" customFormat="1" ht="33.75" customHeight="1" x14ac:dyDescent="0.25">
      <c r="A236" s="229" t="s">
        <v>1189</v>
      </c>
      <c r="B236" s="230"/>
      <c r="C236" s="247"/>
      <c r="D236" s="244"/>
      <c r="E236" s="457"/>
      <c r="F236" s="232">
        <f>CEILING('310.971 осн.средства'!E207,0.1)*1000</f>
        <v>0</v>
      </c>
      <c r="G236" s="232">
        <f t="shared" si="127"/>
        <v>0</v>
      </c>
      <c r="H236" s="259"/>
      <c r="I236" s="463"/>
      <c r="J236" s="910">
        <f t="shared" si="129"/>
        <v>0</v>
      </c>
      <c r="K236" s="467">
        <f t="shared" si="130"/>
        <v>0</v>
      </c>
      <c r="L236" s="900"/>
      <c r="M236" s="377"/>
      <c r="N236" s="260"/>
      <c r="O236" s="260"/>
      <c r="P236" s="258">
        <f t="shared" si="123"/>
        <v>0</v>
      </c>
      <c r="Q236" s="377"/>
      <c r="R236" s="260"/>
      <c r="S236" s="260"/>
      <c r="T236" s="258">
        <f t="shared" si="124"/>
        <v>0</v>
      </c>
      <c r="U236" s="377"/>
      <c r="V236" s="260"/>
      <c r="W236" s="260"/>
      <c r="X236" s="258">
        <f t="shared" si="125"/>
        <v>0</v>
      </c>
      <c r="Y236" s="377"/>
      <c r="Z236" s="260"/>
      <c r="AA236" s="260"/>
      <c r="AB236" s="881">
        <f t="shared" si="126"/>
        <v>0</v>
      </c>
      <c r="AC236" s="41"/>
      <c r="AD236" s="229" t="s">
        <v>1189</v>
      </c>
      <c r="AE236" s="230"/>
      <c r="AF236" s="247"/>
      <c r="AG236" s="581">
        <f t="shared" si="128"/>
        <v>0</v>
      </c>
      <c r="AH236" s="1380"/>
      <c r="AI236" s="1380"/>
      <c r="AJ236" s="1380"/>
      <c r="AK236" s="1380"/>
      <c r="AL236" s="1380"/>
      <c r="AM236" s="1380"/>
      <c r="AN236" s="1380"/>
      <c r="AO236" s="1380"/>
      <c r="AP236" s="1380"/>
      <c r="AQ236" s="1380"/>
      <c r="AR236" s="1380"/>
      <c r="AS236" s="1376">
        <f t="shared" si="118"/>
        <v>0</v>
      </c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</row>
    <row r="237" spans="1:179" s="40" customFormat="1" ht="20.25" customHeight="1" x14ac:dyDescent="0.25">
      <c r="A237" s="229" t="s">
        <v>1019</v>
      </c>
      <c r="B237" s="230"/>
      <c r="C237" s="247"/>
      <c r="D237" s="244"/>
      <c r="E237" s="457"/>
      <c r="F237" s="232">
        <f>CEILING('310.971 осн.средства'!E217,0.1)*1000</f>
        <v>0</v>
      </c>
      <c r="G237" s="232">
        <f t="shared" si="127"/>
        <v>0</v>
      </c>
      <c r="H237" s="259"/>
      <c r="I237" s="463"/>
      <c r="J237" s="910">
        <f t="shared" si="129"/>
        <v>0</v>
      </c>
      <c r="K237" s="467">
        <f t="shared" si="130"/>
        <v>0</v>
      </c>
      <c r="L237" s="900"/>
      <c r="M237" s="377"/>
      <c r="N237" s="260"/>
      <c r="O237" s="260"/>
      <c r="P237" s="258">
        <f t="shared" si="123"/>
        <v>0</v>
      </c>
      <c r="Q237" s="377"/>
      <c r="R237" s="260"/>
      <c r="S237" s="260"/>
      <c r="T237" s="258">
        <f t="shared" si="124"/>
        <v>0</v>
      </c>
      <c r="U237" s="377"/>
      <c r="V237" s="260"/>
      <c r="W237" s="260"/>
      <c r="X237" s="258">
        <f t="shared" si="125"/>
        <v>0</v>
      </c>
      <c r="Y237" s="377"/>
      <c r="Z237" s="260"/>
      <c r="AA237" s="260"/>
      <c r="AB237" s="881">
        <f t="shared" si="126"/>
        <v>0</v>
      </c>
      <c r="AC237" s="41"/>
      <c r="AD237" s="229" t="s">
        <v>1019</v>
      </c>
      <c r="AE237" s="230"/>
      <c r="AF237" s="247"/>
      <c r="AG237" s="581">
        <f t="shared" si="128"/>
        <v>0</v>
      </c>
      <c r="AH237" s="1380"/>
      <c r="AI237" s="1380"/>
      <c r="AJ237" s="1380"/>
      <c r="AK237" s="1380"/>
      <c r="AL237" s="1380"/>
      <c r="AM237" s="1380"/>
      <c r="AN237" s="1380"/>
      <c r="AO237" s="1380"/>
      <c r="AP237" s="1380"/>
      <c r="AQ237" s="1380"/>
      <c r="AR237" s="1380"/>
      <c r="AS237" s="1376">
        <f t="shared" si="118"/>
        <v>0</v>
      </c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</row>
    <row r="238" spans="1:179" s="40" customFormat="1" ht="20.25" customHeight="1" x14ac:dyDescent="0.25">
      <c r="A238" s="229" t="s">
        <v>1021</v>
      </c>
      <c r="B238" s="230"/>
      <c r="C238" s="247"/>
      <c r="D238" s="244"/>
      <c r="E238" s="457"/>
      <c r="F238" s="232">
        <f>CEILING('310.971 осн.средства'!E237,0.1)*1000</f>
        <v>101500</v>
      </c>
      <c r="G238" s="232">
        <f t="shared" si="127"/>
        <v>101500</v>
      </c>
      <c r="H238" s="259"/>
      <c r="I238" s="463"/>
      <c r="J238" s="910">
        <f t="shared" si="129"/>
        <v>101500</v>
      </c>
      <c r="K238" s="467">
        <f t="shared" si="130"/>
        <v>0</v>
      </c>
      <c r="L238" s="900"/>
      <c r="M238" s="377"/>
      <c r="N238" s="260"/>
      <c r="O238" s="260"/>
      <c r="P238" s="258">
        <f t="shared" si="123"/>
        <v>0</v>
      </c>
      <c r="Q238" s="377"/>
      <c r="R238" s="260"/>
      <c r="S238" s="260"/>
      <c r="T238" s="258">
        <f t="shared" si="124"/>
        <v>0</v>
      </c>
      <c r="U238" s="377"/>
      <c r="V238" s="260"/>
      <c r="W238" s="260"/>
      <c r="X238" s="258">
        <f t="shared" si="125"/>
        <v>0</v>
      </c>
      <c r="Y238" s="377"/>
      <c r="Z238" s="260"/>
      <c r="AA238" s="260"/>
      <c r="AB238" s="881">
        <f t="shared" si="126"/>
        <v>0</v>
      </c>
      <c r="AC238" s="41"/>
      <c r="AD238" s="229" t="s">
        <v>1021</v>
      </c>
      <c r="AE238" s="230"/>
      <c r="AF238" s="247"/>
      <c r="AG238" s="581">
        <f t="shared" si="128"/>
        <v>101500</v>
      </c>
      <c r="AH238" s="1380"/>
      <c r="AI238" s="1380"/>
      <c r="AJ238" s="1380"/>
      <c r="AK238" s="1380"/>
      <c r="AL238" s="1380"/>
      <c r="AM238" s="1380"/>
      <c r="AN238" s="1380"/>
      <c r="AO238" s="1380"/>
      <c r="AP238" s="1380"/>
      <c r="AQ238" s="1380"/>
      <c r="AR238" s="1380"/>
      <c r="AS238" s="1376">
        <f t="shared" si="118"/>
        <v>101500</v>
      </c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</row>
    <row r="239" spans="1:179" s="40" customFormat="1" ht="19.5" customHeight="1" x14ac:dyDescent="0.25">
      <c r="A239" s="229"/>
      <c r="B239" s="230"/>
      <c r="C239" s="247"/>
      <c r="D239" s="244"/>
      <c r="E239" s="457"/>
      <c r="F239" s="232"/>
      <c r="G239" s="232">
        <f t="shared" si="127"/>
        <v>0</v>
      </c>
      <c r="H239" s="259"/>
      <c r="I239" s="463"/>
      <c r="J239" s="910">
        <f t="shared" si="129"/>
        <v>0</v>
      </c>
      <c r="K239" s="467">
        <f t="shared" si="130"/>
        <v>0</v>
      </c>
      <c r="L239" s="900"/>
      <c r="M239" s="377"/>
      <c r="N239" s="260"/>
      <c r="O239" s="260"/>
      <c r="P239" s="258">
        <f t="shared" si="123"/>
        <v>0</v>
      </c>
      <c r="Q239" s="377"/>
      <c r="R239" s="260"/>
      <c r="S239" s="260"/>
      <c r="T239" s="258">
        <f t="shared" si="124"/>
        <v>0</v>
      </c>
      <c r="U239" s="377"/>
      <c r="V239" s="260"/>
      <c r="W239" s="260"/>
      <c r="X239" s="258">
        <f t="shared" si="125"/>
        <v>0</v>
      </c>
      <c r="Y239" s="377"/>
      <c r="Z239" s="260"/>
      <c r="AA239" s="260"/>
      <c r="AB239" s="881">
        <f t="shared" si="126"/>
        <v>0</v>
      </c>
      <c r="AC239" s="41"/>
      <c r="AD239" s="229"/>
      <c r="AE239" s="230"/>
      <c r="AF239" s="247"/>
      <c r="AG239" s="581">
        <f t="shared" si="128"/>
        <v>0</v>
      </c>
      <c r="AH239" s="1380"/>
      <c r="AI239" s="1380"/>
      <c r="AJ239" s="1380"/>
      <c r="AK239" s="1380"/>
      <c r="AL239" s="1380"/>
      <c r="AM239" s="1380"/>
      <c r="AN239" s="1380"/>
      <c r="AO239" s="1380"/>
      <c r="AP239" s="1380"/>
      <c r="AQ239" s="1380"/>
      <c r="AR239" s="1380"/>
      <c r="AS239" s="1376">
        <f t="shared" si="118"/>
        <v>0</v>
      </c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</row>
    <row r="240" spans="1:179" s="40" customFormat="1" ht="19.5" customHeight="1" x14ac:dyDescent="0.25">
      <c r="A240" s="229"/>
      <c r="B240" s="230"/>
      <c r="C240" s="247"/>
      <c r="D240" s="244"/>
      <c r="E240" s="457"/>
      <c r="F240" s="232"/>
      <c r="G240" s="232">
        <f t="shared" si="127"/>
        <v>0</v>
      </c>
      <c r="H240" s="259"/>
      <c r="I240" s="463"/>
      <c r="J240" s="910">
        <f t="shared" si="129"/>
        <v>0</v>
      </c>
      <c r="K240" s="467">
        <f t="shared" si="130"/>
        <v>0</v>
      </c>
      <c r="L240" s="900"/>
      <c r="M240" s="377"/>
      <c r="N240" s="260"/>
      <c r="O240" s="260"/>
      <c r="P240" s="258">
        <f t="shared" si="123"/>
        <v>0</v>
      </c>
      <c r="Q240" s="377"/>
      <c r="R240" s="260"/>
      <c r="S240" s="260"/>
      <c r="T240" s="258">
        <f t="shared" si="124"/>
        <v>0</v>
      </c>
      <c r="U240" s="377"/>
      <c r="V240" s="260"/>
      <c r="W240" s="260"/>
      <c r="X240" s="258">
        <f t="shared" si="125"/>
        <v>0</v>
      </c>
      <c r="Y240" s="377"/>
      <c r="Z240" s="260"/>
      <c r="AA240" s="260"/>
      <c r="AB240" s="881">
        <f t="shared" si="126"/>
        <v>0</v>
      </c>
      <c r="AC240" s="41"/>
      <c r="AD240" s="229"/>
      <c r="AE240" s="230"/>
      <c r="AF240" s="247"/>
      <c r="AG240" s="581">
        <f t="shared" si="128"/>
        <v>0</v>
      </c>
      <c r="AH240" s="1380"/>
      <c r="AI240" s="1380"/>
      <c r="AJ240" s="1380"/>
      <c r="AK240" s="1380"/>
      <c r="AL240" s="1380"/>
      <c r="AM240" s="1380"/>
      <c r="AN240" s="1380"/>
      <c r="AO240" s="1380"/>
      <c r="AP240" s="1380"/>
      <c r="AQ240" s="1380"/>
      <c r="AR240" s="1380"/>
      <c r="AS240" s="1376">
        <f t="shared" si="118"/>
        <v>0</v>
      </c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</row>
    <row r="241" spans="1:179" s="40" customFormat="1" ht="19.5" customHeight="1" x14ac:dyDescent="0.25">
      <c r="A241" s="229"/>
      <c r="B241" s="230"/>
      <c r="C241" s="247"/>
      <c r="D241" s="244"/>
      <c r="E241" s="457"/>
      <c r="F241" s="232"/>
      <c r="G241" s="232">
        <f>F241</f>
        <v>0</v>
      </c>
      <c r="H241" s="259"/>
      <c r="I241" s="463"/>
      <c r="J241" s="910">
        <f t="shared" si="129"/>
        <v>0</v>
      </c>
      <c r="K241" s="467">
        <f t="shared" si="130"/>
        <v>0</v>
      </c>
      <c r="L241" s="900"/>
      <c r="M241" s="377"/>
      <c r="N241" s="260"/>
      <c r="O241" s="260"/>
      <c r="P241" s="258">
        <f t="shared" si="123"/>
        <v>0</v>
      </c>
      <c r="Q241" s="377"/>
      <c r="R241" s="260"/>
      <c r="S241" s="260"/>
      <c r="T241" s="258">
        <f t="shared" si="124"/>
        <v>0</v>
      </c>
      <c r="U241" s="377"/>
      <c r="V241" s="260"/>
      <c r="W241" s="260"/>
      <c r="X241" s="258">
        <f t="shared" si="125"/>
        <v>0</v>
      </c>
      <c r="Y241" s="377"/>
      <c r="Z241" s="260"/>
      <c r="AA241" s="260"/>
      <c r="AB241" s="881">
        <f t="shared" si="126"/>
        <v>0</v>
      </c>
      <c r="AC241" s="41"/>
      <c r="AD241" s="229"/>
      <c r="AE241" s="230"/>
      <c r="AF241" s="247"/>
      <c r="AG241" s="581">
        <f t="shared" si="128"/>
        <v>0</v>
      </c>
      <c r="AH241" s="1380"/>
      <c r="AI241" s="1380"/>
      <c r="AJ241" s="1380"/>
      <c r="AK241" s="1380"/>
      <c r="AL241" s="1380"/>
      <c r="AM241" s="1380"/>
      <c r="AN241" s="1380"/>
      <c r="AO241" s="1380"/>
      <c r="AP241" s="1380"/>
      <c r="AQ241" s="1380"/>
      <c r="AR241" s="1380"/>
      <c r="AS241" s="1376">
        <f t="shared" si="118"/>
        <v>0</v>
      </c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</row>
    <row r="242" spans="1:179" s="40" customFormat="1" ht="19.5" customHeight="1" x14ac:dyDescent="0.25">
      <c r="A242" s="229"/>
      <c r="B242" s="230"/>
      <c r="C242" s="247"/>
      <c r="D242" s="244"/>
      <c r="E242" s="457"/>
      <c r="F242" s="232"/>
      <c r="G242" s="232">
        <f t="shared" ref="G242:G251" si="131">F242</f>
        <v>0</v>
      </c>
      <c r="H242" s="259"/>
      <c r="I242" s="463"/>
      <c r="J242" s="910">
        <f t="shared" si="129"/>
        <v>0</v>
      </c>
      <c r="K242" s="467">
        <f t="shared" si="130"/>
        <v>0</v>
      </c>
      <c r="L242" s="900"/>
      <c r="M242" s="377"/>
      <c r="N242" s="260"/>
      <c r="O242" s="260"/>
      <c r="P242" s="258">
        <f t="shared" si="123"/>
        <v>0</v>
      </c>
      <c r="Q242" s="377"/>
      <c r="R242" s="260"/>
      <c r="S242" s="260"/>
      <c r="T242" s="258">
        <f t="shared" si="124"/>
        <v>0</v>
      </c>
      <c r="U242" s="377"/>
      <c r="V242" s="260"/>
      <c r="W242" s="260"/>
      <c r="X242" s="258">
        <f t="shared" si="125"/>
        <v>0</v>
      </c>
      <c r="Y242" s="377"/>
      <c r="Z242" s="260"/>
      <c r="AA242" s="260"/>
      <c r="AB242" s="881">
        <f t="shared" si="126"/>
        <v>0</v>
      </c>
      <c r="AC242" s="41"/>
      <c r="AD242" s="229"/>
      <c r="AE242" s="230"/>
      <c r="AF242" s="247"/>
      <c r="AG242" s="581">
        <f t="shared" si="128"/>
        <v>0</v>
      </c>
      <c r="AH242" s="1380" t="s">
        <v>47</v>
      </c>
      <c r="AI242" s="1380" t="s">
        <v>47</v>
      </c>
      <c r="AJ242" s="1380" t="s">
        <v>47</v>
      </c>
      <c r="AK242" s="1380" t="s">
        <v>47</v>
      </c>
      <c r="AL242" s="1380" t="s">
        <v>47</v>
      </c>
      <c r="AM242" s="1380" t="s">
        <v>47</v>
      </c>
      <c r="AN242" s="1380" t="s">
        <v>47</v>
      </c>
      <c r="AO242" s="1380" t="s">
        <v>47</v>
      </c>
      <c r="AP242" s="1380" t="s">
        <v>47</v>
      </c>
      <c r="AQ242" s="1380" t="s">
        <v>47</v>
      </c>
      <c r="AR242" s="1380" t="s">
        <v>47</v>
      </c>
      <c r="AS242" s="1376" t="s">
        <v>47</v>
      </c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</row>
    <row r="243" spans="1:179" s="40" customFormat="1" ht="19.5" customHeight="1" x14ac:dyDescent="0.25">
      <c r="A243" s="229"/>
      <c r="B243" s="230"/>
      <c r="C243" s="247"/>
      <c r="D243" s="244"/>
      <c r="E243" s="457"/>
      <c r="F243" s="232"/>
      <c r="G243" s="232">
        <f t="shared" si="131"/>
        <v>0</v>
      </c>
      <c r="H243" s="259"/>
      <c r="I243" s="463"/>
      <c r="J243" s="910">
        <f t="shared" si="129"/>
        <v>0</v>
      </c>
      <c r="K243" s="467">
        <f t="shared" si="130"/>
        <v>0</v>
      </c>
      <c r="L243" s="900"/>
      <c r="M243" s="377"/>
      <c r="N243" s="260"/>
      <c r="O243" s="260"/>
      <c r="P243" s="258">
        <f t="shared" si="123"/>
        <v>0</v>
      </c>
      <c r="Q243" s="377"/>
      <c r="R243" s="260"/>
      <c r="S243" s="260"/>
      <c r="T243" s="258">
        <f t="shared" si="124"/>
        <v>0</v>
      </c>
      <c r="U243" s="377"/>
      <c r="V243" s="260"/>
      <c r="W243" s="260"/>
      <c r="X243" s="258">
        <f t="shared" si="125"/>
        <v>0</v>
      </c>
      <c r="Y243" s="377"/>
      <c r="Z243" s="260"/>
      <c r="AA243" s="260"/>
      <c r="AB243" s="881">
        <f t="shared" si="126"/>
        <v>0</v>
      </c>
      <c r="AC243" s="41"/>
      <c r="AD243" s="229"/>
      <c r="AE243" s="230"/>
      <c r="AF243" s="247"/>
      <c r="AG243" s="581">
        <f t="shared" si="128"/>
        <v>0</v>
      </c>
      <c r="AH243" s="260" t="s">
        <v>47</v>
      </c>
      <c r="AI243" s="260" t="s">
        <v>47</v>
      </c>
      <c r="AJ243" s="260" t="s">
        <v>47</v>
      </c>
      <c r="AK243" s="260" t="s">
        <v>47</v>
      </c>
      <c r="AL243" s="260" t="s">
        <v>47</v>
      </c>
      <c r="AM243" s="260" t="s">
        <v>47</v>
      </c>
      <c r="AN243" s="260" t="s">
        <v>47</v>
      </c>
      <c r="AO243" s="260" t="s">
        <v>47</v>
      </c>
      <c r="AP243" s="260" t="s">
        <v>47</v>
      </c>
      <c r="AQ243" s="260" t="s">
        <v>47</v>
      </c>
      <c r="AR243" s="260" t="s">
        <v>47</v>
      </c>
      <c r="AS243" s="1376" t="s">
        <v>47</v>
      </c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</row>
    <row r="244" spans="1:179" s="40" customFormat="1" ht="19.5" customHeight="1" x14ac:dyDescent="0.25">
      <c r="A244" s="229"/>
      <c r="B244" s="230"/>
      <c r="C244" s="247"/>
      <c r="D244" s="244"/>
      <c r="E244" s="457"/>
      <c r="F244" s="232"/>
      <c r="G244" s="232">
        <f t="shared" si="131"/>
        <v>0</v>
      </c>
      <c r="H244" s="259"/>
      <c r="I244" s="463"/>
      <c r="J244" s="910">
        <f t="shared" si="129"/>
        <v>0</v>
      </c>
      <c r="K244" s="467">
        <f t="shared" si="130"/>
        <v>0</v>
      </c>
      <c r="L244" s="900"/>
      <c r="M244" s="377"/>
      <c r="N244" s="260"/>
      <c r="O244" s="260"/>
      <c r="P244" s="258">
        <f t="shared" si="123"/>
        <v>0</v>
      </c>
      <c r="Q244" s="377"/>
      <c r="R244" s="260"/>
      <c r="S244" s="260"/>
      <c r="T244" s="258">
        <f t="shared" si="124"/>
        <v>0</v>
      </c>
      <c r="U244" s="377"/>
      <c r="V244" s="260"/>
      <c r="W244" s="260"/>
      <c r="X244" s="258">
        <f t="shared" si="125"/>
        <v>0</v>
      </c>
      <c r="Y244" s="377"/>
      <c r="Z244" s="260"/>
      <c r="AA244" s="260"/>
      <c r="AB244" s="881">
        <f t="shared" si="126"/>
        <v>0</v>
      </c>
      <c r="AC244" s="41"/>
      <c r="AD244" s="229"/>
      <c r="AE244" s="230"/>
      <c r="AF244" s="247"/>
      <c r="AG244" s="581">
        <f t="shared" si="128"/>
        <v>0</v>
      </c>
      <c r="AH244" s="260" t="s">
        <v>47</v>
      </c>
      <c r="AI244" s="260" t="s">
        <v>47</v>
      </c>
      <c r="AJ244" s="260" t="s">
        <v>47</v>
      </c>
      <c r="AK244" s="260" t="s">
        <v>47</v>
      </c>
      <c r="AL244" s="260" t="s">
        <v>47</v>
      </c>
      <c r="AM244" s="260" t="s">
        <v>47</v>
      </c>
      <c r="AN244" s="260" t="s">
        <v>47</v>
      </c>
      <c r="AO244" s="260" t="s">
        <v>47</v>
      </c>
      <c r="AP244" s="260" t="s">
        <v>47</v>
      </c>
      <c r="AQ244" s="260" t="s">
        <v>47</v>
      </c>
      <c r="AR244" s="260" t="s">
        <v>47</v>
      </c>
      <c r="AS244" s="1376" t="s">
        <v>47</v>
      </c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</row>
    <row r="245" spans="1:179" s="40" customFormat="1" ht="19.5" customHeight="1" x14ac:dyDescent="0.25">
      <c r="A245" s="229"/>
      <c r="B245" s="230"/>
      <c r="C245" s="247"/>
      <c r="D245" s="244"/>
      <c r="E245" s="457"/>
      <c r="F245" s="232"/>
      <c r="G245" s="232">
        <f t="shared" si="131"/>
        <v>0</v>
      </c>
      <c r="H245" s="259"/>
      <c r="I245" s="463"/>
      <c r="J245" s="910">
        <f t="shared" si="129"/>
        <v>0</v>
      </c>
      <c r="K245" s="467">
        <f t="shared" si="130"/>
        <v>0</v>
      </c>
      <c r="L245" s="900"/>
      <c r="M245" s="377"/>
      <c r="N245" s="260"/>
      <c r="O245" s="260"/>
      <c r="P245" s="258">
        <f t="shared" si="123"/>
        <v>0</v>
      </c>
      <c r="Q245" s="377"/>
      <c r="R245" s="260"/>
      <c r="S245" s="260"/>
      <c r="T245" s="258">
        <f t="shared" si="124"/>
        <v>0</v>
      </c>
      <c r="U245" s="377"/>
      <c r="V245" s="260"/>
      <c r="W245" s="260"/>
      <c r="X245" s="258">
        <f t="shared" si="125"/>
        <v>0</v>
      </c>
      <c r="Y245" s="377"/>
      <c r="Z245" s="260"/>
      <c r="AA245" s="260"/>
      <c r="AB245" s="881">
        <f t="shared" si="126"/>
        <v>0</v>
      </c>
      <c r="AC245" s="41"/>
      <c r="AD245" s="229"/>
      <c r="AE245" s="230"/>
      <c r="AF245" s="247"/>
      <c r="AG245" s="581">
        <f t="shared" si="128"/>
        <v>0</v>
      </c>
      <c r="AH245" s="260" t="s">
        <v>47</v>
      </c>
      <c r="AI245" s="260" t="s">
        <v>47</v>
      </c>
      <c r="AJ245" s="260" t="s">
        <v>47</v>
      </c>
      <c r="AK245" s="260" t="s">
        <v>47</v>
      </c>
      <c r="AL245" s="260" t="s">
        <v>47</v>
      </c>
      <c r="AM245" s="260" t="s">
        <v>47</v>
      </c>
      <c r="AN245" s="260" t="s">
        <v>47</v>
      </c>
      <c r="AO245" s="260" t="s">
        <v>47</v>
      </c>
      <c r="AP245" s="260" t="s">
        <v>47</v>
      </c>
      <c r="AQ245" s="260" t="s">
        <v>47</v>
      </c>
      <c r="AR245" s="260" t="s">
        <v>47</v>
      </c>
      <c r="AS245" s="1376" t="s">
        <v>47</v>
      </c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</row>
    <row r="246" spans="1:179" s="40" customFormat="1" ht="19.5" customHeight="1" x14ac:dyDescent="0.25">
      <c r="A246" s="229"/>
      <c r="B246" s="230"/>
      <c r="C246" s="247"/>
      <c r="D246" s="244"/>
      <c r="E246" s="457"/>
      <c r="F246" s="232"/>
      <c r="G246" s="232">
        <f t="shared" si="131"/>
        <v>0</v>
      </c>
      <c r="H246" s="259"/>
      <c r="I246" s="463"/>
      <c r="J246" s="910">
        <f t="shared" si="129"/>
        <v>0</v>
      </c>
      <c r="K246" s="467">
        <f t="shared" si="130"/>
        <v>0</v>
      </c>
      <c r="L246" s="900"/>
      <c r="M246" s="377"/>
      <c r="N246" s="260"/>
      <c r="O246" s="260"/>
      <c r="P246" s="258">
        <f t="shared" si="123"/>
        <v>0</v>
      </c>
      <c r="Q246" s="377"/>
      <c r="R246" s="260"/>
      <c r="S246" s="260"/>
      <c r="T246" s="258">
        <f t="shared" si="124"/>
        <v>0</v>
      </c>
      <c r="U246" s="377"/>
      <c r="V246" s="260"/>
      <c r="W246" s="260"/>
      <c r="X246" s="258">
        <f t="shared" si="125"/>
        <v>0</v>
      </c>
      <c r="Y246" s="377"/>
      <c r="Z246" s="260"/>
      <c r="AA246" s="260"/>
      <c r="AB246" s="881">
        <f t="shared" si="126"/>
        <v>0</v>
      </c>
      <c r="AC246" s="41"/>
      <c r="AD246" s="229"/>
      <c r="AE246" s="230"/>
      <c r="AF246" s="247"/>
      <c r="AG246" s="581">
        <f t="shared" si="128"/>
        <v>0</v>
      </c>
      <c r="AH246" s="260" t="s">
        <v>47</v>
      </c>
      <c r="AI246" s="260" t="s">
        <v>47</v>
      </c>
      <c r="AJ246" s="260" t="s">
        <v>47</v>
      </c>
      <c r="AK246" s="260" t="s">
        <v>47</v>
      </c>
      <c r="AL246" s="260" t="s">
        <v>47</v>
      </c>
      <c r="AM246" s="260" t="s">
        <v>47</v>
      </c>
      <c r="AN246" s="260" t="s">
        <v>47</v>
      </c>
      <c r="AO246" s="260" t="s">
        <v>47</v>
      </c>
      <c r="AP246" s="260" t="s">
        <v>47</v>
      </c>
      <c r="AQ246" s="260" t="s">
        <v>47</v>
      </c>
      <c r="AR246" s="260" t="s">
        <v>47</v>
      </c>
      <c r="AS246" s="1376" t="s">
        <v>47</v>
      </c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</row>
    <row r="247" spans="1:179" s="40" customFormat="1" ht="19.5" customHeight="1" x14ac:dyDescent="0.25">
      <c r="A247" s="229"/>
      <c r="B247" s="230"/>
      <c r="C247" s="247"/>
      <c r="D247" s="244"/>
      <c r="E247" s="457"/>
      <c r="F247" s="232"/>
      <c r="G247" s="232">
        <f t="shared" si="131"/>
        <v>0</v>
      </c>
      <c r="H247" s="259"/>
      <c r="I247" s="463"/>
      <c r="J247" s="910">
        <f t="shared" si="129"/>
        <v>0</v>
      </c>
      <c r="K247" s="467">
        <f t="shared" si="130"/>
        <v>0</v>
      </c>
      <c r="L247" s="900"/>
      <c r="M247" s="377"/>
      <c r="N247" s="260"/>
      <c r="O247" s="260"/>
      <c r="P247" s="258">
        <f t="shared" si="123"/>
        <v>0</v>
      </c>
      <c r="Q247" s="377"/>
      <c r="R247" s="260"/>
      <c r="S247" s="260"/>
      <c r="T247" s="258">
        <f t="shared" si="124"/>
        <v>0</v>
      </c>
      <c r="U247" s="377"/>
      <c r="V247" s="260"/>
      <c r="W247" s="260"/>
      <c r="X247" s="258">
        <f t="shared" si="125"/>
        <v>0</v>
      </c>
      <c r="Y247" s="377"/>
      <c r="Z247" s="260"/>
      <c r="AA247" s="260"/>
      <c r="AB247" s="881">
        <f t="shared" si="126"/>
        <v>0</v>
      </c>
      <c r="AC247" s="41"/>
      <c r="AD247" s="229"/>
      <c r="AE247" s="230"/>
      <c r="AF247" s="247"/>
      <c r="AG247" s="581">
        <f t="shared" si="128"/>
        <v>0</v>
      </c>
      <c r="AH247" s="260" t="s">
        <v>47</v>
      </c>
      <c r="AI247" s="260" t="s">
        <v>47</v>
      </c>
      <c r="AJ247" s="260" t="s">
        <v>47</v>
      </c>
      <c r="AK247" s="260" t="s">
        <v>47</v>
      </c>
      <c r="AL247" s="260" t="s">
        <v>47</v>
      </c>
      <c r="AM247" s="260" t="s">
        <v>47</v>
      </c>
      <c r="AN247" s="260" t="s">
        <v>47</v>
      </c>
      <c r="AO247" s="260" t="s">
        <v>47</v>
      </c>
      <c r="AP247" s="260" t="s">
        <v>47</v>
      </c>
      <c r="AQ247" s="260" t="s">
        <v>47</v>
      </c>
      <c r="AR247" s="260" t="s">
        <v>47</v>
      </c>
      <c r="AS247" s="1376" t="s">
        <v>47</v>
      </c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</row>
    <row r="248" spans="1:179" s="40" customFormat="1" ht="19.5" customHeight="1" x14ac:dyDescent="0.25">
      <c r="A248" s="229"/>
      <c r="B248" s="230"/>
      <c r="C248" s="247"/>
      <c r="D248" s="244"/>
      <c r="E248" s="457"/>
      <c r="F248" s="232"/>
      <c r="G248" s="232">
        <f t="shared" si="131"/>
        <v>0</v>
      </c>
      <c r="H248" s="259"/>
      <c r="I248" s="463"/>
      <c r="J248" s="910">
        <f t="shared" si="129"/>
        <v>0</v>
      </c>
      <c r="K248" s="467">
        <f t="shared" si="130"/>
        <v>0</v>
      </c>
      <c r="L248" s="900"/>
      <c r="M248" s="377"/>
      <c r="N248" s="260"/>
      <c r="O248" s="260"/>
      <c r="P248" s="258">
        <f t="shared" si="123"/>
        <v>0</v>
      </c>
      <c r="Q248" s="377"/>
      <c r="R248" s="260"/>
      <c r="S248" s="260"/>
      <c r="T248" s="258">
        <f t="shared" si="124"/>
        <v>0</v>
      </c>
      <c r="U248" s="377"/>
      <c r="V248" s="260"/>
      <c r="W248" s="260"/>
      <c r="X248" s="258">
        <f t="shared" si="125"/>
        <v>0</v>
      </c>
      <c r="Y248" s="377"/>
      <c r="Z248" s="260"/>
      <c r="AA248" s="260"/>
      <c r="AB248" s="881">
        <f t="shared" si="126"/>
        <v>0</v>
      </c>
      <c r="AC248" s="41"/>
      <c r="AD248" s="229"/>
      <c r="AE248" s="230"/>
      <c r="AF248" s="247"/>
      <c r="AG248" s="581">
        <f t="shared" si="128"/>
        <v>0</v>
      </c>
      <c r="AH248" s="260" t="s">
        <v>47</v>
      </c>
      <c r="AI248" s="260" t="s">
        <v>47</v>
      </c>
      <c r="AJ248" s="260" t="s">
        <v>47</v>
      </c>
      <c r="AK248" s="260" t="s">
        <v>47</v>
      </c>
      <c r="AL248" s="260" t="s">
        <v>47</v>
      </c>
      <c r="AM248" s="260" t="s">
        <v>47</v>
      </c>
      <c r="AN248" s="260" t="s">
        <v>47</v>
      </c>
      <c r="AO248" s="260" t="s">
        <v>47</v>
      </c>
      <c r="AP248" s="260" t="s">
        <v>47</v>
      </c>
      <c r="AQ248" s="260" t="s">
        <v>47</v>
      </c>
      <c r="AR248" s="260" t="s">
        <v>47</v>
      </c>
      <c r="AS248" s="1376" t="s">
        <v>47</v>
      </c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</row>
    <row r="249" spans="1:179" s="40" customFormat="1" ht="19.5" customHeight="1" x14ac:dyDescent="0.25">
      <c r="A249" s="229"/>
      <c r="B249" s="230"/>
      <c r="C249" s="247"/>
      <c r="D249" s="244"/>
      <c r="E249" s="457"/>
      <c r="F249" s="232"/>
      <c r="G249" s="232">
        <f t="shared" si="131"/>
        <v>0</v>
      </c>
      <c r="H249" s="259"/>
      <c r="I249" s="463"/>
      <c r="J249" s="910">
        <f t="shared" si="129"/>
        <v>0</v>
      </c>
      <c r="K249" s="467">
        <f t="shared" si="130"/>
        <v>0</v>
      </c>
      <c r="L249" s="900"/>
      <c r="M249" s="377"/>
      <c r="N249" s="260"/>
      <c r="O249" s="260"/>
      <c r="P249" s="258">
        <f t="shared" si="123"/>
        <v>0</v>
      </c>
      <c r="Q249" s="377"/>
      <c r="R249" s="260"/>
      <c r="S249" s="260"/>
      <c r="T249" s="258">
        <f t="shared" si="124"/>
        <v>0</v>
      </c>
      <c r="U249" s="377"/>
      <c r="V249" s="260"/>
      <c r="W249" s="260"/>
      <c r="X249" s="258">
        <f t="shared" si="125"/>
        <v>0</v>
      </c>
      <c r="Y249" s="377"/>
      <c r="Z249" s="260"/>
      <c r="AA249" s="260"/>
      <c r="AB249" s="881">
        <f t="shared" si="126"/>
        <v>0</v>
      </c>
      <c r="AC249" s="41"/>
      <c r="AD249" s="229"/>
      <c r="AE249" s="230"/>
      <c r="AF249" s="247"/>
      <c r="AG249" s="581">
        <f t="shared" si="128"/>
        <v>0</v>
      </c>
      <c r="AH249" s="260" t="s">
        <v>47</v>
      </c>
      <c r="AI249" s="260" t="s">
        <v>47</v>
      </c>
      <c r="AJ249" s="260" t="s">
        <v>47</v>
      </c>
      <c r="AK249" s="260" t="s">
        <v>47</v>
      </c>
      <c r="AL249" s="260" t="s">
        <v>47</v>
      </c>
      <c r="AM249" s="260" t="s">
        <v>47</v>
      </c>
      <c r="AN249" s="260" t="s">
        <v>47</v>
      </c>
      <c r="AO249" s="260" t="s">
        <v>47</v>
      </c>
      <c r="AP249" s="260" t="s">
        <v>47</v>
      </c>
      <c r="AQ249" s="260" t="s">
        <v>47</v>
      </c>
      <c r="AR249" s="260" t="s">
        <v>47</v>
      </c>
      <c r="AS249" s="1376" t="s">
        <v>47</v>
      </c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</row>
    <row r="250" spans="1:179" s="40" customFormat="1" ht="19.5" customHeight="1" x14ac:dyDescent="0.25">
      <c r="A250" s="544"/>
      <c r="B250" s="230"/>
      <c r="C250" s="247"/>
      <c r="D250" s="244"/>
      <c r="E250" s="457"/>
      <c r="F250" s="232"/>
      <c r="G250" s="232">
        <f t="shared" si="131"/>
        <v>0</v>
      </c>
      <c r="H250" s="259"/>
      <c r="I250" s="463"/>
      <c r="J250" s="910">
        <f t="shared" si="129"/>
        <v>0</v>
      </c>
      <c r="K250" s="467">
        <f t="shared" si="130"/>
        <v>0</v>
      </c>
      <c r="L250" s="900"/>
      <c r="M250" s="377"/>
      <c r="N250" s="260"/>
      <c r="O250" s="260"/>
      <c r="P250" s="258">
        <f t="shared" si="123"/>
        <v>0</v>
      </c>
      <c r="Q250" s="377"/>
      <c r="R250" s="260"/>
      <c r="S250" s="260"/>
      <c r="T250" s="258">
        <f t="shared" si="124"/>
        <v>0</v>
      </c>
      <c r="U250" s="377"/>
      <c r="V250" s="260"/>
      <c r="W250" s="260"/>
      <c r="X250" s="258">
        <f t="shared" si="125"/>
        <v>0</v>
      </c>
      <c r="Y250" s="377"/>
      <c r="Z250" s="260"/>
      <c r="AA250" s="260"/>
      <c r="AB250" s="881">
        <f t="shared" si="126"/>
        <v>0</v>
      </c>
      <c r="AC250" s="41"/>
      <c r="AD250" s="544"/>
      <c r="AE250" s="230"/>
      <c r="AF250" s="247"/>
      <c r="AG250" s="581">
        <f t="shared" si="128"/>
        <v>0</v>
      </c>
      <c r="AH250" s="260" t="s">
        <v>47</v>
      </c>
      <c r="AI250" s="260" t="s">
        <v>47</v>
      </c>
      <c r="AJ250" s="260" t="s">
        <v>47</v>
      </c>
      <c r="AK250" s="260" t="s">
        <v>47</v>
      </c>
      <c r="AL250" s="260" t="s">
        <v>47</v>
      </c>
      <c r="AM250" s="260" t="s">
        <v>47</v>
      </c>
      <c r="AN250" s="260" t="s">
        <v>47</v>
      </c>
      <c r="AO250" s="260" t="s">
        <v>47</v>
      </c>
      <c r="AP250" s="260" t="s">
        <v>47</v>
      </c>
      <c r="AQ250" s="260" t="s">
        <v>47</v>
      </c>
      <c r="AR250" s="260" t="s">
        <v>47</v>
      </c>
      <c r="AS250" s="1376" t="s">
        <v>47</v>
      </c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</row>
    <row r="251" spans="1:179" s="42" customFormat="1" ht="19.5" customHeight="1" x14ac:dyDescent="0.25">
      <c r="A251" s="544"/>
      <c r="B251" s="230"/>
      <c r="C251" s="247"/>
      <c r="D251" s="244"/>
      <c r="E251" s="457"/>
      <c r="F251" s="232"/>
      <c r="G251" s="232">
        <f t="shared" si="131"/>
        <v>0</v>
      </c>
      <c r="H251" s="259"/>
      <c r="I251" s="463"/>
      <c r="J251" s="910">
        <f t="shared" si="129"/>
        <v>0</v>
      </c>
      <c r="K251" s="467">
        <f t="shared" si="130"/>
        <v>0</v>
      </c>
      <c r="L251" s="900"/>
      <c r="M251" s="377"/>
      <c r="N251" s="260"/>
      <c r="O251" s="260"/>
      <c r="P251" s="258">
        <f t="shared" si="123"/>
        <v>0</v>
      </c>
      <c r="Q251" s="377"/>
      <c r="R251" s="260"/>
      <c r="S251" s="260"/>
      <c r="T251" s="258">
        <f t="shared" si="124"/>
        <v>0</v>
      </c>
      <c r="U251" s="377"/>
      <c r="V251" s="260"/>
      <c r="W251" s="260"/>
      <c r="X251" s="258">
        <f t="shared" si="125"/>
        <v>0</v>
      </c>
      <c r="Y251" s="377"/>
      <c r="Z251" s="260"/>
      <c r="AA251" s="260"/>
      <c r="AB251" s="881">
        <f t="shared" si="126"/>
        <v>0</v>
      </c>
      <c r="AC251" s="41"/>
      <c r="AD251" s="544"/>
      <c r="AE251" s="230"/>
      <c r="AF251" s="247"/>
      <c r="AG251" s="581">
        <f t="shared" si="128"/>
        <v>0</v>
      </c>
      <c r="AH251" s="260" t="s">
        <v>47</v>
      </c>
      <c r="AI251" s="260" t="s">
        <v>47</v>
      </c>
      <c r="AJ251" s="260" t="s">
        <v>47</v>
      </c>
      <c r="AK251" s="260" t="s">
        <v>47</v>
      </c>
      <c r="AL251" s="260" t="s">
        <v>47</v>
      </c>
      <c r="AM251" s="260" t="s">
        <v>47</v>
      </c>
      <c r="AN251" s="260" t="s">
        <v>47</v>
      </c>
      <c r="AO251" s="260" t="s">
        <v>47</v>
      </c>
      <c r="AP251" s="260" t="s">
        <v>47</v>
      </c>
      <c r="AQ251" s="260" t="s">
        <v>47</v>
      </c>
      <c r="AR251" s="260" t="s">
        <v>47</v>
      </c>
      <c r="AS251" s="1376" t="s">
        <v>47</v>
      </c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4"/>
      <c r="BM251" s="194"/>
      <c r="BN251" s="194"/>
      <c r="BO251" s="194"/>
      <c r="BP251" s="194"/>
      <c r="BQ251" s="194"/>
      <c r="BR251" s="194"/>
      <c r="BS251" s="194"/>
      <c r="BT251" s="194"/>
      <c r="BU251" s="194"/>
      <c r="BV251" s="194"/>
      <c r="BW251" s="194"/>
      <c r="BX251" s="194"/>
      <c r="BY251" s="194"/>
      <c r="BZ251" s="194"/>
      <c r="CA251" s="194"/>
      <c r="CB251" s="194"/>
      <c r="CC251" s="194"/>
      <c r="CD251" s="194"/>
      <c r="CE251" s="194"/>
      <c r="CF251" s="194"/>
      <c r="CG251" s="194"/>
      <c r="CH251" s="194"/>
      <c r="CI251" s="194"/>
      <c r="CJ251" s="194"/>
      <c r="CK251" s="194"/>
      <c r="CL251" s="194"/>
      <c r="CM251" s="194"/>
      <c r="CN251" s="194"/>
      <c r="CO251" s="194"/>
      <c r="CP251" s="194"/>
      <c r="CQ251" s="194"/>
      <c r="CR251" s="194"/>
      <c r="CS251" s="194"/>
      <c r="CT251" s="194"/>
      <c r="CU251" s="194"/>
      <c r="CV251" s="194"/>
      <c r="CW251" s="194"/>
      <c r="CX251" s="194"/>
      <c r="CY251" s="194"/>
      <c r="CZ251" s="194"/>
      <c r="DA251" s="194"/>
      <c r="DB251" s="194"/>
      <c r="DC251" s="194"/>
      <c r="DD251" s="194"/>
      <c r="DE251" s="194"/>
      <c r="DF251" s="194"/>
      <c r="DG251" s="194"/>
      <c r="DH251" s="194"/>
      <c r="DI251" s="194"/>
      <c r="DJ251" s="194"/>
      <c r="DK251" s="194"/>
      <c r="DL251" s="194"/>
      <c r="DM251" s="194"/>
      <c r="DN251" s="194"/>
      <c r="DO251" s="194"/>
      <c r="DP251" s="194"/>
      <c r="DQ251" s="194"/>
      <c r="DR251" s="194"/>
      <c r="DS251" s="194"/>
      <c r="DT251" s="194"/>
      <c r="DU251" s="194"/>
      <c r="DV251" s="194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</row>
    <row r="252" spans="1:179" s="40" customFormat="1" ht="33.75" customHeight="1" x14ac:dyDescent="0.25">
      <c r="A252" s="223" t="s">
        <v>668</v>
      </c>
      <c r="B252" s="213">
        <v>340</v>
      </c>
      <c r="C252" s="213"/>
      <c r="D252" s="262"/>
      <c r="E252" s="458">
        <f>SUM(E253,E277,E278,E279,E292,E293,E294)</f>
        <v>0</v>
      </c>
      <c r="F252" s="204">
        <f t="shared" ref="F252:I252" si="132">SUM(F253,F277,F278,F279,F292,F293,F294)</f>
        <v>1919300</v>
      </c>
      <c r="G252" s="204">
        <f t="shared" si="132"/>
        <v>1919300</v>
      </c>
      <c r="H252" s="206">
        <f t="shared" si="132"/>
        <v>0</v>
      </c>
      <c r="I252" s="413">
        <f t="shared" si="132"/>
        <v>0</v>
      </c>
      <c r="J252" s="909">
        <f t="shared" si="129"/>
        <v>1919300</v>
      </c>
      <c r="K252" s="901">
        <f t="shared" si="130"/>
        <v>0</v>
      </c>
      <c r="L252" s="901">
        <f t="shared" ref="L252:AB252" si="133">SUM(L253,L277,L278,L279,L292,L293,L294)</f>
        <v>0</v>
      </c>
      <c r="M252" s="201">
        <f t="shared" si="133"/>
        <v>0</v>
      </c>
      <c r="N252" s="45">
        <f t="shared" si="133"/>
        <v>0</v>
      </c>
      <c r="O252" s="45">
        <f t="shared" si="133"/>
        <v>0</v>
      </c>
      <c r="P252" s="45">
        <f t="shared" si="133"/>
        <v>0</v>
      </c>
      <c r="Q252" s="201">
        <f t="shared" si="133"/>
        <v>0</v>
      </c>
      <c r="R252" s="45">
        <f t="shared" si="133"/>
        <v>0</v>
      </c>
      <c r="S252" s="45">
        <f t="shared" si="133"/>
        <v>0</v>
      </c>
      <c r="T252" s="45">
        <f t="shared" si="133"/>
        <v>0</v>
      </c>
      <c r="U252" s="201">
        <f t="shared" si="133"/>
        <v>0</v>
      </c>
      <c r="V252" s="45">
        <f t="shared" si="133"/>
        <v>0</v>
      </c>
      <c r="W252" s="45">
        <f t="shared" si="133"/>
        <v>0</v>
      </c>
      <c r="X252" s="45">
        <f t="shared" si="133"/>
        <v>0</v>
      </c>
      <c r="Y252" s="201">
        <f t="shared" si="133"/>
        <v>0</v>
      </c>
      <c r="Z252" s="45">
        <f t="shared" si="133"/>
        <v>0</v>
      </c>
      <c r="AA252" s="45">
        <f t="shared" si="133"/>
        <v>0</v>
      </c>
      <c r="AB252" s="880">
        <f t="shared" si="133"/>
        <v>0</v>
      </c>
      <c r="AC252" s="194"/>
      <c r="AD252" s="223" t="s">
        <v>668</v>
      </c>
      <c r="AE252" s="213">
        <v>340</v>
      </c>
      <c r="AF252" s="213"/>
      <c r="AG252" s="582">
        <f>SUM(AG253,AG277,AG278,AG279,AG292,AG293,AG294)</f>
        <v>1919300</v>
      </c>
      <c r="AH252" s="45">
        <f t="shared" ref="AH252:AR252" si="134">SUM(AH253,AH277,AH278,AH279)</f>
        <v>0</v>
      </c>
      <c r="AI252" s="45">
        <f t="shared" si="134"/>
        <v>0</v>
      </c>
      <c r="AJ252" s="45">
        <f t="shared" si="134"/>
        <v>0</v>
      </c>
      <c r="AK252" s="45">
        <f t="shared" si="134"/>
        <v>0</v>
      </c>
      <c r="AL252" s="45">
        <f t="shared" si="134"/>
        <v>0</v>
      </c>
      <c r="AM252" s="45">
        <f t="shared" si="134"/>
        <v>0</v>
      </c>
      <c r="AN252" s="45">
        <f t="shared" si="134"/>
        <v>0</v>
      </c>
      <c r="AO252" s="45">
        <f t="shared" si="134"/>
        <v>0</v>
      </c>
      <c r="AP252" s="45">
        <f t="shared" si="134"/>
        <v>0</v>
      </c>
      <c r="AQ252" s="45">
        <f t="shared" si="134"/>
        <v>0</v>
      </c>
      <c r="AR252" s="45">
        <f t="shared" si="134"/>
        <v>0</v>
      </c>
      <c r="AS252" s="1376">
        <f t="shared" si="118"/>
        <v>1919300</v>
      </c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</row>
    <row r="253" spans="1:179" s="40" customFormat="1" ht="36.75" customHeight="1" x14ac:dyDescent="0.25">
      <c r="A253" s="223" t="s">
        <v>800</v>
      </c>
      <c r="B253" s="213">
        <v>346</v>
      </c>
      <c r="C253" s="213">
        <v>981</v>
      </c>
      <c r="D253" s="262" t="s">
        <v>1211</v>
      </c>
      <c r="E253" s="458">
        <f>SUM(E254:E276)</f>
        <v>0</v>
      </c>
      <c r="F253" s="204">
        <f>SUM(F254:F276)</f>
        <v>653000</v>
      </c>
      <c r="G253" s="204">
        <f>SUM(G254:G276)</f>
        <v>653000</v>
      </c>
      <c r="H253" s="206">
        <f>SUM(H254:H276)</f>
        <v>0</v>
      </c>
      <c r="I253" s="413">
        <f t="shared" ref="I253:AB253" si="135">SUM(I254:I276)</f>
        <v>0</v>
      </c>
      <c r="J253" s="909">
        <f t="shared" si="129"/>
        <v>653000</v>
      </c>
      <c r="K253" s="901">
        <f t="shared" si="130"/>
        <v>0</v>
      </c>
      <c r="L253" s="901">
        <f t="shared" si="135"/>
        <v>0</v>
      </c>
      <c r="M253" s="201">
        <f t="shared" si="135"/>
        <v>0</v>
      </c>
      <c r="N253" s="45">
        <f t="shared" si="135"/>
        <v>0</v>
      </c>
      <c r="O253" s="45">
        <f t="shared" si="135"/>
        <v>0</v>
      </c>
      <c r="P253" s="45">
        <f t="shared" si="135"/>
        <v>0</v>
      </c>
      <c r="Q253" s="45">
        <f>SUM(Q254:Q276)</f>
        <v>0</v>
      </c>
      <c r="R253" s="45">
        <f t="shared" si="135"/>
        <v>0</v>
      </c>
      <c r="S253" s="45">
        <f t="shared" si="135"/>
        <v>0</v>
      </c>
      <c r="T253" s="45">
        <f t="shared" si="135"/>
        <v>0</v>
      </c>
      <c r="U253" s="45">
        <f t="shared" si="135"/>
        <v>0</v>
      </c>
      <c r="V253" s="45">
        <f t="shared" si="135"/>
        <v>0</v>
      </c>
      <c r="W253" s="45">
        <f t="shared" si="135"/>
        <v>0</v>
      </c>
      <c r="X253" s="45">
        <f t="shared" si="135"/>
        <v>0</v>
      </c>
      <c r="Y253" s="45">
        <f t="shared" si="135"/>
        <v>0</v>
      </c>
      <c r="Z253" s="45">
        <f t="shared" si="135"/>
        <v>0</v>
      </c>
      <c r="AA253" s="45">
        <f t="shared" si="135"/>
        <v>0</v>
      </c>
      <c r="AB253" s="880">
        <f t="shared" si="135"/>
        <v>0</v>
      </c>
      <c r="AC253" s="41"/>
      <c r="AD253" s="223" t="s">
        <v>800</v>
      </c>
      <c r="AE253" s="213">
        <v>346</v>
      </c>
      <c r="AF253" s="213">
        <v>981</v>
      </c>
      <c r="AG253" s="582">
        <f>SUM(AG254:AG276)</f>
        <v>653000</v>
      </c>
      <c r="AH253" s="45">
        <f>SUM(AH254:AH276)</f>
        <v>0</v>
      </c>
      <c r="AI253" s="45">
        <f>SUM(AI254:AI276)</f>
        <v>0</v>
      </c>
      <c r="AJ253" s="45">
        <f>SUM(AJ254:AJ276)</f>
        <v>0</v>
      </c>
      <c r="AK253" s="45">
        <f>SUM(AK254:AK276)</f>
        <v>0</v>
      </c>
      <c r="AL253" s="45">
        <f t="shared" ref="AL253:AQ253" si="136">SUM(AL254:AL276)</f>
        <v>0</v>
      </c>
      <c r="AM253" s="45">
        <f t="shared" si="136"/>
        <v>0</v>
      </c>
      <c r="AN253" s="45">
        <f t="shared" si="136"/>
        <v>0</v>
      </c>
      <c r="AO253" s="45">
        <f t="shared" si="136"/>
        <v>0</v>
      </c>
      <c r="AP253" s="45">
        <f t="shared" si="136"/>
        <v>0</v>
      </c>
      <c r="AQ253" s="45">
        <f t="shared" si="136"/>
        <v>0</v>
      </c>
      <c r="AR253" s="45">
        <f>SUM(AR254:AR276)</f>
        <v>0</v>
      </c>
      <c r="AS253" s="1376">
        <f t="shared" si="118"/>
        <v>653000</v>
      </c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</row>
    <row r="254" spans="1:179" s="40" customFormat="1" ht="19.5" customHeight="1" x14ac:dyDescent="0.25">
      <c r="A254" s="229" t="s">
        <v>960</v>
      </c>
      <c r="B254" s="230"/>
      <c r="C254" s="247"/>
      <c r="D254" s="244"/>
      <c r="E254" s="457"/>
      <c r="F254" s="232">
        <f>CEILING('346.981 расходники'!E23,0.1)*1000</f>
        <v>0</v>
      </c>
      <c r="G254" s="232">
        <f>F254</f>
        <v>0</v>
      </c>
      <c r="H254" s="259"/>
      <c r="I254" s="463"/>
      <c r="J254" s="910">
        <f t="shared" si="129"/>
        <v>0</v>
      </c>
      <c r="K254" s="467">
        <f t="shared" si="130"/>
        <v>0</v>
      </c>
      <c r="L254" s="900"/>
      <c r="M254" s="377"/>
      <c r="N254" s="260"/>
      <c r="O254" s="260"/>
      <c r="P254" s="258">
        <f t="shared" ref="P254:P291" si="137">SUM(M254:O254)</f>
        <v>0</v>
      </c>
      <c r="Q254" s="260"/>
      <c r="R254" s="260"/>
      <c r="S254" s="260"/>
      <c r="T254" s="258">
        <f t="shared" ref="T254:T291" si="138">SUM(Q254:S254)</f>
        <v>0</v>
      </c>
      <c r="U254" s="260"/>
      <c r="V254" s="260"/>
      <c r="W254" s="260"/>
      <c r="X254" s="258">
        <f t="shared" ref="X254:X291" si="139">SUM(U254:W254)</f>
        <v>0</v>
      </c>
      <c r="Y254" s="260"/>
      <c r="Z254" s="260"/>
      <c r="AA254" s="260"/>
      <c r="AB254" s="881">
        <f t="shared" ref="AB254:AB291" si="140">SUM(Y254:AA254)</f>
        <v>0</v>
      </c>
      <c r="AC254" s="41"/>
      <c r="AD254" s="229" t="s">
        <v>960</v>
      </c>
      <c r="AE254" s="230"/>
      <c r="AF254" s="247"/>
      <c r="AG254" s="234">
        <f t="shared" ref="AG254:AG276" si="141">F254</f>
        <v>0</v>
      </c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1376">
        <f t="shared" si="118"/>
        <v>0</v>
      </c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</row>
    <row r="255" spans="1:179" s="40" customFormat="1" ht="19.5" customHeight="1" x14ac:dyDescent="0.25">
      <c r="A255" s="229" t="s">
        <v>962</v>
      </c>
      <c r="B255" s="230"/>
      <c r="C255" s="247"/>
      <c r="D255" s="244"/>
      <c r="E255" s="457"/>
      <c r="F255" s="232">
        <f>CEILING('346.981 расходники'!E42,0.1)*1000</f>
        <v>0</v>
      </c>
      <c r="G255" s="232">
        <f t="shared" ref="G255:G276" si="142">F255</f>
        <v>0</v>
      </c>
      <c r="H255" s="259"/>
      <c r="I255" s="463"/>
      <c r="J255" s="910">
        <f t="shared" si="129"/>
        <v>0</v>
      </c>
      <c r="K255" s="467">
        <f t="shared" si="130"/>
        <v>0</v>
      </c>
      <c r="L255" s="900"/>
      <c r="M255" s="377"/>
      <c r="N255" s="260"/>
      <c r="O255" s="260"/>
      <c r="P255" s="258">
        <f t="shared" si="137"/>
        <v>0</v>
      </c>
      <c r="Q255" s="260"/>
      <c r="R255" s="260"/>
      <c r="S255" s="260"/>
      <c r="T255" s="258">
        <f t="shared" si="138"/>
        <v>0</v>
      </c>
      <c r="U255" s="260"/>
      <c r="V255" s="260"/>
      <c r="W255" s="260"/>
      <c r="X255" s="258">
        <f t="shared" si="139"/>
        <v>0</v>
      </c>
      <c r="Y255" s="260"/>
      <c r="Z255" s="260"/>
      <c r="AA255" s="260"/>
      <c r="AB255" s="881">
        <f t="shared" si="140"/>
        <v>0</v>
      </c>
      <c r="AC255" s="41"/>
      <c r="AD255" s="229" t="s">
        <v>962</v>
      </c>
      <c r="AE255" s="230"/>
      <c r="AF255" s="247"/>
      <c r="AG255" s="234">
        <f t="shared" si="141"/>
        <v>0</v>
      </c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1376">
        <f t="shared" si="118"/>
        <v>0</v>
      </c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</row>
    <row r="256" spans="1:179" s="40" customFormat="1" ht="19.5" customHeight="1" x14ac:dyDescent="0.25">
      <c r="A256" s="229" t="s">
        <v>1190</v>
      </c>
      <c r="B256" s="230"/>
      <c r="C256" s="247"/>
      <c r="D256" s="244"/>
      <c r="E256" s="457"/>
      <c r="F256" s="232">
        <f>CEILING('346.981 расходники'!E52,0.1)*1000</f>
        <v>0</v>
      </c>
      <c r="G256" s="232">
        <f t="shared" si="142"/>
        <v>0</v>
      </c>
      <c r="H256" s="259"/>
      <c r="I256" s="463"/>
      <c r="J256" s="910">
        <f t="shared" si="129"/>
        <v>0</v>
      </c>
      <c r="K256" s="467">
        <f t="shared" si="130"/>
        <v>0</v>
      </c>
      <c r="L256" s="900"/>
      <c r="M256" s="377"/>
      <c r="N256" s="260"/>
      <c r="O256" s="260"/>
      <c r="P256" s="258">
        <f t="shared" si="137"/>
        <v>0</v>
      </c>
      <c r="Q256" s="260"/>
      <c r="R256" s="260"/>
      <c r="S256" s="260"/>
      <c r="T256" s="258">
        <f t="shared" si="138"/>
        <v>0</v>
      </c>
      <c r="U256" s="260"/>
      <c r="V256" s="260"/>
      <c r="W256" s="260"/>
      <c r="X256" s="258">
        <f t="shared" si="139"/>
        <v>0</v>
      </c>
      <c r="Y256" s="260"/>
      <c r="Z256" s="260"/>
      <c r="AA256" s="260"/>
      <c r="AB256" s="881">
        <f t="shared" si="140"/>
        <v>0</v>
      </c>
      <c r="AC256" s="41"/>
      <c r="AD256" s="229" t="s">
        <v>1190</v>
      </c>
      <c r="AE256" s="230"/>
      <c r="AF256" s="247"/>
      <c r="AG256" s="234">
        <f t="shared" si="141"/>
        <v>0</v>
      </c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1376">
        <f t="shared" si="118"/>
        <v>0</v>
      </c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</row>
    <row r="257" spans="1:179" s="40" customFormat="1" ht="19.5" customHeight="1" x14ac:dyDescent="0.25">
      <c r="A257" s="229" t="s">
        <v>966</v>
      </c>
      <c r="B257" s="230"/>
      <c r="C257" s="247"/>
      <c r="D257" s="244"/>
      <c r="E257" s="457"/>
      <c r="F257" s="232">
        <f>CEILING('346.981 расходники'!E72,0.1)*1000</f>
        <v>0</v>
      </c>
      <c r="G257" s="232">
        <f t="shared" si="142"/>
        <v>0</v>
      </c>
      <c r="H257" s="259"/>
      <c r="I257" s="463"/>
      <c r="J257" s="910">
        <f t="shared" si="129"/>
        <v>0</v>
      </c>
      <c r="K257" s="467">
        <f t="shared" si="130"/>
        <v>0</v>
      </c>
      <c r="L257" s="900"/>
      <c r="M257" s="377"/>
      <c r="N257" s="260"/>
      <c r="O257" s="260"/>
      <c r="P257" s="258">
        <f t="shared" si="137"/>
        <v>0</v>
      </c>
      <c r="Q257" s="260"/>
      <c r="R257" s="260"/>
      <c r="S257" s="260"/>
      <c r="T257" s="258">
        <f t="shared" si="138"/>
        <v>0</v>
      </c>
      <c r="U257" s="260"/>
      <c r="V257" s="260"/>
      <c r="W257" s="260"/>
      <c r="X257" s="258">
        <f t="shared" si="139"/>
        <v>0</v>
      </c>
      <c r="Y257" s="260"/>
      <c r="Z257" s="260"/>
      <c r="AA257" s="260"/>
      <c r="AB257" s="881">
        <f t="shared" si="140"/>
        <v>0</v>
      </c>
      <c r="AC257" s="41"/>
      <c r="AD257" s="229" t="s">
        <v>966</v>
      </c>
      <c r="AE257" s="230"/>
      <c r="AF257" s="247"/>
      <c r="AG257" s="234">
        <f t="shared" si="141"/>
        <v>0</v>
      </c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1376">
        <f t="shared" si="118"/>
        <v>0</v>
      </c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</row>
    <row r="258" spans="1:179" s="40" customFormat="1" ht="21.75" customHeight="1" x14ac:dyDescent="0.25">
      <c r="A258" s="229" t="s">
        <v>968</v>
      </c>
      <c r="B258" s="230"/>
      <c r="C258" s="247"/>
      <c r="D258" s="244"/>
      <c r="E258" s="457"/>
      <c r="F258" s="232">
        <f>CEILING('346.981 расходники'!E90,0.1)*1000</f>
        <v>240000</v>
      </c>
      <c r="G258" s="232">
        <f t="shared" si="142"/>
        <v>240000</v>
      </c>
      <c r="H258" s="259"/>
      <c r="I258" s="463"/>
      <c r="J258" s="910">
        <f t="shared" si="129"/>
        <v>240000</v>
      </c>
      <c r="K258" s="467">
        <f t="shared" si="130"/>
        <v>0</v>
      </c>
      <c r="L258" s="900"/>
      <c r="M258" s="377"/>
      <c r="N258" s="260"/>
      <c r="O258" s="260"/>
      <c r="P258" s="258">
        <f t="shared" si="137"/>
        <v>0</v>
      </c>
      <c r="Q258" s="260"/>
      <c r="R258" s="260"/>
      <c r="S258" s="260"/>
      <c r="T258" s="258">
        <f t="shared" si="138"/>
        <v>0</v>
      </c>
      <c r="U258" s="260"/>
      <c r="V258" s="260"/>
      <c r="W258" s="260"/>
      <c r="X258" s="258">
        <f t="shared" si="139"/>
        <v>0</v>
      </c>
      <c r="Y258" s="260"/>
      <c r="Z258" s="260"/>
      <c r="AA258" s="260"/>
      <c r="AB258" s="881">
        <f t="shared" si="140"/>
        <v>0</v>
      </c>
      <c r="AC258" s="41"/>
      <c r="AD258" s="229" t="s">
        <v>968</v>
      </c>
      <c r="AE258" s="230"/>
      <c r="AF258" s="247"/>
      <c r="AG258" s="234">
        <f t="shared" si="141"/>
        <v>240000</v>
      </c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1376">
        <f t="shared" si="118"/>
        <v>240000</v>
      </c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</row>
    <row r="259" spans="1:179" s="40" customFormat="1" ht="49.5" customHeight="1" x14ac:dyDescent="0.25">
      <c r="A259" s="229" t="s">
        <v>1126</v>
      </c>
      <c r="B259" s="230"/>
      <c r="C259" s="247"/>
      <c r="D259" s="244"/>
      <c r="E259" s="457"/>
      <c r="F259" s="232">
        <f>CEILING('346.981 расходники'!E122,0.1)*1000</f>
        <v>180000</v>
      </c>
      <c r="G259" s="232">
        <f t="shared" si="142"/>
        <v>180000</v>
      </c>
      <c r="H259" s="259"/>
      <c r="I259" s="463"/>
      <c r="J259" s="910">
        <f t="shared" si="129"/>
        <v>180000</v>
      </c>
      <c r="K259" s="467">
        <f t="shared" si="130"/>
        <v>0</v>
      </c>
      <c r="L259" s="900"/>
      <c r="M259" s="377"/>
      <c r="N259" s="260"/>
      <c r="O259" s="260"/>
      <c r="P259" s="258">
        <f t="shared" si="137"/>
        <v>0</v>
      </c>
      <c r="Q259" s="260"/>
      <c r="R259" s="260"/>
      <c r="S259" s="260"/>
      <c r="T259" s="258">
        <f t="shared" si="138"/>
        <v>0</v>
      </c>
      <c r="U259" s="260"/>
      <c r="V259" s="260"/>
      <c r="W259" s="260"/>
      <c r="X259" s="258">
        <f t="shared" si="139"/>
        <v>0</v>
      </c>
      <c r="Y259" s="260"/>
      <c r="Z259" s="260"/>
      <c r="AA259" s="260"/>
      <c r="AB259" s="881">
        <f t="shared" si="140"/>
        <v>0</v>
      </c>
      <c r="AC259" s="41"/>
      <c r="AD259" s="229" t="s">
        <v>1126</v>
      </c>
      <c r="AE259" s="230"/>
      <c r="AF259" s="247"/>
      <c r="AG259" s="234">
        <f t="shared" si="141"/>
        <v>180000</v>
      </c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1376">
        <f t="shared" si="118"/>
        <v>180000</v>
      </c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</row>
    <row r="260" spans="1:179" s="40" customFormat="1" ht="21" customHeight="1" x14ac:dyDescent="0.25">
      <c r="A260" s="229" t="s">
        <v>972</v>
      </c>
      <c r="B260" s="230"/>
      <c r="C260" s="247"/>
      <c r="D260" s="244"/>
      <c r="E260" s="457"/>
      <c r="F260" s="232">
        <f>CEILING('346.981 расходники'!E142,0.1)*1000</f>
        <v>110500</v>
      </c>
      <c r="G260" s="232">
        <f t="shared" si="142"/>
        <v>110500</v>
      </c>
      <c r="H260" s="259"/>
      <c r="I260" s="463"/>
      <c r="J260" s="910">
        <f t="shared" si="129"/>
        <v>110500</v>
      </c>
      <c r="K260" s="467">
        <f t="shared" si="130"/>
        <v>0</v>
      </c>
      <c r="L260" s="900"/>
      <c r="M260" s="377"/>
      <c r="N260" s="260"/>
      <c r="O260" s="260"/>
      <c r="P260" s="258">
        <f t="shared" si="137"/>
        <v>0</v>
      </c>
      <c r="Q260" s="260"/>
      <c r="R260" s="260"/>
      <c r="S260" s="260"/>
      <c r="T260" s="258">
        <f t="shared" si="138"/>
        <v>0</v>
      </c>
      <c r="U260" s="260"/>
      <c r="V260" s="260"/>
      <c r="W260" s="260"/>
      <c r="X260" s="258">
        <f t="shared" si="139"/>
        <v>0</v>
      </c>
      <c r="Y260" s="260"/>
      <c r="Z260" s="260"/>
      <c r="AA260" s="260"/>
      <c r="AB260" s="881">
        <f t="shared" si="140"/>
        <v>0</v>
      </c>
      <c r="AC260" s="41"/>
      <c r="AD260" s="229" t="s">
        <v>972</v>
      </c>
      <c r="AE260" s="230"/>
      <c r="AF260" s="247"/>
      <c r="AG260" s="234">
        <f t="shared" si="141"/>
        <v>110500</v>
      </c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1376">
        <f t="shared" si="118"/>
        <v>110500</v>
      </c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</row>
    <row r="261" spans="1:179" s="40" customFormat="1" ht="21.75" customHeight="1" x14ac:dyDescent="0.25">
      <c r="A261" s="229" t="s">
        <v>1123</v>
      </c>
      <c r="B261" s="230"/>
      <c r="C261" s="247"/>
      <c r="D261" s="244"/>
      <c r="E261" s="457"/>
      <c r="F261" s="232">
        <f>CEILING('346.981 расходники'!E162,0.1)*1000</f>
        <v>92500</v>
      </c>
      <c r="G261" s="232">
        <f t="shared" si="142"/>
        <v>92500</v>
      </c>
      <c r="H261" s="259"/>
      <c r="I261" s="463"/>
      <c r="J261" s="910">
        <f t="shared" si="129"/>
        <v>92500</v>
      </c>
      <c r="K261" s="467">
        <f t="shared" si="130"/>
        <v>0</v>
      </c>
      <c r="L261" s="900"/>
      <c r="M261" s="377"/>
      <c r="N261" s="260"/>
      <c r="O261" s="260"/>
      <c r="P261" s="258">
        <f t="shared" si="137"/>
        <v>0</v>
      </c>
      <c r="Q261" s="260"/>
      <c r="R261" s="260"/>
      <c r="S261" s="260"/>
      <c r="T261" s="258">
        <f t="shared" si="138"/>
        <v>0</v>
      </c>
      <c r="U261" s="260"/>
      <c r="V261" s="260"/>
      <c r="W261" s="260"/>
      <c r="X261" s="258">
        <f t="shared" si="139"/>
        <v>0</v>
      </c>
      <c r="Y261" s="260"/>
      <c r="Z261" s="260"/>
      <c r="AA261" s="260"/>
      <c r="AB261" s="881">
        <f t="shared" si="140"/>
        <v>0</v>
      </c>
      <c r="AC261" s="41"/>
      <c r="AD261" s="229" t="s">
        <v>1123</v>
      </c>
      <c r="AE261" s="230"/>
      <c r="AF261" s="247"/>
      <c r="AG261" s="234">
        <f t="shared" si="141"/>
        <v>92500</v>
      </c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1376">
        <f t="shared" si="118"/>
        <v>92500</v>
      </c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</row>
    <row r="262" spans="1:179" s="40" customFormat="1" ht="30.6" customHeight="1" x14ac:dyDescent="0.25">
      <c r="A262" s="238" t="s">
        <v>976</v>
      </c>
      <c r="B262" s="230"/>
      <c r="C262" s="247"/>
      <c r="D262" s="244"/>
      <c r="E262" s="457"/>
      <c r="F262" s="232">
        <f>CEILING('346.981 расходники'!E182,0.1)*1000-F263</f>
        <v>30000</v>
      </c>
      <c r="G262" s="232">
        <f t="shared" si="142"/>
        <v>30000</v>
      </c>
      <c r="H262" s="259"/>
      <c r="I262" s="463"/>
      <c r="J262" s="910">
        <f t="shared" si="129"/>
        <v>30000</v>
      </c>
      <c r="K262" s="467">
        <f t="shared" si="130"/>
        <v>0</v>
      </c>
      <c r="L262" s="900"/>
      <c r="M262" s="377"/>
      <c r="N262" s="260"/>
      <c r="O262" s="260"/>
      <c r="P262" s="258">
        <f t="shared" si="137"/>
        <v>0</v>
      </c>
      <c r="Q262" s="260"/>
      <c r="R262" s="260"/>
      <c r="S262" s="260"/>
      <c r="T262" s="258">
        <f t="shared" si="138"/>
        <v>0</v>
      </c>
      <c r="U262" s="260"/>
      <c r="V262" s="260"/>
      <c r="W262" s="260"/>
      <c r="X262" s="258">
        <f t="shared" si="139"/>
        <v>0</v>
      </c>
      <c r="Y262" s="260"/>
      <c r="Z262" s="260"/>
      <c r="AA262" s="260"/>
      <c r="AB262" s="881">
        <f t="shared" si="140"/>
        <v>0</v>
      </c>
      <c r="AC262" s="41"/>
      <c r="AD262" s="238" t="s">
        <v>976</v>
      </c>
      <c r="AE262" s="230"/>
      <c r="AF262" s="247"/>
      <c r="AG262" s="234">
        <f t="shared" si="141"/>
        <v>30000</v>
      </c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1376">
        <f t="shared" si="118"/>
        <v>30000</v>
      </c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</row>
    <row r="263" spans="1:179" s="40" customFormat="1" ht="34.9" customHeight="1" x14ac:dyDescent="0.25">
      <c r="A263" s="238" t="s">
        <v>1124</v>
      </c>
      <c r="B263" s="230"/>
      <c r="C263" s="247"/>
      <c r="D263" s="244"/>
      <c r="E263" s="457"/>
      <c r="F263" s="232">
        <f>CEILING('346.981 расходники'!E193,0.1)*1000</f>
        <v>0</v>
      </c>
      <c r="G263" s="232">
        <f>F263</f>
        <v>0</v>
      </c>
      <c r="H263" s="259"/>
      <c r="I263" s="463"/>
      <c r="J263" s="910">
        <f t="shared" si="129"/>
        <v>0</v>
      </c>
      <c r="K263" s="467">
        <f t="shared" si="130"/>
        <v>0</v>
      </c>
      <c r="L263" s="900"/>
      <c r="M263" s="377"/>
      <c r="N263" s="260"/>
      <c r="O263" s="260"/>
      <c r="P263" s="258">
        <f t="shared" si="137"/>
        <v>0</v>
      </c>
      <c r="Q263" s="260"/>
      <c r="R263" s="260"/>
      <c r="S263" s="260"/>
      <c r="T263" s="258">
        <f t="shared" si="138"/>
        <v>0</v>
      </c>
      <c r="U263" s="260"/>
      <c r="V263" s="260"/>
      <c r="W263" s="260"/>
      <c r="X263" s="258">
        <f t="shared" si="139"/>
        <v>0</v>
      </c>
      <c r="Y263" s="260"/>
      <c r="Z263" s="260"/>
      <c r="AA263" s="260"/>
      <c r="AB263" s="881">
        <f t="shared" si="140"/>
        <v>0</v>
      </c>
      <c r="AC263" s="41"/>
      <c r="AD263" s="238" t="s">
        <v>1124</v>
      </c>
      <c r="AE263" s="230"/>
      <c r="AF263" s="247"/>
      <c r="AG263" s="234">
        <f t="shared" si="141"/>
        <v>0</v>
      </c>
      <c r="AH263" s="260" t="s">
        <v>47</v>
      </c>
      <c r="AI263" s="260" t="s">
        <v>47</v>
      </c>
      <c r="AJ263" s="260" t="s">
        <v>47</v>
      </c>
      <c r="AK263" s="260" t="s">
        <v>47</v>
      </c>
      <c r="AL263" s="260" t="s">
        <v>47</v>
      </c>
      <c r="AM263" s="260" t="s">
        <v>47</v>
      </c>
      <c r="AN263" s="260" t="s">
        <v>47</v>
      </c>
      <c r="AO263" s="260" t="s">
        <v>47</v>
      </c>
      <c r="AP263" s="260" t="s">
        <v>47</v>
      </c>
      <c r="AQ263" s="260" t="s">
        <v>47</v>
      </c>
      <c r="AR263" s="260" t="s">
        <v>47</v>
      </c>
      <c r="AS263" s="1376" t="s">
        <v>47</v>
      </c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</row>
    <row r="264" spans="1:179" s="40" customFormat="1" ht="19.5" customHeight="1" x14ac:dyDescent="0.25">
      <c r="A264" s="229"/>
      <c r="B264" s="230"/>
      <c r="C264" s="247"/>
      <c r="D264" s="244"/>
      <c r="E264" s="457"/>
      <c r="F264" s="232"/>
      <c r="G264" s="232">
        <f t="shared" si="142"/>
        <v>0</v>
      </c>
      <c r="H264" s="259"/>
      <c r="I264" s="463"/>
      <c r="J264" s="910">
        <f t="shared" si="129"/>
        <v>0</v>
      </c>
      <c r="K264" s="467">
        <f t="shared" si="130"/>
        <v>0</v>
      </c>
      <c r="L264" s="900"/>
      <c r="M264" s="377"/>
      <c r="N264" s="260"/>
      <c r="O264" s="260"/>
      <c r="P264" s="258">
        <f t="shared" si="137"/>
        <v>0</v>
      </c>
      <c r="Q264" s="260"/>
      <c r="R264" s="260"/>
      <c r="S264" s="260"/>
      <c r="T264" s="258">
        <f t="shared" si="138"/>
        <v>0</v>
      </c>
      <c r="U264" s="260"/>
      <c r="V264" s="260"/>
      <c r="W264" s="260"/>
      <c r="X264" s="258">
        <f t="shared" si="139"/>
        <v>0</v>
      </c>
      <c r="Y264" s="260"/>
      <c r="Z264" s="260"/>
      <c r="AA264" s="260"/>
      <c r="AB264" s="881">
        <f t="shared" si="140"/>
        <v>0</v>
      </c>
      <c r="AC264" s="41"/>
      <c r="AD264" s="229"/>
      <c r="AE264" s="230"/>
      <c r="AF264" s="247"/>
      <c r="AG264" s="234">
        <f t="shared" si="141"/>
        <v>0</v>
      </c>
      <c r="AH264" s="260" t="s">
        <v>47</v>
      </c>
      <c r="AI264" s="260" t="s">
        <v>47</v>
      </c>
      <c r="AJ264" s="260" t="s">
        <v>47</v>
      </c>
      <c r="AK264" s="260" t="s">
        <v>47</v>
      </c>
      <c r="AL264" s="260" t="s">
        <v>47</v>
      </c>
      <c r="AM264" s="260" t="s">
        <v>47</v>
      </c>
      <c r="AN264" s="260" t="s">
        <v>47</v>
      </c>
      <c r="AO264" s="260" t="s">
        <v>47</v>
      </c>
      <c r="AP264" s="260" t="s">
        <v>47</v>
      </c>
      <c r="AQ264" s="260" t="s">
        <v>47</v>
      </c>
      <c r="AR264" s="260" t="s">
        <v>47</v>
      </c>
      <c r="AS264" s="1376" t="s">
        <v>47</v>
      </c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</row>
    <row r="265" spans="1:179" s="40" customFormat="1" ht="19.5" customHeight="1" x14ac:dyDescent="0.25">
      <c r="A265" s="229"/>
      <c r="B265" s="230"/>
      <c r="C265" s="247"/>
      <c r="D265" s="244"/>
      <c r="E265" s="457"/>
      <c r="F265" s="232"/>
      <c r="G265" s="232">
        <f t="shared" si="142"/>
        <v>0</v>
      </c>
      <c r="H265" s="259"/>
      <c r="I265" s="463"/>
      <c r="J265" s="910">
        <f t="shared" si="129"/>
        <v>0</v>
      </c>
      <c r="K265" s="467">
        <f t="shared" si="130"/>
        <v>0</v>
      </c>
      <c r="L265" s="900"/>
      <c r="M265" s="377"/>
      <c r="N265" s="260"/>
      <c r="O265" s="260"/>
      <c r="P265" s="258">
        <f t="shared" si="137"/>
        <v>0</v>
      </c>
      <c r="Q265" s="260"/>
      <c r="R265" s="260"/>
      <c r="S265" s="260"/>
      <c r="T265" s="258">
        <f t="shared" si="138"/>
        <v>0</v>
      </c>
      <c r="U265" s="260"/>
      <c r="V265" s="260"/>
      <c r="W265" s="260"/>
      <c r="X265" s="258">
        <f t="shared" si="139"/>
        <v>0</v>
      </c>
      <c r="Y265" s="260"/>
      <c r="Z265" s="260"/>
      <c r="AA265" s="260"/>
      <c r="AB265" s="881">
        <f t="shared" si="140"/>
        <v>0</v>
      </c>
      <c r="AC265" s="41"/>
      <c r="AD265" s="229"/>
      <c r="AE265" s="230"/>
      <c r="AF265" s="247"/>
      <c r="AG265" s="234">
        <f t="shared" si="141"/>
        <v>0</v>
      </c>
      <c r="AH265" s="260" t="s">
        <v>47</v>
      </c>
      <c r="AI265" s="260" t="s">
        <v>47</v>
      </c>
      <c r="AJ265" s="260" t="s">
        <v>47</v>
      </c>
      <c r="AK265" s="260" t="s">
        <v>47</v>
      </c>
      <c r="AL265" s="260" t="s">
        <v>47</v>
      </c>
      <c r="AM265" s="260" t="s">
        <v>47</v>
      </c>
      <c r="AN265" s="260" t="s">
        <v>47</v>
      </c>
      <c r="AO265" s="260" t="s">
        <v>47</v>
      </c>
      <c r="AP265" s="260" t="s">
        <v>47</v>
      </c>
      <c r="AQ265" s="260" t="s">
        <v>47</v>
      </c>
      <c r="AR265" s="260" t="s">
        <v>47</v>
      </c>
      <c r="AS265" s="1376" t="s">
        <v>47</v>
      </c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</row>
    <row r="266" spans="1:179" s="40" customFormat="1" ht="19.5" customHeight="1" x14ac:dyDescent="0.25">
      <c r="A266" s="229"/>
      <c r="B266" s="230"/>
      <c r="C266" s="247"/>
      <c r="D266" s="244"/>
      <c r="E266" s="457"/>
      <c r="F266" s="232"/>
      <c r="G266" s="232">
        <f t="shared" si="142"/>
        <v>0</v>
      </c>
      <c r="H266" s="259"/>
      <c r="I266" s="463"/>
      <c r="J266" s="910">
        <f t="shared" si="129"/>
        <v>0</v>
      </c>
      <c r="K266" s="467">
        <f t="shared" si="130"/>
        <v>0</v>
      </c>
      <c r="L266" s="900"/>
      <c r="M266" s="377"/>
      <c r="N266" s="260"/>
      <c r="O266" s="260"/>
      <c r="P266" s="258">
        <f t="shared" si="137"/>
        <v>0</v>
      </c>
      <c r="Q266" s="260"/>
      <c r="R266" s="260"/>
      <c r="S266" s="260"/>
      <c r="T266" s="258">
        <f t="shared" si="138"/>
        <v>0</v>
      </c>
      <c r="U266" s="260"/>
      <c r="V266" s="260"/>
      <c r="W266" s="260"/>
      <c r="X266" s="258">
        <f t="shared" si="139"/>
        <v>0</v>
      </c>
      <c r="Y266" s="260"/>
      <c r="Z266" s="260"/>
      <c r="AA266" s="260"/>
      <c r="AB266" s="881">
        <f t="shared" si="140"/>
        <v>0</v>
      </c>
      <c r="AC266" s="41"/>
      <c r="AD266" s="229"/>
      <c r="AE266" s="230"/>
      <c r="AF266" s="247"/>
      <c r="AG266" s="234">
        <f t="shared" si="141"/>
        <v>0</v>
      </c>
      <c r="AH266" s="260" t="s">
        <v>47</v>
      </c>
      <c r="AI266" s="260" t="s">
        <v>47</v>
      </c>
      <c r="AJ266" s="260" t="s">
        <v>47</v>
      </c>
      <c r="AK266" s="260" t="s">
        <v>47</v>
      </c>
      <c r="AL266" s="260" t="s">
        <v>47</v>
      </c>
      <c r="AM266" s="260" t="s">
        <v>47</v>
      </c>
      <c r="AN266" s="260" t="s">
        <v>47</v>
      </c>
      <c r="AO266" s="260" t="s">
        <v>47</v>
      </c>
      <c r="AP266" s="260" t="s">
        <v>47</v>
      </c>
      <c r="AQ266" s="260" t="s">
        <v>47</v>
      </c>
      <c r="AR266" s="260" t="s">
        <v>47</v>
      </c>
      <c r="AS266" s="1376" t="s">
        <v>47</v>
      </c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</row>
    <row r="267" spans="1:179" s="40" customFormat="1" ht="19.5" customHeight="1" x14ac:dyDescent="0.25">
      <c r="A267" s="229"/>
      <c r="B267" s="230"/>
      <c r="C267" s="247"/>
      <c r="D267" s="244"/>
      <c r="E267" s="457"/>
      <c r="F267" s="232"/>
      <c r="G267" s="232">
        <f t="shared" si="142"/>
        <v>0</v>
      </c>
      <c r="H267" s="259"/>
      <c r="I267" s="463"/>
      <c r="J267" s="910">
        <f t="shared" si="129"/>
        <v>0</v>
      </c>
      <c r="K267" s="467">
        <f t="shared" si="130"/>
        <v>0</v>
      </c>
      <c r="L267" s="900"/>
      <c r="M267" s="377"/>
      <c r="N267" s="260"/>
      <c r="O267" s="260"/>
      <c r="P267" s="258">
        <f t="shared" si="137"/>
        <v>0</v>
      </c>
      <c r="Q267" s="260"/>
      <c r="R267" s="260"/>
      <c r="S267" s="260"/>
      <c r="T267" s="258">
        <f t="shared" si="138"/>
        <v>0</v>
      </c>
      <c r="U267" s="260"/>
      <c r="V267" s="260"/>
      <c r="W267" s="260"/>
      <c r="X267" s="258">
        <f t="shared" si="139"/>
        <v>0</v>
      </c>
      <c r="Y267" s="260"/>
      <c r="Z267" s="260"/>
      <c r="AA267" s="260"/>
      <c r="AB267" s="881">
        <f t="shared" si="140"/>
        <v>0</v>
      </c>
      <c r="AC267" s="41"/>
      <c r="AD267" s="229"/>
      <c r="AE267" s="230"/>
      <c r="AF267" s="247"/>
      <c r="AG267" s="234">
        <f t="shared" si="141"/>
        <v>0</v>
      </c>
      <c r="AH267" s="260" t="s">
        <v>47</v>
      </c>
      <c r="AI267" s="260" t="s">
        <v>47</v>
      </c>
      <c r="AJ267" s="260" t="s">
        <v>47</v>
      </c>
      <c r="AK267" s="260" t="s">
        <v>47</v>
      </c>
      <c r="AL267" s="260" t="s">
        <v>47</v>
      </c>
      <c r="AM267" s="260" t="s">
        <v>47</v>
      </c>
      <c r="AN267" s="260" t="s">
        <v>47</v>
      </c>
      <c r="AO267" s="260" t="s">
        <v>47</v>
      </c>
      <c r="AP267" s="260" t="s">
        <v>47</v>
      </c>
      <c r="AQ267" s="260" t="s">
        <v>47</v>
      </c>
      <c r="AR267" s="260" t="s">
        <v>47</v>
      </c>
      <c r="AS267" s="1376" t="s">
        <v>47</v>
      </c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</row>
    <row r="268" spans="1:179" s="40" customFormat="1" ht="19.5" customHeight="1" x14ac:dyDescent="0.25">
      <c r="A268" s="229"/>
      <c r="B268" s="230"/>
      <c r="C268" s="247"/>
      <c r="D268" s="244"/>
      <c r="E268" s="457"/>
      <c r="F268" s="232"/>
      <c r="G268" s="232">
        <f t="shared" si="142"/>
        <v>0</v>
      </c>
      <c r="H268" s="259"/>
      <c r="I268" s="463"/>
      <c r="J268" s="910">
        <f t="shared" si="129"/>
        <v>0</v>
      </c>
      <c r="K268" s="467">
        <f t="shared" si="130"/>
        <v>0</v>
      </c>
      <c r="L268" s="900"/>
      <c r="M268" s="377"/>
      <c r="N268" s="260"/>
      <c r="O268" s="260"/>
      <c r="P268" s="258">
        <f t="shared" si="137"/>
        <v>0</v>
      </c>
      <c r="Q268" s="260"/>
      <c r="R268" s="260"/>
      <c r="S268" s="260"/>
      <c r="T268" s="258">
        <f t="shared" si="138"/>
        <v>0</v>
      </c>
      <c r="U268" s="260"/>
      <c r="V268" s="260"/>
      <c r="W268" s="260"/>
      <c r="X268" s="258">
        <f t="shared" si="139"/>
        <v>0</v>
      </c>
      <c r="Y268" s="260"/>
      <c r="Z268" s="260"/>
      <c r="AA268" s="260"/>
      <c r="AB268" s="881">
        <f t="shared" si="140"/>
        <v>0</v>
      </c>
      <c r="AC268" s="41"/>
      <c r="AD268" s="229"/>
      <c r="AE268" s="230"/>
      <c r="AF268" s="247"/>
      <c r="AG268" s="234">
        <f t="shared" si="141"/>
        <v>0</v>
      </c>
      <c r="AH268" s="260" t="s">
        <v>47</v>
      </c>
      <c r="AI268" s="260" t="s">
        <v>47</v>
      </c>
      <c r="AJ268" s="260" t="s">
        <v>47</v>
      </c>
      <c r="AK268" s="260" t="s">
        <v>47</v>
      </c>
      <c r="AL268" s="260" t="s">
        <v>47</v>
      </c>
      <c r="AM268" s="260" t="s">
        <v>47</v>
      </c>
      <c r="AN268" s="260" t="s">
        <v>47</v>
      </c>
      <c r="AO268" s="260" t="s">
        <v>47</v>
      </c>
      <c r="AP268" s="260" t="s">
        <v>47</v>
      </c>
      <c r="AQ268" s="260" t="s">
        <v>47</v>
      </c>
      <c r="AR268" s="260" t="s">
        <v>47</v>
      </c>
      <c r="AS268" s="1376" t="s">
        <v>47</v>
      </c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</row>
    <row r="269" spans="1:179" s="40" customFormat="1" ht="19.5" customHeight="1" x14ac:dyDescent="0.25">
      <c r="A269" s="229"/>
      <c r="B269" s="230"/>
      <c r="C269" s="247"/>
      <c r="D269" s="244"/>
      <c r="E269" s="457"/>
      <c r="F269" s="232"/>
      <c r="G269" s="232">
        <f t="shared" si="142"/>
        <v>0</v>
      </c>
      <c r="H269" s="259"/>
      <c r="I269" s="463"/>
      <c r="J269" s="910">
        <f t="shared" si="129"/>
        <v>0</v>
      </c>
      <c r="K269" s="467">
        <f t="shared" si="130"/>
        <v>0</v>
      </c>
      <c r="L269" s="900"/>
      <c r="M269" s="377"/>
      <c r="N269" s="260"/>
      <c r="O269" s="260"/>
      <c r="P269" s="258">
        <f t="shared" si="137"/>
        <v>0</v>
      </c>
      <c r="Q269" s="260"/>
      <c r="R269" s="260"/>
      <c r="S269" s="260"/>
      <c r="T269" s="258">
        <f t="shared" si="138"/>
        <v>0</v>
      </c>
      <c r="U269" s="260"/>
      <c r="V269" s="260"/>
      <c r="W269" s="260"/>
      <c r="X269" s="258">
        <f t="shared" si="139"/>
        <v>0</v>
      </c>
      <c r="Y269" s="260"/>
      <c r="Z269" s="260"/>
      <c r="AA269" s="260"/>
      <c r="AB269" s="881">
        <f t="shared" si="140"/>
        <v>0</v>
      </c>
      <c r="AC269" s="41"/>
      <c r="AD269" s="229"/>
      <c r="AE269" s="230"/>
      <c r="AF269" s="247"/>
      <c r="AG269" s="234">
        <f t="shared" si="141"/>
        <v>0</v>
      </c>
      <c r="AH269" s="260" t="s">
        <v>47</v>
      </c>
      <c r="AI269" s="260" t="s">
        <v>47</v>
      </c>
      <c r="AJ269" s="260" t="s">
        <v>47</v>
      </c>
      <c r="AK269" s="260" t="s">
        <v>47</v>
      </c>
      <c r="AL269" s="260" t="s">
        <v>47</v>
      </c>
      <c r="AM269" s="260" t="s">
        <v>47</v>
      </c>
      <c r="AN269" s="260" t="s">
        <v>47</v>
      </c>
      <c r="AO269" s="260" t="s">
        <v>47</v>
      </c>
      <c r="AP269" s="260" t="s">
        <v>47</v>
      </c>
      <c r="AQ269" s="260" t="s">
        <v>47</v>
      </c>
      <c r="AR269" s="260" t="s">
        <v>47</v>
      </c>
      <c r="AS269" s="1376" t="s">
        <v>47</v>
      </c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</row>
    <row r="270" spans="1:179" s="40" customFormat="1" ht="19.5" customHeight="1" x14ac:dyDescent="0.25">
      <c r="A270" s="229"/>
      <c r="B270" s="230"/>
      <c r="C270" s="247"/>
      <c r="D270" s="244"/>
      <c r="E270" s="457"/>
      <c r="F270" s="232"/>
      <c r="G270" s="232">
        <f t="shared" si="142"/>
        <v>0</v>
      </c>
      <c r="H270" s="259"/>
      <c r="I270" s="463"/>
      <c r="J270" s="910">
        <f t="shared" si="129"/>
        <v>0</v>
      </c>
      <c r="K270" s="467">
        <f t="shared" si="130"/>
        <v>0</v>
      </c>
      <c r="L270" s="900"/>
      <c r="M270" s="377"/>
      <c r="N270" s="260"/>
      <c r="O270" s="260"/>
      <c r="P270" s="258">
        <f t="shared" si="137"/>
        <v>0</v>
      </c>
      <c r="Q270" s="260"/>
      <c r="R270" s="260"/>
      <c r="S270" s="260"/>
      <c r="T270" s="258">
        <f t="shared" si="138"/>
        <v>0</v>
      </c>
      <c r="U270" s="260"/>
      <c r="V270" s="260"/>
      <c r="W270" s="260"/>
      <c r="X270" s="258">
        <f t="shared" si="139"/>
        <v>0</v>
      </c>
      <c r="Y270" s="260"/>
      <c r="Z270" s="260"/>
      <c r="AA270" s="260"/>
      <c r="AB270" s="881">
        <f t="shared" si="140"/>
        <v>0</v>
      </c>
      <c r="AC270" s="41"/>
      <c r="AD270" s="229"/>
      <c r="AE270" s="230"/>
      <c r="AF270" s="247"/>
      <c r="AG270" s="234">
        <f t="shared" si="141"/>
        <v>0</v>
      </c>
      <c r="AH270" s="260" t="s">
        <v>47</v>
      </c>
      <c r="AI270" s="260" t="s">
        <v>47</v>
      </c>
      <c r="AJ270" s="260" t="s">
        <v>47</v>
      </c>
      <c r="AK270" s="260" t="s">
        <v>47</v>
      </c>
      <c r="AL270" s="260" t="s">
        <v>47</v>
      </c>
      <c r="AM270" s="260" t="s">
        <v>47</v>
      </c>
      <c r="AN270" s="260" t="s">
        <v>47</v>
      </c>
      <c r="AO270" s="260" t="s">
        <v>47</v>
      </c>
      <c r="AP270" s="260" t="s">
        <v>47</v>
      </c>
      <c r="AQ270" s="260" t="s">
        <v>47</v>
      </c>
      <c r="AR270" s="260" t="s">
        <v>47</v>
      </c>
      <c r="AS270" s="1376" t="s">
        <v>47</v>
      </c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</row>
    <row r="271" spans="1:179" s="40" customFormat="1" ht="19.5" customHeight="1" x14ac:dyDescent="0.25">
      <c r="A271" s="229"/>
      <c r="B271" s="230"/>
      <c r="C271" s="247"/>
      <c r="D271" s="244"/>
      <c r="E271" s="457"/>
      <c r="F271" s="232"/>
      <c r="G271" s="232">
        <f t="shared" si="142"/>
        <v>0</v>
      </c>
      <c r="H271" s="259"/>
      <c r="I271" s="463"/>
      <c r="J271" s="910">
        <f t="shared" si="129"/>
        <v>0</v>
      </c>
      <c r="K271" s="467">
        <f t="shared" si="130"/>
        <v>0</v>
      </c>
      <c r="L271" s="900"/>
      <c r="M271" s="377"/>
      <c r="N271" s="260"/>
      <c r="O271" s="260"/>
      <c r="P271" s="258">
        <f t="shared" si="137"/>
        <v>0</v>
      </c>
      <c r="Q271" s="260"/>
      <c r="R271" s="260"/>
      <c r="S271" s="260"/>
      <c r="T271" s="258">
        <f t="shared" si="138"/>
        <v>0</v>
      </c>
      <c r="U271" s="260"/>
      <c r="V271" s="260"/>
      <c r="W271" s="260"/>
      <c r="X271" s="258">
        <f t="shared" si="139"/>
        <v>0</v>
      </c>
      <c r="Y271" s="260"/>
      <c r="Z271" s="260"/>
      <c r="AA271" s="260"/>
      <c r="AB271" s="881">
        <f t="shared" si="140"/>
        <v>0</v>
      </c>
      <c r="AC271" s="41"/>
      <c r="AD271" s="229"/>
      <c r="AE271" s="230"/>
      <c r="AF271" s="247"/>
      <c r="AG271" s="234">
        <f t="shared" si="141"/>
        <v>0</v>
      </c>
      <c r="AH271" s="260" t="s">
        <v>47</v>
      </c>
      <c r="AI271" s="260" t="s">
        <v>47</v>
      </c>
      <c r="AJ271" s="260" t="s">
        <v>47</v>
      </c>
      <c r="AK271" s="260" t="s">
        <v>47</v>
      </c>
      <c r="AL271" s="260" t="s">
        <v>47</v>
      </c>
      <c r="AM271" s="260" t="s">
        <v>47</v>
      </c>
      <c r="AN271" s="260" t="s">
        <v>47</v>
      </c>
      <c r="AO271" s="260" t="s">
        <v>47</v>
      </c>
      <c r="AP271" s="260" t="s">
        <v>47</v>
      </c>
      <c r="AQ271" s="260" t="s">
        <v>47</v>
      </c>
      <c r="AR271" s="260" t="s">
        <v>47</v>
      </c>
      <c r="AS271" s="1376" t="s">
        <v>47</v>
      </c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</row>
    <row r="272" spans="1:179" s="40" customFormat="1" ht="19.5" customHeight="1" x14ac:dyDescent="0.25">
      <c r="A272" s="229"/>
      <c r="B272" s="230"/>
      <c r="C272" s="247"/>
      <c r="D272" s="244"/>
      <c r="E272" s="457"/>
      <c r="F272" s="232"/>
      <c r="G272" s="232">
        <f t="shared" si="142"/>
        <v>0</v>
      </c>
      <c r="H272" s="259"/>
      <c r="I272" s="463"/>
      <c r="J272" s="910">
        <f t="shared" si="129"/>
        <v>0</v>
      </c>
      <c r="K272" s="467">
        <f t="shared" si="130"/>
        <v>0</v>
      </c>
      <c r="L272" s="900"/>
      <c r="M272" s="377"/>
      <c r="N272" s="260"/>
      <c r="O272" s="260"/>
      <c r="P272" s="258">
        <f t="shared" si="137"/>
        <v>0</v>
      </c>
      <c r="Q272" s="260"/>
      <c r="R272" s="260"/>
      <c r="S272" s="260"/>
      <c r="T272" s="258">
        <f t="shared" si="138"/>
        <v>0</v>
      </c>
      <c r="U272" s="260"/>
      <c r="V272" s="260"/>
      <c r="W272" s="260"/>
      <c r="X272" s="258">
        <f t="shared" si="139"/>
        <v>0</v>
      </c>
      <c r="Y272" s="260"/>
      <c r="Z272" s="260"/>
      <c r="AA272" s="260"/>
      <c r="AB272" s="881">
        <f t="shared" si="140"/>
        <v>0</v>
      </c>
      <c r="AC272" s="41"/>
      <c r="AD272" s="229"/>
      <c r="AE272" s="230"/>
      <c r="AF272" s="247"/>
      <c r="AG272" s="234">
        <f t="shared" si="141"/>
        <v>0</v>
      </c>
      <c r="AH272" s="260" t="s">
        <v>47</v>
      </c>
      <c r="AI272" s="260" t="s">
        <v>47</v>
      </c>
      <c r="AJ272" s="260" t="s">
        <v>47</v>
      </c>
      <c r="AK272" s="260" t="s">
        <v>47</v>
      </c>
      <c r="AL272" s="260" t="s">
        <v>47</v>
      </c>
      <c r="AM272" s="260" t="s">
        <v>47</v>
      </c>
      <c r="AN272" s="260" t="s">
        <v>47</v>
      </c>
      <c r="AO272" s="260" t="s">
        <v>47</v>
      </c>
      <c r="AP272" s="260" t="s">
        <v>47</v>
      </c>
      <c r="AQ272" s="260" t="s">
        <v>47</v>
      </c>
      <c r="AR272" s="260" t="s">
        <v>47</v>
      </c>
      <c r="AS272" s="1376" t="s">
        <v>47</v>
      </c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</row>
    <row r="273" spans="1:179" s="40" customFormat="1" ht="19.5" customHeight="1" x14ac:dyDescent="0.25">
      <c r="A273" s="544"/>
      <c r="B273" s="230"/>
      <c r="C273" s="247"/>
      <c r="D273" s="244"/>
      <c r="E273" s="457"/>
      <c r="F273" s="232"/>
      <c r="G273" s="232">
        <f t="shared" si="142"/>
        <v>0</v>
      </c>
      <c r="H273" s="259"/>
      <c r="I273" s="463"/>
      <c r="J273" s="910">
        <f t="shared" si="129"/>
        <v>0</v>
      </c>
      <c r="K273" s="467">
        <f t="shared" si="130"/>
        <v>0</v>
      </c>
      <c r="L273" s="900"/>
      <c r="M273" s="377"/>
      <c r="N273" s="260"/>
      <c r="O273" s="260"/>
      <c r="P273" s="258">
        <f t="shared" si="137"/>
        <v>0</v>
      </c>
      <c r="Q273" s="260"/>
      <c r="R273" s="260"/>
      <c r="S273" s="260"/>
      <c r="T273" s="258">
        <f t="shared" si="138"/>
        <v>0</v>
      </c>
      <c r="U273" s="260"/>
      <c r="V273" s="260"/>
      <c r="W273" s="260"/>
      <c r="X273" s="258">
        <f t="shared" si="139"/>
        <v>0</v>
      </c>
      <c r="Y273" s="260"/>
      <c r="Z273" s="260"/>
      <c r="AA273" s="260"/>
      <c r="AB273" s="881">
        <f t="shared" si="140"/>
        <v>0</v>
      </c>
      <c r="AC273" s="41"/>
      <c r="AD273" s="544"/>
      <c r="AE273" s="230"/>
      <c r="AF273" s="247"/>
      <c r="AG273" s="234">
        <f t="shared" si="141"/>
        <v>0</v>
      </c>
      <c r="AH273" s="260" t="s">
        <v>47</v>
      </c>
      <c r="AI273" s="260" t="s">
        <v>47</v>
      </c>
      <c r="AJ273" s="260" t="s">
        <v>47</v>
      </c>
      <c r="AK273" s="260" t="s">
        <v>47</v>
      </c>
      <c r="AL273" s="260" t="s">
        <v>47</v>
      </c>
      <c r="AM273" s="260" t="s">
        <v>47</v>
      </c>
      <c r="AN273" s="260" t="s">
        <v>47</v>
      </c>
      <c r="AO273" s="260" t="s">
        <v>47</v>
      </c>
      <c r="AP273" s="260" t="s">
        <v>47</v>
      </c>
      <c r="AQ273" s="260" t="s">
        <v>47</v>
      </c>
      <c r="AR273" s="260" t="s">
        <v>47</v>
      </c>
      <c r="AS273" s="1376" t="s">
        <v>47</v>
      </c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</row>
    <row r="274" spans="1:179" s="40" customFormat="1" ht="19.5" customHeight="1" x14ac:dyDescent="0.25">
      <c r="A274" s="544"/>
      <c r="B274" s="230"/>
      <c r="C274" s="247"/>
      <c r="D274" s="244"/>
      <c r="E274" s="457"/>
      <c r="F274" s="232"/>
      <c r="G274" s="232">
        <f t="shared" si="142"/>
        <v>0</v>
      </c>
      <c r="H274" s="259"/>
      <c r="I274" s="463"/>
      <c r="J274" s="910">
        <f t="shared" si="129"/>
        <v>0</v>
      </c>
      <c r="K274" s="467">
        <f t="shared" si="130"/>
        <v>0</v>
      </c>
      <c r="L274" s="900"/>
      <c r="M274" s="377"/>
      <c r="N274" s="260"/>
      <c r="O274" s="260"/>
      <c r="P274" s="258">
        <f t="shared" si="137"/>
        <v>0</v>
      </c>
      <c r="Q274" s="260"/>
      <c r="R274" s="260"/>
      <c r="S274" s="260"/>
      <c r="T274" s="258">
        <f t="shared" si="138"/>
        <v>0</v>
      </c>
      <c r="U274" s="260"/>
      <c r="V274" s="260"/>
      <c r="W274" s="260"/>
      <c r="X274" s="258">
        <f t="shared" si="139"/>
        <v>0</v>
      </c>
      <c r="Y274" s="260"/>
      <c r="Z274" s="260"/>
      <c r="AA274" s="260"/>
      <c r="AB274" s="881">
        <f t="shared" si="140"/>
        <v>0</v>
      </c>
      <c r="AC274" s="41"/>
      <c r="AD274" s="544"/>
      <c r="AE274" s="230"/>
      <c r="AF274" s="247"/>
      <c r="AG274" s="234">
        <f t="shared" si="141"/>
        <v>0</v>
      </c>
      <c r="AH274" s="260" t="s">
        <v>47</v>
      </c>
      <c r="AI274" s="260" t="s">
        <v>47</v>
      </c>
      <c r="AJ274" s="260" t="s">
        <v>47</v>
      </c>
      <c r="AK274" s="260" t="s">
        <v>47</v>
      </c>
      <c r="AL274" s="260" t="s">
        <v>47</v>
      </c>
      <c r="AM274" s="260" t="s">
        <v>47</v>
      </c>
      <c r="AN274" s="260" t="s">
        <v>47</v>
      </c>
      <c r="AO274" s="260" t="s">
        <v>47</v>
      </c>
      <c r="AP274" s="260" t="s">
        <v>47</v>
      </c>
      <c r="AQ274" s="260" t="s">
        <v>47</v>
      </c>
      <c r="AR274" s="260" t="s">
        <v>47</v>
      </c>
      <c r="AS274" s="1376" t="s">
        <v>47</v>
      </c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</row>
    <row r="275" spans="1:179" s="40" customFormat="1" ht="19.5" customHeight="1" x14ac:dyDescent="0.25">
      <c r="A275" s="544"/>
      <c r="B275" s="230"/>
      <c r="C275" s="247"/>
      <c r="D275" s="244"/>
      <c r="E275" s="457"/>
      <c r="F275" s="232"/>
      <c r="G275" s="232">
        <f t="shared" si="142"/>
        <v>0</v>
      </c>
      <c r="H275" s="259"/>
      <c r="I275" s="463"/>
      <c r="J275" s="910">
        <f t="shared" si="129"/>
        <v>0</v>
      </c>
      <c r="K275" s="467">
        <f t="shared" si="130"/>
        <v>0</v>
      </c>
      <c r="L275" s="900"/>
      <c r="M275" s="377"/>
      <c r="N275" s="260"/>
      <c r="O275" s="260"/>
      <c r="P275" s="258">
        <f t="shared" si="137"/>
        <v>0</v>
      </c>
      <c r="Q275" s="260"/>
      <c r="R275" s="260"/>
      <c r="S275" s="260"/>
      <c r="T275" s="258">
        <f t="shared" si="138"/>
        <v>0</v>
      </c>
      <c r="U275" s="260"/>
      <c r="V275" s="260"/>
      <c r="W275" s="260"/>
      <c r="X275" s="258">
        <f t="shared" si="139"/>
        <v>0</v>
      </c>
      <c r="Y275" s="260"/>
      <c r="Z275" s="260"/>
      <c r="AA275" s="260"/>
      <c r="AB275" s="881">
        <f t="shared" si="140"/>
        <v>0</v>
      </c>
      <c r="AC275" s="41"/>
      <c r="AD275" s="544"/>
      <c r="AE275" s="230"/>
      <c r="AF275" s="247"/>
      <c r="AG275" s="234">
        <f t="shared" si="141"/>
        <v>0</v>
      </c>
      <c r="AH275" s="260" t="s">
        <v>47</v>
      </c>
      <c r="AI275" s="260" t="s">
        <v>47</v>
      </c>
      <c r="AJ275" s="260" t="s">
        <v>47</v>
      </c>
      <c r="AK275" s="260" t="s">
        <v>47</v>
      </c>
      <c r="AL275" s="260" t="s">
        <v>47</v>
      </c>
      <c r="AM275" s="260" t="s">
        <v>47</v>
      </c>
      <c r="AN275" s="260" t="s">
        <v>47</v>
      </c>
      <c r="AO275" s="260" t="s">
        <v>47</v>
      </c>
      <c r="AP275" s="260" t="s">
        <v>47</v>
      </c>
      <c r="AQ275" s="260" t="s">
        <v>47</v>
      </c>
      <c r="AR275" s="260" t="s">
        <v>47</v>
      </c>
      <c r="AS275" s="1376" t="s">
        <v>47</v>
      </c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</row>
    <row r="276" spans="1:179" s="40" customFormat="1" ht="19.5" customHeight="1" x14ac:dyDescent="0.25">
      <c r="A276" s="544"/>
      <c r="B276" s="230"/>
      <c r="C276" s="247"/>
      <c r="D276" s="244"/>
      <c r="E276" s="457"/>
      <c r="F276" s="232"/>
      <c r="G276" s="232">
        <f t="shared" si="142"/>
        <v>0</v>
      </c>
      <c r="H276" s="259"/>
      <c r="I276" s="463"/>
      <c r="J276" s="910">
        <f t="shared" si="129"/>
        <v>0</v>
      </c>
      <c r="K276" s="467">
        <f t="shared" si="130"/>
        <v>0</v>
      </c>
      <c r="L276" s="900"/>
      <c r="M276" s="377"/>
      <c r="N276" s="260"/>
      <c r="O276" s="260"/>
      <c r="P276" s="258">
        <f t="shared" si="137"/>
        <v>0</v>
      </c>
      <c r="Q276" s="260"/>
      <c r="R276" s="260"/>
      <c r="S276" s="260"/>
      <c r="T276" s="258">
        <f t="shared" si="138"/>
        <v>0</v>
      </c>
      <c r="U276" s="260"/>
      <c r="V276" s="260"/>
      <c r="W276" s="260"/>
      <c r="X276" s="258">
        <f t="shared" si="139"/>
        <v>0</v>
      </c>
      <c r="Y276" s="260"/>
      <c r="Z276" s="260"/>
      <c r="AA276" s="260"/>
      <c r="AB276" s="881">
        <f t="shared" si="140"/>
        <v>0</v>
      </c>
      <c r="AC276" s="41"/>
      <c r="AD276" s="544"/>
      <c r="AE276" s="230"/>
      <c r="AF276" s="247"/>
      <c r="AG276" s="234">
        <f t="shared" si="141"/>
        <v>0</v>
      </c>
      <c r="AH276" s="260" t="s">
        <v>47</v>
      </c>
      <c r="AI276" s="260" t="s">
        <v>47</v>
      </c>
      <c r="AJ276" s="260" t="s">
        <v>47</v>
      </c>
      <c r="AK276" s="260" t="s">
        <v>47</v>
      </c>
      <c r="AL276" s="260" t="s">
        <v>47</v>
      </c>
      <c r="AM276" s="260" t="s">
        <v>47</v>
      </c>
      <c r="AN276" s="260" t="s">
        <v>47</v>
      </c>
      <c r="AO276" s="260" t="s">
        <v>47</v>
      </c>
      <c r="AP276" s="260" t="s">
        <v>47</v>
      </c>
      <c r="AQ276" s="260" t="s">
        <v>47</v>
      </c>
      <c r="AR276" s="260" t="s">
        <v>47</v>
      </c>
      <c r="AS276" s="1376" t="s">
        <v>47</v>
      </c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</row>
    <row r="277" spans="1:179" s="40" customFormat="1" ht="65.25" customHeight="1" x14ac:dyDescent="0.25">
      <c r="A277" s="223" t="s">
        <v>42</v>
      </c>
      <c r="B277" s="213">
        <v>341</v>
      </c>
      <c r="C277" s="213">
        <v>982</v>
      </c>
      <c r="D277" s="262" t="s">
        <v>1211</v>
      </c>
      <c r="E277" s="457"/>
      <c r="F277" s="204"/>
      <c r="G277" s="204">
        <f>F277</f>
        <v>0</v>
      </c>
      <c r="H277" s="206"/>
      <c r="I277" s="413"/>
      <c r="J277" s="909">
        <f t="shared" si="129"/>
        <v>0</v>
      </c>
      <c r="K277" s="468">
        <f t="shared" si="130"/>
        <v>0</v>
      </c>
      <c r="L277" s="901"/>
      <c r="M277" s="201"/>
      <c r="N277" s="45"/>
      <c r="O277" s="45"/>
      <c r="P277" s="45">
        <f t="shared" si="137"/>
        <v>0</v>
      </c>
      <c r="Q277" s="45"/>
      <c r="R277" s="45"/>
      <c r="S277" s="45"/>
      <c r="T277" s="45">
        <f t="shared" si="138"/>
        <v>0</v>
      </c>
      <c r="U277" s="45"/>
      <c r="V277" s="45"/>
      <c r="W277" s="45"/>
      <c r="X277" s="45">
        <f t="shared" si="139"/>
        <v>0</v>
      </c>
      <c r="Y277" s="45"/>
      <c r="Z277" s="45"/>
      <c r="AA277" s="45"/>
      <c r="AB277" s="880">
        <f t="shared" si="140"/>
        <v>0</v>
      </c>
      <c r="AC277" s="41"/>
      <c r="AD277" s="223" t="s">
        <v>42</v>
      </c>
      <c r="AE277" s="213">
        <v>341</v>
      </c>
      <c r="AF277" s="213">
        <v>982</v>
      </c>
      <c r="AG277" s="582">
        <f t="shared" ref="AG277:AG278" si="143">F277</f>
        <v>0</v>
      </c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1376">
        <f>AG277-AH277-AI277-AJ277-AK277-AL277-AM277-AN277-AO277-AP277-AQ277-AR277</f>
        <v>0</v>
      </c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</row>
    <row r="278" spans="1:179" s="40" customFormat="1" ht="67.5" customHeight="1" x14ac:dyDescent="0.25">
      <c r="A278" s="223" t="s">
        <v>16</v>
      </c>
      <c r="B278" s="213">
        <v>342</v>
      </c>
      <c r="C278" s="213">
        <v>983</v>
      </c>
      <c r="D278" s="262" t="s">
        <v>1211</v>
      </c>
      <c r="E278" s="457"/>
      <c r="F278" s="204">
        <f>'342.983 продукты питания'!I4</f>
        <v>1200000</v>
      </c>
      <c r="G278" s="204">
        <f>F278</f>
        <v>1200000</v>
      </c>
      <c r="H278" s="206"/>
      <c r="I278" s="413"/>
      <c r="J278" s="909">
        <f t="shared" si="129"/>
        <v>1200000</v>
      </c>
      <c r="K278" s="468">
        <f t="shared" si="130"/>
        <v>0</v>
      </c>
      <c r="L278" s="901"/>
      <c r="M278" s="201"/>
      <c r="N278" s="45"/>
      <c r="O278" s="45"/>
      <c r="P278" s="45">
        <f t="shared" si="137"/>
        <v>0</v>
      </c>
      <c r="Q278" s="45"/>
      <c r="R278" s="45"/>
      <c r="S278" s="45"/>
      <c r="T278" s="45">
        <f t="shared" si="138"/>
        <v>0</v>
      </c>
      <c r="U278" s="45"/>
      <c r="V278" s="45"/>
      <c r="W278" s="45"/>
      <c r="X278" s="45">
        <f t="shared" si="139"/>
        <v>0</v>
      </c>
      <c r="Y278" s="45"/>
      <c r="Z278" s="45"/>
      <c r="AA278" s="45"/>
      <c r="AB278" s="880">
        <f t="shared" si="140"/>
        <v>0</v>
      </c>
      <c r="AC278" s="41"/>
      <c r="AD278" s="223" t="s">
        <v>16</v>
      </c>
      <c r="AE278" s="213">
        <v>342</v>
      </c>
      <c r="AF278" s="213">
        <v>983</v>
      </c>
      <c r="AG278" s="582">
        <f t="shared" si="143"/>
        <v>1200000</v>
      </c>
      <c r="AH278" s="45" t="s">
        <v>47</v>
      </c>
      <c r="AI278" s="45" t="s">
        <v>47</v>
      </c>
      <c r="AJ278" s="45" t="s">
        <v>47</v>
      </c>
      <c r="AK278" s="45" t="s">
        <v>47</v>
      </c>
      <c r="AL278" s="45" t="s">
        <v>47</v>
      </c>
      <c r="AM278" s="45" t="s">
        <v>47</v>
      </c>
      <c r="AN278" s="45" t="s">
        <v>47</v>
      </c>
      <c r="AO278" s="45" t="s">
        <v>47</v>
      </c>
      <c r="AP278" s="45" t="s">
        <v>47</v>
      </c>
      <c r="AQ278" s="45" t="s">
        <v>47</v>
      </c>
      <c r="AR278" s="45" t="s">
        <v>47</v>
      </c>
      <c r="AS278" s="1376" t="s">
        <v>47</v>
      </c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</row>
    <row r="279" spans="1:179" s="40" customFormat="1" ht="35.25" customHeight="1" x14ac:dyDescent="0.25">
      <c r="A279" s="223" t="s">
        <v>807</v>
      </c>
      <c r="B279" s="213">
        <v>345</v>
      </c>
      <c r="C279" s="213">
        <v>985</v>
      </c>
      <c r="D279" s="262" t="s">
        <v>1211</v>
      </c>
      <c r="E279" s="458">
        <f>SUM(E280:E291)</f>
        <v>0</v>
      </c>
      <c r="F279" s="204">
        <f>SUM(F280:F291)</f>
        <v>66300</v>
      </c>
      <c r="G279" s="204">
        <f>SUM(G280:G291)</f>
        <v>66300</v>
      </c>
      <c r="H279" s="435">
        <f>SUM(H280:H291)</f>
        <v>0</v>
      </c>
      <c r="I279" s="464">
        <f t="shared" ref="I279:AB279" si="144">SUM(I280:I291)</f>
        <v>0</v>
      </c>
      <c r="J279" s="912">
        <f t="shared" si="129"/>
        <v>66300</v>
      </c>
      <c r="K279" s="902">
        <f t="shared" si="130"/>
        <v>0</v>
      </c>
      <c r="L279" s="902">
        <f t="shared" si="144"/>
        <v>0</v>
      </c>
      <c r="M279" s="460">
        <f t="shared" si="144"/>
        <v>0</v>
      </c>
      <c r="N279" s="434">
        <f t="shared" si="144"/>
        <v>0</v>
      </c>
      <c r="O279" s="434">
        <f t="shared" si="144"/>
        <v>0</v>
      </c>
      <c r="P279" s="434">
        <f t="shared" si="144"/>
        <v>0</v>
      </c>
      <c r="Q279" s="434">
        <f t="shared" si="144"/>
        <v>0</v>
      </c>
      <c r="R279" s="434">
        <f t="shared" si="144"/>
        <v>0</v>
      </c>
      <c r="S279" s="434">
        <f>SUM(S280:S291)</f>
        <v>0</v>
      </c>
      <c r="T279" s="434">
        <f t="shared" si="144"/>
        <v>0</v>
      </c>
      <c r="U279" s="434">
        <f t="shared" si="144"/>
        <v>0</v>
      </c>
      <c r="V279" s="434">
        <f t="shared" si="144"/>
        <v>0</v>
      </c>
      <c r="W279" s="434">
        <f t="shared" si="144"/>
        <v>0</v>
      </c>
      <c r="X279" s="434">
        <f t="shared" si="144"/>
        <v>0</v>
      </c>
      <c r="Y279" s="434">
        <f t="shared" si="144"/>
        <v>0</v>
      </c>
      <c r="Z279" s="434">
        <f t="shared" si="144"/>
        <v>0</v>
      </c>
      <c r="AA279" s="434">
        <f t="shared" si="144"/>
        <v>0</v>
      </c>
      <c r="AB279" s="883">
        <f t="shared" si="144"/>
        <v>0</v>
      </c>
      <c r="AC279" s="41"/>
      <c r="AD279" s="223" t="s">
        <v>807</v>
      </c>
      <c r="AE279" s="213">
        <v>345</v>
      </c>
      <c r="AF279" s="213">
        <v>985</v>
      </c>
      <c r="AG279" s="582">
        <f>SUM(AG280:AG291)</f>
        <v>66300</v>
      </c>
      <c r="AH279" s="45">
        <f t="shared" ref="AH279:AR279" si="145">SUM(AH280:AH291)</f>
        <v>0</v>
      </c>
      <c r="AI279" s="45">
        <f t="shared" si="145"/>
        <v>0</v>
      </c>
      <c r="AJ279" s="45">
        <f t="shared" si="145"/>
        <v>0</v>
      </c>
      <c r="AK279" s="45">
        <f t="shared" si="145"/>
        <v>0</v>
      </c>
      <c r="AL279" s="45">
        <f t="shared" si="145"/>
        <v>0</v>
      </c>
      <c r="AM279" s="45">
        <f t="shared" si="145"/>
        <v>0</v>
      </c>
      <c r="AN279" s="45">
        <f t="shared" si="145"/>
        <v>0</v>
      </c>
      <c r="AO279" s="45">
        <f t="shared" si="145"/>
        <v>0</v>
      </c>
      <c r="AP279" s="45">
        <f t="shared" si="145"/>
        <v>0</v>
      </c>
      <c r="AQ279" s="45">
        <f t="shared" si="145"/>
        <v>0</v>
      </c>
      <c r="AR279" s="45">
        <f t="shared" si="145"/>
        <v>0</v>
      </c>
      <c r="AS279" s="1376">
        <f t="shared" si="118"/>
        <v>66300</v>
      </c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</row>
    <row r="280" spans="1:179" s="40" customFormat="1" ht="21.75" customHeight="1" x14ac:dyDescent="0.25">
      <c r="A280" s="229" t="s">
        <v>996</v>
      </c>
      <c r="B280" s="230"/>
      <c r="C280" s="247"/>
      <c r="D280" s="244"/>
      <c r="E280" s="486"/>
      <c r="F280" s="232">
        <f>CEILING('345.985 мягкий инвентарь'!E20,0.1)*1000</f>
        <v>0</v>
      </c>
      <c r="G280" s="232">
        <f>F280</f>
        <v>0</v>
      </c>
      <c r="H280" s="489"/>
      <c r="I280" s="490"/>
      <c r="J280" s="913">
        <f t="shared" si="129"/>
        <v>0</v>
      </c>
      <c r="K280" s="491">
        <f t="shared" si="130"/>
        <v>0</v>
      </c>
      <c r="L280" s="903"/>
      <c r="M280" s="492"/>
      <c r="N280" s="478"/>
      <c r="O280" s="478"/>
      <c r="P280" s="474">
        <f t="shared" si="137"/>
        <v>0</v>
      </c>
      <c r="Q280" s="478"/>
      <c r="R280" s="478"/>
      <c r="S280" s="478"/>
      <c r="T280" s="474">
        <f t="shared" si="138"/>
        <v>0</v>
      </c>
      <c r="U280" s="478"/>
      <c r="V280" s="478"/>
      <c r="W280" s="478"/>
      <c r="X280" s="474">
        <f t="shared" si="139"/>
        <v>0</v>
      </c>
      <c r="Y280" s="478"/>
      <c r="Z280" s="478"/>
      <c r="AA280" s="478"/>
      <c r="AB280" s="884">
        <f t="shared" si="140"/>
        <v>0</v>
      </c>
      <c r="AC280" s="41"/>
      <c r="AD280" s="229" t="s">
        <v>996</v>
      </c>
      <c r="AE280" s="230"/>
      <c r="AF280" s="247"/>
      <c r="AG280" s="1381">
        <f>F280</f>
        <v>0</v>
      </c>
      <c r="AH280" s="1382"/>
      <c r="AI280" s="1382"/>
      <c r="AJ280" s="1382"/>
      <c r="AK280" s="1382"/>
      <c r="AL280" s="1382"/>
      <c r="AM280" s="1382"/>
      <c r="AN280" s="1382"/>
      <c r="AO280" s="1382"/>
      <c r="AP280" s="1382"/>
      <c r="AQ280" s="1382"/>
      <c r="AR280" s="1382"/>
      <c r="AS280" s="1376">
        <f t="shared" si="118"/>
        <v>0</v>
      </c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</row>
    <row r="281" spans="1:179" s="40" customFormat="1" ht="21.75" customHeight="1" x14ac:dyDescent="0.25">
      <c r="A281" s="229" t="s">
        <v>997</v>
      </c>
      <c r="B281" s="230"/>
      <c r="C281" s="247"/>
      <c r="D281" s="244"/>
      <c r="E281" s="486"/>
      <c r="F281" s="232">
        <f>CEILING('345.985 мягкий инвентарь'!E50,0.1)*1000</f>
        <v>66300</v>
      </c>
      <c r="G281" s="232">
        <f t="shared" ref="G281:G291" si="146">F281</f>
        <v>66300</v>
      </c>
      <c r="H281" s="489"/>
      <c r="I281" s="490"/>
      <c r="J281" s="913">
        <f t="shared" si="129"/>
        <v>66300</v>
      </c>
      <c r="K281" s="491">
        <f t="shared" si="130"/>
        <v>0</v>
      </c>
      <c r="L281" s="903"/>
      <c r="M281" s="492"/>
      <c r="N281" s="478"/>
      <c r="O281" s="478"/>
      <c r="P281" s="474">
        <f t="shared" si="137"/>
        <v>0</v>
      </c>
      <c r="Q281" s="478"/>
      <c r="R281" s="478"/>
      <c r="S281" s="478"/>
      <c r="T281" s="474">
        <f t="shared" si="138"/>
        <v>0</v>
      </c>
      <c r="U281" s="478"/>
      <c r="V281" s="478"/>
      <c r="W281" s="478"/>
      <c r="X281" s="474">
        <f t="shared" si="139"/>
        <v>0</v>
      </c>
      <c r="Y281" s="478"/>
      <c r="Z281" s="478"/>
      <c r="AA281" s="478"/>
      <c r="AB281" s="884">
        <f t="shared" si="140"/>
        <v>0</v>
      </c>
      <c r="AC281" s="41"/>
      <c r="AD281" s="229" t="s">
        <v>997</v>
      </c>
      <c r="AE281" s="230"/>
      <c r="AF281" s="247"/>
      <c r="AG281" s="1383">
        <f t="shared" ref="AG281:AG293" si="147">F281</f>
        <v>66300</v>
      </c>
      <c r="AH281" s="1384"/>
      <c r="AI281" s="1384"/>
      <c r="AJ281" s="1384"/>
      <c r="AK281" s="1384"/>
      <c r="AL281" s="1384"/>
      <c r="AM281" s="1384"/>
      <c r="AN281" s="1384"/>
      <c r="AO281" s="1384"/>
      <c r="AP281" s="1384"/>
      <c r="AQ281" s="1384"/>
      <c r="AR281" s="1384"/>
      <c r="AS281" s="1376">
        <f t="shared" si="118"/>
        <v>66300</v>
      </c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</row>
    <row r="282" spans="1:179" s="40" customFormat="1" ht="21.75" customHeight="1" x14ac:dyDescent="0.25">
      <c r="A282" s="590" t="s">
        <v>1001</v>
      </c>
      <c r="B282" s="438"/>
      <c r="C282" s="439"/>
      <c r="D282" s="440"/>
      <c r="E282" s="487"/>
      <c r="F282" s="232">
        <f>CEILING('345.985 мягкий инвентарь'!E98,0.1)*1000</f>
        <v>0</v>
      </c>
      <c r="G282" s="232">
        <f t="shared" si="146"/>
        <v>0</v>
      </c>
      <c r="H282" s="489"/>
      <c r="I282" s="490"/>
      <c r="J282" s="913">
        <f t="shared" si="129"/>
        <v>0</v>
      </c>
      <c r="K282" s="491">
        <f t="shared" si="130"/>
        <v>0</v>
      </c>
      <c r="L282" s="903"/>
      <c r="M282" s="492"/>
      <c r="N282" s="478"/>
      <c r="O282" s="478"/>
      <c r="P282" s="474">
        <f t="shared" si="137"/>
        <v>0</v>
      </c>
      <c r="Q282" s="478"/>
      <c r="R282" s="478"/>
      <c r="S282" s="478"/>
      <c r="T282" s="474">
        <f t="shared" si="138"/>
        <v>0</v>
      </c>
      <c r="U282" s="478"/>
      <c r="V282" s="478"/>
      <c r="W282" s="478"/>
      <c r="X282" s="474">
        <f t="shared" si="139"/>
        <v>0</v>
      </c>
      <c r="Y282" s="478"/>
      <c r="Z282" s="478"/>
      <c r="AA282" s="478"/>
      <c r="AB282" s="884">
        <f t="shared" si="140"/>
        <v>0</v>
      </c>
      <c r="AC282" s="41"/>
      <c r="AD282" s="590" t="s">
        <v>1001</v>
      </c>
      <c r="AE282" s="438"/>
      <c r="AF282" s="439"/>
      <c r="AG282" s="1381">
        <f t="shared" si="147"/>
        <v>0</v>
      </c>
      <c r="AH282" s="1382"/>
      <c r="AI282" s="1382"/>
      <c r="AJ282" s="1382"/>
      <c r="AK282" s="1382"/>
      <c r="AL282" s="1382"/>
      <c r="AM282" s="1382"/>
      <c r="AN282" s="1382"/>
      <c r="AO282" s="1382"/>
      <c r="AP282" s="1382"/>
      <c r="AQ282" s="1382"/>
      <c r="AR282" s="1382"/>
      <c r="AS282" s="1376">
        <f t="shared" si="118"/>
        <v>0</v>
      </c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</row>
    <row r="283" spans="1:179" s="40" customFormat="1" ht="21.75" customHeight="1" x14ac:dyDescent="0.25">
      <c r="A283" s="229" t="s">
        <v>976</v>
      </c>
      <c r="B283" s="230"/>
      <c r="C283" s="247"/>
      <c r="D283" s="244"/>
      <c r="E283" s="486"/>
      <c r="F283" s="232">
        <f>CEILING('345.985 мягкий инвентарь'!E148,0.1)*1000</f>
        <v>0</v>
      </c>
      <c r="G283" s="232">
        <f>F283</f>
        <v>0</v>
      </c>
      <c r="H283" s="489"/>
      <c r="I283" s="490"/>
      <c r="J283" s="913">
        <f t="shared" si="129"/>
        <v>0</v>
      </c>
      <c r="K283" s="491">
        <f t="shared" si="130"/>
        <v>0</v>
      </c>
      <c r="L283" s="903"/>
      <c r="M283" s="492"/>
      <c r="N283" s="478"/>
      <c r="O283" s="478"/>
      <c r="P283" s="474">
        <f t="shared" si="137"/>
        <v>0</v>
      </c>
      <c r="Q283" s="478"/>
      <c r="R283" s="478"/>
      <c r="S283" s="478"/>
      <c r="T283" s="474">
        <f t="shared" si="138"/>
        <v>0</v>
      </c>
      <c r="U283" s="478"/>
      <c r="V283" s="478"/>
      <c r="W283" s="478"/>
      <c r="X283" s="474">
        <f t="shared" si="139"/>
        <v>0</v>
      </c>
      <c r="Y283" s="478"/>
      <c r="Z283" s="478"/>
      <c r="AA283" s="478"/>
      <c r="AB283" s="884">
        <f t="shared" si="140"/>
        <v>0</v>
      </c>
      <c r="AC283" s="41"/>
      <c r="AD283" s="229" t="s">
        <v>976</v>
      </c>
      <c r="AE283" s="230"/>
      <c r="AF283" s="247"/>
      <c r="AG283" s="1381">
        <f>F283</f>
        <v>0</v>
      </c>
      <c r="AH283" s="1382"/>
      <c r="AI283" s="1382"/>
      <c r="AJ283" s="1382"/>
      <c r="AK283" s="1382"/>
      <c r="AL283" s="1382"/>
      <c r="AM283" s="1382"/>
      <c r="AN283" s="1382"/>
      <c r="AO283" s="1382"/>
      <c r="AP283" s="1382"/>
      <c r="AQ283" s="1382"/>
      <c r="AR283" s="1382"/>
      <c r="AS283" s="1376">
        <f t="shared" si="118"/>
        <v>0</v>
      </c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</row>
    <row r="284" spans="1:179" s="40" customFormat="1" ht="20.25" customHeight="1" x14ac:dyDescent="0.25">
      <c r="A284" s="229"/>
      <c r="B284" s="230"/>
      <c r="C284" s="247"/>
      <c r="D284" s="244"/>
      <c r="E284" s="486"/>
      <c r="F284" s="232"/>
      <c r="G284" s="232">
        <f t="shared" si="146"/>
        <v>0</v>
      </c>
      <c r="H284" s="489"/>
      <c r="I284" s="490"/>
      <c r="J284" s="913">
        <f t="shared" si="129"/>
        <v>0</v>
      </c>
      <c r="K284" s="491">
        <f t="shared" si="130"/>
        <v>0</v>
      </c>
      <c r="L284" s="903"/>
      <c r="M284" s="492"/>
      <c r="N284" s="478"/>
      <c r="O284" s="478"/>
      <c r="P284" s="474">
        <f>SUM(M284:O284)</f>
        <v>0</v>
      </c>
      <c r="Q284" s="478"/>
      <c r="R284" s="478"/>
      <c r="S284" s="478"/>
      <c r="T284" s="474">
        <f>SUM(Q284:S284)</f>
        <v>0</v>
      </c>
      <c r="U284" s="478"/>
      <c r="V284" s="478"/>
      <c r="W284" s="478"/>
      <c r="X284" s="474">
        <f>SUM(U284:W284)</f>
        <v>0</v>
      </c>
      <c r="Y284" s="478"/>
      <c r="Z284" s="478"/>
      <c r="AA284" s="478"/>
      <c r="AB284" s="884">
        <f>SUM(Y284:AA284)</f>
        <v>0</v>
      </c>
      <c r="AC284" s="41"/>
      <c r="AD284" s="229"/>
      <c r="AE284" s="230"/>
      <c r="AF284" s="247"/>
      <c r="AG284" s="1381">
        <f t="shared" si="147"/>
        <v>0</v>
      </c>
      <c r="AH284" s="1385" t="s">
        <v>47</v>
      </c>
      <c r="AI284" s="1385" t="s">
        <v>47</v>
      </c>
      <c r="AJ284" s="1385" t="s">
        <v>47</v>
      </c>
      <c r="AK284" s="1385" t="s">
        <v>47</v>
      </c>
      <c r="AL284" s="1385" t="s">
        <v>47</v>
      </c>
      <c r="AM284" s="1385" t="s">
        <v>47</v>
      </c>
      <c r="AN284" s="1385" t="s">
        <v>47</v>
      </c>
      <c r="AO284" s="1385" t="s">
        <v>47</v>
      </c>
      <c r="AP284" s="1385" t="s">
        <v>47</v>
      </c>
      <c r="AQ284" s="1385" t="s">
        <v>47</v>
      </c>
      <c r="AR284" s="1385" t="s">
        <v>47</v>
      </c>
      <c r="AS284" s="1376" t="s">
        <v>47</v>
      </c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</row>
    <row r="285" spans="1:179" s="40" customFormat="1" ht="20.25" customHeight="1" x14ac:dyDescent="0.25">
      <c r="A285" s="590"/>
      <c r="B285" s="438"/>
      <c r="C285" s="439"/>
      <c r="D285" s="440"/>
      <c r="E285" s="487"/>
      <c r="F285" s="476"/>
      <c r="G285" s="232">
        <f t="shared" si="146"/>
        <v>0</v>
      </c>
      <c r="H285" s="489"/>
      <c r="I285" s="490"/>
      <c r="J285" s="913">
        <f t="shared" si="129"/>
        <v>0</v>
      </c>
      <c r="K285" s="491">
        <f t="shared" si="130"/>
        <v>0</v>
      </c>
      <c r="L285" s="903"/>
      <c r="M285" s="492"/>
      <c r="N285" s="478"/>
      <c r="O285" s="478"/>
      <c r="P285" s="474">
        <f t="shared" si="137"/>
        <v>0</v>
      </c>
      <c r="Q285" s="478"/>
      <c r="R285" s="478"/>
      <c r="S285" s="478"/>
      <c r="T285" s="474">
        <f t="shared" si="138"/>
        <v>0</v>
      </c>
      <c r="U285" s="478"/>
      <c r="V285" s="478"/>
      <c r="W285" s="478"/>
      <c r="X285" s="474">
        <f t="shared" si="139"/>
        <v>0</v>
      </c>
      <c r="Y285" s="478"/>
      <c r="Z285" s="478"/>
      <c r="AA285" s="478"/>
      <c r="AB285" s="884">
        <f t="shared" si="140"/>
        <v>0</v>
      </c>
      <c r="AC285" s="41"/>
      <c r="AD285" s="590"/>
      <c r="AE285" s="438"/>
      <c r="AF285" s="439"/>
      <c r="AG285" s="1381">
        <f t="shared" si="147"/>
        <v>0</v>
      </c>
      <c r="AH285" s="1385" t="s">
        <v>47</v>
      </c>
      <c r="AI285" s="1385" t="s">
        <v>47</v>
      </c>
      <c r="AJ285" s="1385" t="s">
        <v>47</v>
      </c>
      <c r="AK285" s="1385" t="s">
        <v>47</v>
      </c>
      <c r="AL285" s="1385" t="s">
        <v>47</v>
      </c>
      <c r="AM285" s="1385" t="s">
        <v>47</v>
      </c>
      <c r="AN285" s="1385" t="s">
        <v>47</v>
      </c>
      <c r="AO285" s="1385" t="s">
        <v>47</v>
      </c>
      <c r="AP285" s="1385" t="s">
        <v>47</v>
      </c>
      <c r="AQ285" s="1385" t="s">
        <v>47</v>
      </c>
      <c r="AR285" s="1385" t="s">
        <v>47</v>
      </c>
      <c r="AS285" s="1376" t="s">
        <v>47</v>
      </c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</row>
    <row r="286" spans="1:179" s="40" customFormat="1" ht="20.25" customHeight="1" x14ac:dyDescent="0.25">
      <c r="A286" s="545"/>
      <c r="B286" s="430"/>
      <c r="C286" s="431"/>
      <c r="D286" s="432"/>
      <c r="E286" s="488"/>
      <c r="F286" s="477"/>
      <c r="G286" s="232">
        <f t="shared" si="146"/>
        <v>0</v>
      </c>
      <c r="H286" s="489"/>
      <c r="I286" s="490"/>
      <c r="J286" s="913">
        <f t="shared" si="129"/>
        <v>0</v>
      </c>
      <c r="K286" s="491">
        <f t="shared" si="130"/>
        <v>0</v>
      </c>
      <c r="L286" s="903"/>
      <c r="M286" s="492"/>
      <c r="N286" s="478"/>
      <c r="O286" s="478"/>
      <c r="P286" s="474">
        <f t="shared" si="137"/>
        <v>0</v>
      </c>
      <c r="Q286" s="478"/>
      <c r="R286" s="478"/>
      <c r="S286" s="478"/>
      <c r="T286" s="474">
        <f t="shared" si="138"/>
        <v>0</v>
      </c>
      <c r="U286" s="478"/>
      <c r="V286" s="478"/>
      <c r="W286" s="478"/>
      <c r="X286" s="474">
        <f t="shared" si="139"/>
        <v>0</v>
      </c>
      <c r="Y286" s="478"/>
      <c r="Z286" s="478"/>
      <c r="AA286" s="478"/>
      <c r="AB286" s="884">
        <f t="shared" si="140"/>
        <v>0</v>
      </c>
      <c r="AC286" s="41"/>
      <c r="AD286" s="545"/>
      <c r="AE286" s="430"/>
      <c r="AF286" s="431"/>
      <c r="AG286" s="1381">
        <f t="shared" si="147"/>
        <v>0</v>
      </c>
      <c r="AH286" s="1385" t="s">
        <v>47</v>
      </c>
      <c r="AI286" s="1385" t="s">
        <v>47</v>
      </c>
      <c r="AJ286" s="1385" t="s">
        <v>47</v>
      </c>
      <c r="AK286" s="1385" t="s">
        <v>47</v>
      </c>
      <c r="AL286" s="1385" t="s">
        <v>47</v>
      </c>
      <c r="AM286" s="1385" t="s">
        <v>47</v>
      </c>
      <c r="AN286" s="1385" t="s">
        <v>47</v>
      </c>
      <c r="AO286" s="1385" t="s">
        <v>47</v>
      </c>
      <c r="AP286" s="1385" t="s">
        <v>47</v>
      </c>
      <c r="AQ286" s="1385" t="s">
        <v>47</v>
      </c>
      <c r="AR286" s="1385" t="s">
        <v>47</v>
      </c>
      <c r="AS286" s="1376" t="s">
        <v>47</v>
      </c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</row>
    <row r="287" spans="1:179" s="40" customFormat="1" ht="20.25" customHeight="1" x14ac:dyDescent="0.25">
      <c r="A287" s="545"/>
      <c r="B287" s="430"/>
      <c r="C287" s="431"/>
      <c r="D287" s="432"/>
      <c r="E287" s="488"/>
      <c r="F287" s="477"/>
      <c r="G287" s="232">
        <f t="shared" si="146"/>
        <v>0</v>
      </c>
      <c r="H287" s="489"/>
      <c r="I287" s="490"/>
      <c r="J287" s="913">
        <f t="shared" si="129"/>
        <v>0</v>
      </c>
      <c r="K287" s="491">
        <f t="shared" si="130"/>
        <v>0</v>
      </c>
      <c r="L287" s="903"/>
      <c r="M287" s="492"/>
      <c r="N287" s="478"/>
      <c r="O287" s="478"/>
      <c r="P287" s="474">
        <f t="shared" si="137"/>
        <v>0</v>
      </c>
      <c r="Q287" s="478"/>
      <c r="R287" s="478"/>
      <c r="S287" s="478"/>
      <c r="T287" s="474">
        <f t="shared" si="138"/>
        <v>0</v>
      </c>
      <c r="U287" s="478"/>
      <c r="V287" s="478"/>
      <c r="W287" s="478"/>
      <c r="X287" s="474">
        <f t="shared" si="139"/>
        <v>0</v>
      </c>
      <c r="Y287" s="478"/>
      <c r="Z287" s="478"/>
      <c r="AA287" s="478"/>
      <c r="AB287" s="884">
        <f t="shared" si="140"/>
        <v>0</v>
      </c>
      <c r="AC287" s="41"/>
      <c r="AD287" s="545"/>
      <c r="AE287" s="430"/>
      <c r="AF287" s="431"/>
      <c r="AG287" s="1381">
        <f t="shared" si="147"/>
        <v>0</v>
      </c>
      <c r="AH287" s="1385" t="s">
        <v>47</v>
      </c>
      <c r="AI287" s="1385" t="s">
        <v>47</v>
      </c>
      <c r="AJ287" s="1385" t="s">
        <v>47</v>
      </c>
      <c r="AK287" s="1385" t="s">
        <v>47</v>
      </c>
      <c r="AL287" s="1385" t="s">
        <v>47</v>
      </c>
      <c r="AM287" s="1385" t="s">
        <v>47</v>
      </c>
      <c r="AN287" s="1385" t="s">
        <v>47</v>
      </c>
      <c r="AO287" s="1385" t="s">
        <v>47</v>
      </c>
      <c r="AP287" s="1385" t="s">
        <v>47</v>
      </c>
      <c r="AQ287" s="1385" t="s">
        <v>47</v>
      </c>
      <c r="AR287" s="1385" t="s">
        <v>47</v>
      </c>
      <c r="AS287" s="1376" t="s">
        <v>47</v>
      </c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</row>
    <row r="288" spans="1:179" s="40" customFormat="1" ht="20.25" customHeight="1" x14ac:dyDescent="0.25">
      <c r="A288" s="545"/>
      <c r="B288" s="430"/>
      <c r="C288" s="431"/>
      <c r="D288" s="432"/>
      <c r="E288" s="488"/>
      <c r="F288" s="477"/>
      <c r="G288" s="232">
        <f t="shared" si="146"/>
        <v>0</v>
      </c>
      <c r="H288" s="489"/>
      <c r="I288" s="490"/>
      <c r="J288" s="913">
        <f t="shared" si="129"/>
        <v>0</v>
      </c>
      <c r="K288" s="491">
        <f t="shared" si="130"/>
        <v>0</v>
      </c>
      <c r="L288" s="903"/>
      <c r="M288" s="492"/>
      <c r="N288" s="478"/>
      <c r="O288" s="478"/>
      <c r="P288" s="474">
        <f t="shared" si="137"/>
        <v>0</v>
      </c>
      <c r="Q288" s="478"/>
      <c r="R288" s="478"/>
      <c r="S288" s="478"/>
      <c r="T288" s="474">
        <f t="shared" si="138"/>
        <v>0</v>
      </c>
      <c r="U288" s="478"/>
      <c r="V288" s="478"/>
      <c r="W288" s="478"/>
      <c r="X288" s="474">
        <f t="shared" si="139"/>
        <v>0</v>
      </c>
      <c r="Y288" s="478"/>
      <c r="Z288" s="478"/>
      <c r="AA288" s="478"/>
      <c r="AB288" s="884">
        <f t="shared" si="140"/>
        <v>0</v>
      </c>
      <c r="AC288" s="41"/>
      <c r="AD288" s="545"/>
      <c r="AE288" s="430"/>
      <c r="AF288" s="431"/>
      <c r="AG288" s="1381">
        <f t="shared" si="147"/>
        <v>0</v>
      </c>
      <c r="AH288" s="1385" t="s">
        <v>47</v>
      </c>
      <c r="AI288" s="1385" t="s">
        <v>47</v>
      </c>
      <c r="AJ288" s="1385" t="s">
        <v>47</v>
      </c>
      <c r="AK288" s="1385" t="s">
        <v>47</v>
      </c>
      <c r="AL288" s="1385" t="s">
        <v>47</v>
      </c>
      <c r="AM288" s="1385" t="s">
        <v>47</v>
      </c>
      <c r="AN288" s="1385" t="s">
        <v>47</v>
      </c>
      <c r="AO288" s="1385" t="s">
        <v>47</v>
      </c>
      <c r="AP288" s="1385" t="s">
        <v>47</v>
      </c>
      <c r="AQ288" s="1385" t="s">
        <v>47</v>
      </c>
      <c r="AR288" s="1385" t="s">
        <v>47</v>
      </c>
      <c r="AS288" s="1376" t="s">
        <v>47</v>
      </c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</row>
    <row r="289" spans="1:179" s="40" customFormat="1" ht="20.25" customHeight="1" x14ac:dyDescent="0.25">
      <c r="A289" s="545"/>
      <c r="B289" s="430"/>
      <c r="C289" s="431"/>
      <c r="D289" s="432"/>
      <c r="E289" s="488"/>
      <c r="F289" s="477"/>
      <c r="G289" s="232">
        <f t="shared" si="146"/>
        <v>0</v>
      </c>
      <c r="H289" s="489"/>
      <c r="I289" s="490"/>
      <c r="J289" s="913">
        <f t="shared" si="129"/>
        <v>0</v>
      </c>
      <c r="K289" s="491">
        <f t="shared" si="130"/>
        <v>0</v>
      </c>
      <c r="L289" s="903"/>
      <c r="M289" s="492"/>
      <c r="N289" s="478"/>
      <c r="O289" s="478"/>
      <c r="P289" s="474">
        <f t="shared" si="137"/>
        <v>0</v>
      </c>
      <c r="Q289" s="478"/>
      <c r="R289" s="478"/>
      <c r="S289" s="478"/>
      <c r="T289" s="474">
        <f t="shared" si="138"/>
        <v>0</v>
      </c>
      <c r="U289" s="478"/>
      <c r="V289" s="478"/>
      <c r="W289" s="478"/>
      <c r="X289" s="474">
        <f t="shared" si="139"/>
        <v>0</v>
      </c>
      <c r="Y289" s="478"/>
      <c r="Z289" s="478"/>
      <c r="AA289" s="478"/>
      <c r="AB289" s="884">
        <f t="shared" si="140"/>
        <v>0</v>
      </c>
      <c r="AC289" s="41"/>
      <c r="AD289" s="545"/>
      <c r="AE289" s="430"/>
      <c r="AF289" s="431"/>
      <c r="AG289" s="1381">
        <f t="shared" si="147"/>
        <v>0</v>
      </c>
      <c r="AH289" s="1385" t="s">
        <v>47</v>
      </c>
      <c r="AI289" s="1385" t="s">
        <v>47</v>
      </c>
      <c r="AJ289" s="1385" t="s">
        <v>47</v>
      </c>
      <c r="AK289" s="1385" t="s">
        <v>47</v>
      </c>
      <c r="AL289" s="1385" t="s">
        <v>47</v>
      </c>
      <c r="AM289" s="1385" t="s">
        <v>47</v>
      </c>
      <c r="AN289" s="1385" t="s">
        <v>47</v>
      </c>
      <c r="AO289" s="1385" t="s">
        <v>47</v>
      </c>
      <c r="AP289" s="1385" t="s">
        <v>47</v>
      </c>
      <c r="AQ289" s="1385" t="s">
        <v>47</v>
      </c>
      <c r="AR289" s="1385" t="s">
        <v>47</v>
      </c>
      <c r="AS289" s="1376" t="s">
        <v>47</v>
      </c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</row>
    <row r="290" spans="1:179" s="40" customFormat="1" ht="20.25" customHeight="1" x14ac:dyDescent="0.25">
      <c r="A290" s="545"/>
      <c r="B290" s="430"/>
      <c r="C290" s="431"/>
      <c r="D290" s="432"/>
      <c r="E290" s="488"/>
      <c r="F290" s="477"/>
      <c r="G290" s="232">
        <f t="shared" si="146"/>
        <v>0</v>
      </c>
      <c r="H290" s="489"/>
      <c r="I290" s="490"/>
      <c r="J290" s="913">
        <f t="shared" si="129"/>
        <v>0</v>
      </c>
      <c r="K290" s="491">
        <f t="shared" si="130"/>
        <v>0</v>
      </c>
      <c r="L290" s="903"/>
      <c r="M290" s="492"/>
      <c r="N290" s="478"/>
      <c r="O290" s="478"/>
      <c r="P290" s="474">
        <f t="shared" si="137"/>
        <v>0</v>
      </c>
      <c r="Q290" s="478"/>
      <c r="R290" s="478"/>
      <c r="S290" s="478"/>
      <c r="T290" s="474">
        <f t="shared" si="138"/>
        <v>0</v>
      </c>
      <c r="U290" s="478"/>
      <c r="V290" s="478"/>
      <c r="W290" s="478"/>
      <c r="X290" s="474">
        <f t="shared" si="139"/>
        <v>0</v>
      </c>
      <c r="Y290" s="478"/>
      <c r="Z290" s="478"/>
      <c r="AA290" s="478"/>
      <c r="AB290" s="884">
        <f t="shared" si="140"/>
        <v>0</v>
      </c>
      <c r="AC290" s="41"/>
      <c r="AD290" s="545"/>
      <c r="AE290" s="430"/>
      <c r="AF290" s="431"/>
      <c r="AG290" s="1381">
        <f t="shared" si="147"/>
        <v>0</v>
      </c>
      <c r="AH290" s="1385" t="s">
        <v>47</v>
      </c>
      <c r="AI290" s="1385" t="s">
        <v>47</v>
      </c>
      <c r="AJ290" s="1385" t="s">
        <v>47</v>
      </c>
      <c r="AK290" s="1385" t="s">
        <v>47</v>
      </c>
      <c r="AL290" s="1385" t="s">
        <v>47</v>
      </c>
      <c r="AM290" s="1385" t="s">
        <v>47</v>
      </c>
      <c r="AN290" s="1385" t="s">
        <v>47</v>
      </c>
      <c r="AO290" s="1385" t="s">
        <v>47</v>
      </c>
      <c r="AP290" s="1385" t="s">
        <v>47</v>
      </c>
      <c r="AQ290" s="1385" t="s">
        <v>47</v>
      </c>
      <c r="AR290" s="1385" t="s">
        <v>47</v>
      </c>
      <c r="AS290" s="1376" t="s">
        <v>47</v>
      </c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</row>
    <row r="291" spans="1:179" s="40" customFormat="1" ht="20.25" customHeight="1" x14ac:dyDescent="0.25">
      <c r="A291" s="229"/>
      <c r="B291" s="230"/>
      <c r="C291" s="247"/>
      <c r="D291" s="244"/>
      <c r="E291" s="486"/>
      <c r="F291" s="232"/>
      <c r="G291" s="232">
        <f t="shared" si="146"/>
        <v>0</v>
      </c>
      <c r="H291" s="259"/>
      <c r="I291" s="463"/>
      <c r="J291" s="910">
        <f t="shared" si="129"/>
        <v>0</v>
      </c>
      <c r="K291" s="467">
        <f t="shared" si="130"/>
        <v>0</v>
      </c>
      <c r="L291" s="377"/>
      <c r="M291" s="377"/>
      <c r="N291" s="260"/>
      <c r="O291" s="260"/>
      <c r="P291" s="258">
        <f t="shared" si="137"/>
        <v>0</v>
      </c>
      <c r="Q291" s="260"/>
      <c r="R291" s="260"/>
      <c r="S291" s="260"/>
      <c r="T291" s="258">
        <f t="shared" si="138"/>
        <v>0</v>
      </c>
      <c r="U291" s="260"/>
      <c r="V291" s="260"/>
      <c r="W291" s="260"/>
      <c r="X291" s="258">
        <f t="shared" si="139"/>
        <v>0</v>
      </c>
      <c r="Y291" s="260"/>
      <c r="Z291" s="260"/>
      <c r="AA291" s="260"/>
      <c r="AB291" s="881">
        <f t="shared" si="140"/>
        <v>0</v>
      </c>
      <c r="AC291" s="41"/>
      <c r="AD291" s="229"/>
      <c r="AE291" s="230"/>
      <c r="AF291" s="247"/>
      <c r="AG291" s="1381">
        <f t="shared" si="147"/>
        <v>0</v>
      </c>
      <c r="AH291" s="1385" t="s">
        <v>47</v>
      </c>
      <c r="AI291" s="1385" t="s">
        <v>47</v>
      </c>
      <c r="AJ291" s="1385" t="s">
        <v>47</v>
      </c>
      <c r="AK291" s="1385" t="s">
        <v>47</v>
      </c>
      <c r="AL291" s="1385" t="s">
        <v>47</v>
      </c>
      <c r="AM291" s="1385" t="s">
        <v>47</v>
      </c>
      <c r="AN291" s="1385" t="s">
        <v>47</v>
      </c>
      <c r="AO291" s="1385" t="s">
        <v>47</v>
      </c>
      <c r="AP291" s="1385" t="s">
        <v>47</v>
      </c>
      <c r="AQ291" s="1385" t="s">
        <v>47</v>
      </c>
      <c r="AR291" s="1385" t="s">
        <v>47</v>
      </c>
      <c r="AS291" s="1376" t="s">
        <v>47</v>
      </c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</row>
    <row r="292" spans="1:179" s="40" customFormat="1" ht="53.25" customHeight="1" x14ac:dyDescent="0.25">
      <c r="A292" s="1693" t="s">
        <v>1771</v>
      </c>
      <c r="B292" s="1694">
        <v>344</v>
      </c>
      <c r="C292" s="1694">
        <v>986</v>
      </c>
      <c r="D292" s="262" t="s">
        <v>1211</v>
      </c>
      <c r="E292" s="1695"/>
      <c r="F292" s="1696"/>
      <c r="G292" s="1696">
        <f>F292</f>
        <v>0</v>
      </c>
      <c r="H292" s="1697"/>
      <c r="I292" s="1698"/>
      <c r="J292" s="1699">
        <f t="shared" si="129"/>
        <v>0</v>
      </c>
      <c r="K292" s="1700">
        <f t="shared" si="130"/>
        <v>0</v>
      </c>
      <c r="L292" s="1701"/>
      <c r="M292" s="1702"/>
      <c r="N292" s="1703"/>
      <c r="O292" s="1703"/>
      <c r="P292" s="1703">
        <f t="shared" ref="P292:P293" si="148">SUM(M292:O292)</f>
        <v>0</v>
      </c>
      <c r="Q292" s="1703"/>
      <c r="R292" s="1703"/>
      <c r="S292" s="1703"/>
      <c r="T292" s="1703">
        <f t="shared" ref="T292:T293" si="149">SUM(Q292:S292)</f>
        <v>0</v>
      </c>
      <c r="U292" s="1703"/>
      <c r="V292" s="1703"/>
      <c r="W292" s="1703"/>
      <c r="X292" s="1703">
        <f t="shared" ref="X292:X293" si="150">SUM(U292:W292)</f>
        <v>0</v>
      </c>
      <c r="Y292" s="1703"/>
      <c r="Z292" s="1703"/>
      <c r="AA292" s="1703"/>
      <c r="AB292" s="1704">
        <f t="shared" ref="AB292:AB293" si="151">SUM(Y292:AA292)</f>
        <v>0</v>
      </c>
      <c r="AC292" s="41"/>
      <c r="AD292" s="1693" t="s">
        <v>1771</v>
      </c>
      <c r="AE292" s="1694">
        <v>344</v>
      </c>
      <c r="AF292" s="1694">
        <v>986</v>
      </c>
      <c r="AG292" s="1705">
        <f t="shared" si="147"/>
        <v>0</v>
      </c>
      <c r="AH292" s="1703" t="s">
        <v>47</v>
      </c>
      <c r="AI292" s="1703" t="s">
        <v>47</v>
      </c>
      <c r="AJ292" s="1703" t="s">
        <v>47</v>
      </c>
      <c r="AK292" s="1703" t="s">
        <v>47</v>
      </c>
      <c r="AL292" s="1703" t="s">
        <v>47</v>
      </c>
      <c r="AM292" s="1703" t="s">
        <v>47</v>
      </c>
      <c r="AN292" s="1703" t="s">
        <v>47</v>
      </c>
      <c r="AO292" s="1703" t="s">
        <v>47</v>
      </c>
      <c r="AP292" s="1703" t="s">
        <v>47</v>
      </c>
      <c r="AQ292" s="1703" t="s">
        <v>47</v>
      </c>
      <c r="AR292" s="1703" t="s">
        <v>47</v>
      </c>
      <c r="AS292" s="1706" t="s">
        <v>47</v>
      </c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  <c r="FQ292" s="41"/>
      <c r="FR292" s="41"/>
      <c r="FS292" s="41"/>
      <c r="FT292" s="41"/>
      <c r="FU292" s="41"/>
      <c r="FV292" s="41"/>
      <c r="FW292" s="41"/>
    </row>
    <row r="293" spans="1:179" s="40" customFormat="1" ht="37.5" customHeight="1" x14ac:dyDescent="0.25">
      <c r="A293" s="1693" t="s">
        <v>1772</v>
      </c>
      <c r="B293" s="1694">
        <v>349</v>
      </c>
      <c r="C293" s="1694">
        <v>987</v>
      </c>
      <c r="D293" s="262" t="s">
        <v>1211</v>
      </c>
      <c r="E293" s="1695"/>
      <c r="F293" s="1696"/>
      <c r="G293" s="1696">
        <f>F293</f>
        <v>0</v>
      </c>
      <c r="H293" s="1697"/>
      <c r="I293" s="1698"/>
      <c r="J293" s="1699">
        <f t="shared" ref="J293" si="152">G293-K293</f>
        <v>0</v>
      </c>
      <c r="K293" s="1700">
        <f t="shared" si="130"/>
        <v>0</v>
      </c>
      <c r="L293" s="1701"/>
      <c r="M293" s="1702"/>
      <c r="N293" s="1703"/>
      <c r="O293" s="1703"/>
      <c r="P293" s="1703">
        <f t="shared" si="148"/>
        <v>0</v>
      </c>
      <c r="Q293" s="1703"/>
      <c r="R293" s="1703"/>
      <c r="S293" s="1703"/>
      <c r="T293" s="1703">
        <f t="shared" si="149"/>
        <v>0</v>
      </c>
      <c r="U293" s="1703"/>
      <c r="V293" s="1703"/>
      <c r="W293" s="1703"/>
      <c r="X293" s="1703">
        <f t="shared" si="150"/>
        <v>0</v>
      </c>
      <c r="Y293" s="1703"/>
      <c r="Z293" s="1703"/>
      <c r="AA293" s="1703"/>
      <c r="AB293" s="1704">
        <f t="shared" si="151"/>
        <v>0</v>
      </c>
      <c r="AC293" s="41"/>
      <c r="AD293" s="1693" t="s">
        <v>1772</v>
      </c>
      <c r="AE293" s="1694">
        <v>349</v>
      </c>
      <c r="AF293" s="1694">
        <v>987</v>
      </c>
      <c r="AG293" s="1705">
        <f t="shared" si="147"/>
        <v>0</v>
      </c>
      <c r="AH293" s="1703" t="s">
        <v>47</v>
      </c>
      <c r="AI293" s="1703" t="s">
        <v>47</v>
      </c>
      <c r="AJ293" s="1703" t="s">
        <v>47</v>
      </c>
      <c r="AK293" s="1703" t="s">
        <v>47</v>
      </c>
      <c r="AL293" s="1703" t="s">
        <v>47</v>
      </c>
      <c r="AM293" s="1703" t="s">
        <v>47</v>
      </c>
      <c r="AN293" s="1703" t="s">
        <v>47</v>
      </c>
      <c r="AO293" s="1703" t="s">
        <v>47</v>
      </c>
      <c r="AP293" s="1703" t="s">
        <v>47</v>
      </c>
      <c r="AQ293" s="1703" t="s">
        <v>47</v>
      </c>
      <c r="AR293" s="1703" t="s">
        <v>47</v>
      </c>
      <c r="AS293" s="1706" t="s">
        <v>47</v>
      </c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  <c r="FQ293" s="41"/>
      <c r="FR293" s="41"/>
      <c r="FS293" s="41"/>
      <c r="FT293" s="41"/>
      <c r="FU293" s="41"/>
      <c r="FV293" s="41"/>
      <c r="FW293" s="41"/>
    </row>
    <row r="294" spans="1:179" s="40" customFormat="1" ht="83.25" customHeight="1" x14ac:dyDescent="0.25">
      <c r="A294" s="223" t="s">
        <v>1661</v>
      </c>
      <c r="B294" s="213">
        <v>349</v>
      </c>
      <c r="C294" s="213">
        <v>963</v>
      </c>
      <c r="D294" s="262" t="s">
        <v>1211</v>
      </c>
      <c r="E294" s="458">
        <f>SUM(E295:E296)</f>
        <v>0</v>
      </c>
      <c r="F294" s="204">
        <f>SUM(F295:F296)</f>
        <v>0</v>
      </c>
      <c r="G294" s="204">
        <f>SUM(G295:G296)</f>
        <v>0</v>
      </c>
      <c r="H294" s="206">
        <f>SUM(H295:H296)</f>
        <v>0</v>
      </c>
      <c r="I294" s="413">
        <f>SUM(I295:I296)</f>
        <v>0</v>
      </c>
      <c r="J294" s="909">
        <f>G294-K294</f>
        <v>0</v>
      </c>
      <c r="K294" s="901">
        <f t="shared" ref="K294:K296" si="153">L294+P294+T294+X294+AB294</f>
        <v>0</v>
      </c>
      <c r="L294" s="901">
        <f t="shared" ref="L294:AB294" si="154">SUM(L295:L296)</f>
        <v>0</v>
      </c>
      <c r="M294" s="201">
        <f t="shared" si="154"/>
        <v>0</v>
      </c>
      <c r="N294" s="45">
        <f t="shared" si="154"/>
        <v>0</v>
      </c>
      <c r="O294" s="45">
        <f t="shared" si="154"/>
        <v>0</v>
      </c>
      <c r="P294" s="45">
        <f t="shared" si="154"/>
        <v>0</v>
      </c>
      <c r="Q294" s="45">
        <f t="shared" si="154"/>
        <v>0</v>
      </c>
      <c r="R294" s="45">
        <f t="shared" si="154"/>
        <v>0</v>
      </c>
      <c r="S294" s="45">
        <f t="shared" si="154"/>
        <v>0</v>
      </c>
      <c r="T294" s="45">
        <f t="shared" si="154"/>
        <v>0</v>
      </c>
      <c r="U294" s="45">
        <f t="shared" si="154"/>
        <v>0</v>
      </c>
      <c r="V294" s="45">
        <f t="shared" si="154"/>
        <v>0</v>
      </c>
      <c r="W294" s="45">
        <f t="shared" si="154"/>
        <v>0</v>
      </c>
      <c r="X294" s="45">
        <f t="shared" si="154"/>
        <v>0</v>
      </c>
      <c r="Y294" s="45">
        <f t="shared" si="154"/>
        <v>0</v>
      </c>
      <c r="Z294" s="45">
        <f t="shared" si="154"/>
        <v>0</v>
      </c>
      <c r="AA294" s="45">
        <f t="shared" si="154"/>
        <v>0</v>
      </c>
      <c r="AB294" s="880">
        <f t="shared" si="154"/>
        <v>0</v>
      </c>
      <c r="AC294" s="41"/>
      <c r="AD294" s="223" t="s">
        <v>1661</v>
      </c>
      <c r="AE294" s="213">
        <v>349</v>
      </c>
      <c r="AF294" s="213">
        <v>963</v>
      </c>
      <c r="AG294" s="582">
        <f>SUM(AG295:AG296)</f>
        <v>0</v>
      </c>
      <c r="AH294" s="45" t="s">
        <v>47</v>
      </c>
      <c r="AI294" s="45" t="s">
        <v>47</v>
      </c>
      <c r="AJ294" s="45" t="s">
        <v>47</v>
      </c>
      <c r="AK294" s="45" t="s">
        <v>47</v>
      </c>
      <c r="AL294" s="45" t="s">
        <v>47</v>
      </c>
      <c r="AM294" s="45" t="s">
        <v>47</v>
      </c>
      <c r="AN294" s="45" t="s">
        <v>47</v>
      </c>
      <c r="AO294" s="45" t="s">
        <v>47</v>
      </c>
      <c r="AP294" s="45" t="s">
        <v>47</v>
      </c>
      <c r="AQ294" s="45" t="s">
        <v>47</v>
      </c>
      <c r="AR294" s="45" t="s">
        <v>47</v>
      </c>
      <c r="AS294" s="1376" t="s">
        <v>47</v>
      </c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  <c r="FQ294" s="41"/>
      <c r="FR294" s="41"/>
      <c r="FS294" s="41"/>
      <c r="FT294" s="41"/>
      <c r="FU294" s="41"/>
      <c r="FV294" s="41"/>
      <c r="FW294" s="41"/>
    </row>
    <row r="295" spans="1:179" s="41" customFormat="1" ht="67.5" customHeight="1" x14ac:dyDescent="0.25">
      <c r="A295" s="540" t="s">
        <v>1249</v>
      </c>
      <c r="B295" s="230"/>
      <c r="C295" s="247"/>
      <c r="D295" s="248"/>
      <c r="E295" s="457"/>
      <c r="F295" s="232"/>
      <c r="G295" s="232">
        <f>F295</f>
        <v>0</v>
      </c>
      <c r="H295" s="259"/>
      <c r="I295" s="463"/>
      <c r="J295" s="910">
        <f>G295-K295</f>
        <v>0</v>
      </c>
      <c r="K295" s="467">
        <f t="shared" si="153"/>
        <v>0</v>
      </c>
      <c r="L295" s="900"/>
      <c r="M295" s="377"/>
      <c r="N295" s="260"/>
      <c r="O295" s="260"/>
      <c r="P295" s="258">
        <f t="shared" ref="P295:P296" si="155">SUM(M295:O295)</f>
        <v>0</v>
      </c>
      <c r="Q295" s="260"/>
      <c r="R295" s="260"/>
      <c r="S295" s="260"/>
      <c r="T295" s="258">
        <f t="shared" ref="T295:T296" si="156">SUM(Q295:S295)</f>
        <v>0</v>
      </c>
      <c r="U295" s="260"/>
      <c r="V295" s="260"/>
      <c r="W295" s="260"/>
      <c r="X295" s="258">
        <f t="shared" ref="X295:X296" si="157">SUM(U295:W295)</f>
        <v>0</v>
      </c>
      <c r="Y295" s="260"/>
      <c r="Z295" s="260"/>
      <c r="AA295" s="260"/>
      <c r="AB295" s="881">
        <f>SUM(Y295:AA295)</f>
        <v>0</v>
      </c>
      <c r="AD295" s="540" t="s">
        <v>1249</v>
      </c>
      <c r="AE295" s="230"/>
      <c r="AF295" s="247"/>
      <c r="AG295" s="581">
        <f t="shared" ref="AG295:AG296" si="158">F295</f>
        <v>0</v>
      </c>
      <c r="AH295" s="260" t="s">
        <v>47</v>
      </c>
      <c r="AI295" s="260" t="s">
        <v>47</v>
      </c>
      <c r="AJ295" s="260" t="s">
        <v>47</v>
      </c>
      <c r="AK295" s="260" t="s">
        <v>47</v>
      </c>
      <c r="AL295" s="260" t="s">
        <v>47</v>
      </c>
      <c r="AM295" s="260" t="s">
        <v>47</v>
      </c>
      <c r="AN295" s="260" t="s">
        <v>47</v>
      </c>
      <c r="AO295" s="260" t="s">
        <v>47</v>
      </c>
      <c r="AP295" s="260" t="s">
        <v>47</v>
      </c>
      <c r="AQ295" s="260" t="s">
        <v>47</v>
      </c>
      <c r="AR295" s="260" t="s">
        <v>47</v>
      </c>
      <c r="AS295" s="1376" t="s">
        <v>47</v>
      </c>
    </row>
    <row r="296" spans="1:179" s="41" customFormat="1" ht="53.25" customHeight="1" thickBot="1" x14ac:dyDescent="0.3">
      <c r="A296" s="1707" t="s">
        <v>682</v>
      </c>
      <c r="B296" s="242"/>
      <c r="C296" s="267"/>
      <c r="D296" s="249"/>
      <c r="E296" s="1708"/>
      <c r="F296" s="441"/>
      <c r="G296" s="441">
        <f>F296</f>
        <v>0</v>
      </c>
      <c r="H296" s="493"/>
      <c r="I296" s="494"/>
      <c r="J296" s="914">
        <f t="shared" ref="J296" si="159">G296-K296</f>
        <v>0</v>
      </c>
      <c r="K296" s="906">
        <f t="shared" si="153"/>
        <v>0</v>
      </c>
      <c r="L296" s="1709"/>
      <c r="M296" s="495"/>
      <c r="N296" s="479"/>
      <c r="O296" s="479"/>
      <c r="P296" s="475">
        <f t="shared" si="155"/>
        <v>0</v>
      </c>
      <c r="Q296" s="479"/>
      <c r="R296" s="479"/>
      <c r="S296" s="479"/>
      <c r="T296" s="475">
        <f t="shared" si="156"/>
        <v>0</v>
      </c>
      <c r="U296" s="479"/>
      <c r="V296" s="479"/>
      <c r="W296" s="479"/>
      <c r="X296" s="475">
        <f t="shared" si="157"/>
        <v>0</v>
      </c>
      <c r="Y296" s="479"/>
      <c r="Z296" s="479"/>
      <c r="AA296" s="479"/>
      <c r="AB296" s="885">
        <f t="shared" ref="AB296" si="160">SUM(Y296:AA296)</f>
        <v>0</v>
      </c>
      <c r="AD296" s="1707" t="s">
        <v>682</v>
      </c>
      <c r="AE296" s="242"/>
      <c r="AF296" s="267"/>
      <c r="AG296" s="1710">
        <f t="shared" si="158"/>
        <v>0</v>
      </c>
      <c r="AH296" s="479" t="s">
        <v>47</v>
      </c>
      <c r="AI296" s="479" t="s">
        <v>47</v>
      </c>
      <c r="AJ296" s="479" t="s">
        <v>47</v>
      </c>
      <c r="AK296" s="479" t="s">
        <v>47</v>
      </c>
      <c r="AL296" s="479" t="s">
        <v>47</v>
      </c>
      <c r="AM296" s="479" t="s">
        <v>47</v>
      </c>
      <c r="AN296" s="479" t="s">
        <v>47</v>
      </c>
      <c r="AO296" s="479" t="s">
        <v>47</v>
      </c>
      <c r="AP296" s="479" t="s">
        <v>47</v>
      </c>
      <c r="AQ296" s="479" t="s">
        <v>47</v>
      </c>
      <c r="AR296" s="479" t="s">
        <v>47</v>
      </c>
      <c r="AS296" s="1386" t="s">
        <v>47</v>
      </c>
    </row>
    <row r="297" spans="1:179" s="10" customFormat="1" ht="69.75" customHeight="1" thickBot="1" x14ac:dyDescent="0.35">
      <c r="A297" s="2062" t="s">
        <v>1214</v>
      </c>
      <c r="B297" s="2063"/>
      <c r="C297" s="2063"/>
      <c r="D297" s="868" t="s">
        <v>849</v>
      </c>
      <c r="E297" s="608"/>
      <c r="F297" s="609">
        <f>E297-E301</f>
        <v>0</v>
      </c>
      <c r="G297" s="393"/>
      <c r="H297" s="393"/>
      <c r="I297" s="393"/>
      <c r="J297" s="393"/>
      <c r="K297" s="393"/>
      <c r="L297" s="393"/>
      <c r="M297" s="393"/>
      <c r="N297" s="393"/>
      <c r="O297" s="393"/>
      <c r="P297" s="393"/>
      <c r="Q297" s="393"/>
      <c r="R297" s="393"/>
      <c r="S297" s="393"/>
      <c r="T297" s="393"/>
      <c r="U297" s="393"/>
      <c r="V297" s="393"/>
      <c r="W297" s="393"/>
      <c r="X297" s="393"/>
      <c r="Y297" s="393"/>
      <c r="Z297" s="393"/>
      <c r="AA297" s="393"/>
      <c r="AB297" s="393"/>
    </row>
    <row r="298" spans="1:179" s="29" customFormat="1" ht="30" customHeight="1" thickBot="1" x14ac:dyDescent="0.3">
      <c r="A298" s="2060" t="s">
        <v>56</v>
      </c>
      <c r="B298" s="2153" t="s">
        <v>37</v>
      </c>
      <c r="C298" s="2153" t="s">
        <v>31</v>
      </c>
      <c r="D298" s="2151" t="s">
        <v>69</v>
      </c>
      <c r="E298" s="2157" t="s">
        <v>851</v>
      </c>
      <c r="F298" s="2070" t="s">
        <v>1229</v>
      </c>
      <c r="G298" s="2070" t="s">
        <v>1557</v>
      </c>
      <c r="H298" s="2096" t="s">
        <v>124</v>
      </c>
      <c r="I298" s="2115" t="s">
        <v>817</v>
      </c>
      <c r="J298" s="2092" t="s">
        <v>1555</v>
      </c>
      <c r="K298" s="2087" t="s">
        <v>818</v>
      </c>
      <c r="L298" s="2088"/>
      <c r="M298" s="2088"/>
      <c r="N298" s="2088"/>
      <c r="O298" s="2088"/>
      <c r="P298" s="2088"/>
      <c r="Q298" s="2088"/>
      <c r="R298" s="2088"/>
      <c r="S298" s="2088"/>
      <c r="T298" s="2088"/>
      <c r="U298" s="2088"/>
      <c r="V298" s="2088"/>
      <c r="W298" s="2088"/>
      <c r="X298" s="2088"/>
      <c r="Y298" s="2088"/>
      <c r="Z298" s="2088"/>
      <c r="AA298" s="2088"/>
      <c r="AB298" s="2089"/>
      <c r="AD298" s="2060" t="s">
        <v>56</v>
      </c>
      <c r="AE298" s="2153" t="s">
        <v>37</v>
      </c>
      <c r="AF298" s="2153" t="s">
        <v>31</v>
      </c>
      <c r="AG298" s="2159" t="s">
        <v>1558</v>
      </c>
      <c r="AH298" s="2159"/>
      <c r="AI298" s="2159"/>
      <c r="AJ298" s="2159"/>
      <c r="AK298" s="2159"/>
      <c r="AL298" s="2159"/>
      <c r="AM298" s="2159"/>
      <c r="AN298" s="2159"/>
      <c r="AO298" s="2159"/>
      <c r="AP298" s="2159"/>
      <c r="AQ298" s="2159"/>
      <c r="AR298" s="2159"/>
      <c r="AS298" s="2160"/>
    </row>
    <row r="299" spans="1:179" s="29" customFormat="1" ht="201" customHeight="1" x14ac:dyDescent="0.25">
      <c r="A299" s="2061"/>
      <c r="B299" s="2154"/>
      <c r="C299" s="2154"/>
      <c r="D299" s="2152"/>
      <c r="E299" s="2158"/>
      <c r="F299" s="2071"/>
      <c r="G299" s="2071"/>
      <c r="H299" s="2097"/>
      <c r="I299" s="2116"/>
      <c r="J299" s="2093"/>
      <c r="K299" s="917" t="s">
        <v>1203</v>
      </c>
      <c r="L299" s="918" t="s">
        <v>816</v>
      </c>
      <c r="M299" s="513" t="s">
        <v>95</v>
      </c>
      <c r="N299" s="514" t="s">
        <v>96</v>
      </c>
      <c r="O299" s="514" t="s">
        <v>97</v>
      </c>
      <c r="P299" s="515" t="s">
        <v>480</v>
      </c>
      <c r="Q299" s="514" t="s">
        <v>98</v>
      </c>
      <c r="R299" s="514" t="s">
        <v>99</v>
      </c>
      <c r="S299" s="514" t="s">
        <v>100</v>
      </c>
      <c r="T299" s="515" t="s">
        <v>481</v>
      </c>
      <c r="U299" s="514" t="s">
        <v>101</v>
      </c>
      <c r="V299" s="514" t="s">
        <v>102</v>
      </c>
      <c r="W299" s="514" t="s">
        <v>103</v>
      </c>
      <c r="X299" s="515" t="s">
        <v>482</v>
      </c>
      <c r="Y299" s="514" t="s">
        <v>104</v>
      </c>
      <c r="Z299" s="514" t="s">
        <v>105</v>
      </c>
      <c r="AA299" s="514" t="s">
        <v>106</v>
      </c>
      <c r="AB299" s="869" t="s">
        <v>483</v>
      </c>
      <c r="AD299" s="2061"/>
      <c r="AE299" s="2154"/>
      <c r="AF299" s="2154"/>
      <c r="AG299" s="586" t="s">
        <v>1556</v>
      </c>
      <c r="AH299" s="1305" t="s">
        <v>96</v>
      </c>
      <c r="AI299" s="1305" t="s">
        <v>97</v>
      </c>
      <c r="AJ299" s="1305" t="s">
        <v>98</v>
      </c>
      <c r="AK299" s="1305" t="s">
        <v>99</v>
      </c>
      <c r="AL299" s="1305" t="s">
        <v>100</v>
      </c>
      <c r="AM299" s="1305" t="s">
        <v>101</v>
      </c>
      <c r="AN299" s="1305" t="s">
        <v>102</v>
      </c>
      <c r="AO299" s="1305" t="s">
        <v>103</v>
      </c>
      <c r="AP299" s="1305" t="s">
        <v>104</v>
      </c>
      <c r="AQ299" s="1305" t="s">
        <v>105</v>
      </c>
      <c r="AR299" s="1305" t="s">
        <v>106</v>
      </c>
      <c r="AS299" s="1418" t="s">
        <v>837</v>
      </c>
    </row>
    <row r="300" spans="1:179" s="29" customFormat="1" ht="19.5" customHeight="1" x14ac:dyDescent="0.25">
      <c r="A300" s="250">
        <v>1</v>
      </c>
      <c r="B300" s="251">
        <v>2</v>
      </c>
      <c r="C300" s="251">
        <v>3</v>
      </c>
      <c r="D300" s="252">
        <v>4</v>
      </c>
      <c r="E300" s="496">
        <v>5</v>
      </c>
      <c r="F300" s="253">
        <v>6</v>
      </c>
      <c r="G300" s="271">
        <v>7</v>
      </c>
      <c r="H300" s="507">
        <v>8</v>
      </c>
      <c r="I300" s="461">
        <v>9</v>
      </c>
      <c r="J300" s="919">
        <v>10</v>
      </c>
      <c r="K300" s="250">
        <v>11</v>
      </c>
      <c r="L300" s="459">
        <v>12</v>
      </c>
      <c r="M300" s="425">
        <v>13</v>
      </c>
      <c r="N300" s="236">
        <v>14</v>
      </c>
      <c r="O300" s="251">
        <v>15</v>
      </c>
      <c r="P300" s="498">
        <v>16</v>
      </c>
      <c r="Q300" s="251">
        <v>17</v>
      </c>
      <c r="R300" s="236">
        <v>18</v>
      </c>
      <c r="S300" s="251">
        <v>19</v>
      </c>
      <c r="T300" s="499">
        <v>20</v>
      </c>
      <c r="U300" s="251">
        <v>21</v>
      </c>
      <c r="V300" s="236">
        <v>22</v>
      </c>
      <c r="W300" s="251">
        <v>23</v>
      </c>
      <c r="X300" s="499">
        <v>24</v>
      </c>
      <c r="Y300" s="251">
        <v>25</v>
      </c>
      <c r="Z300" s="236">
        <v>26</v>
      </c>
      <c r="AA300" s="251">
        <v>27</v>
      </c>
      <c r="AB300" s="870">
        <v>28</v>
      </c>
      <c r="AD300" s="250">
        <v>1</v>
      </c>
      <c r="AE300" s="251">
        <v>2</v>
      </c>
      <c r="AF300" s="251">
        <v>3</v>
      </c>
      <c r="AG300" s="251">
        <v>4</v>
      </c>
      <c r="AH300" s="251">
        <v>5</v>
      </c>
      <c r="AI300" s="251">
        <v>6</v>
      </c>
      <c r="AJ300" s="251">
        <v>7</v>
      </c>
      <c r="AK300" s="251">
        <v>8</v>
      </c>
      <c r="AL300" s="251">
        <v>9</v>
      </c>
      <c r="AM300" s="251">
        <v>10</v>
      </c>
      <c r="AN300" s="251">
        <v>11</v>
      </c>
      <c r="AO300" s="251">
        <v>12</v>
      </c>
      <c r="AP300" s="251">
        <v>13</v>
      </c>
      <c r="AQ300" s="251">
        <v>14</v>
      </c>
      <c r="AR300" s="251">
        <v>15</v>
      </c>
      <c r="AS300" s="1387">
        <v>16</v>
      </c>
    </row>
    <row r="301" spans="1:179" s="22" customFormat="1" ht="20.25" customHeight="1" x14ac:dyDescent="0.25">
      <c r="A301" s="273" t="s">
        <v>70</v>
      </c>
      <c r="B301" s="274"/>
      <c r="C301" s="274"/>
      <c r="D301" s="275"/>
      <c r="E301" s="502">
        <f t="shared" ref="E301:AB301" si="161">E303+E389</f>
        <v>0</v>
      </c>
      <c r="F301" s="276">
        <f t="shared" si="161"/>
        <v>749100</v>
      </c>
      <c r="G301" s="276">
        <f t="shared" si="161"/>
        <v>749100</v>
      </c>
      <c r="H301" s="278">
        <f t="shared" si="161"/>
        <v>0</v>
      </c>
      <c r="I301" s="505">
        <f t="shared" si="161"/>
        <v>0</v>
      </c>
      <c r="J301" s="920">
        <f t="shared" si="161"/>
        <v>749100</v>
      </c>
      <c r="K301" s="915">
        <f t="shared" si="161"/>
        <v>0</v>
      </c>
      <c r="L301" s="286">
        <f t="shared" si="161"/>
        <v>0</v>
      </c>
      <c r="M301" s="286">
        <f t="shared" si="161"/>
        <v>0</v>
      </c>
      <c r="N301" s="280">
        <f t="shared" si="161"/>
        <v>0</v>
      </c>
      <c r="O301" s="280">
        <f t="shared" si="161"/>
        <v>0</v>
      </c>
      <c r="P301" s="280">
        <f t="shared" si="161"/>
        <v>0</v>
      </c>
      <c r="Q301" s="280">
        <f t="shared" si="161"/>
        <v>0</v>
      </c>
      <c r="R301" s="280">
        <f t="shared" si="161"/>
        <v>0</v>
      </c>
      <c r="S301" s="280">
        <f t="shared" si="161"/>
        <v>0</v>
      </c>
      <c r="T301" s="280">
        <f t="shared" si="161"/>
        <v>0</v>
      </c>
      <c r="U301" s="280">
        <f t="shared" si="161"/>
        <v>0</v>
      </c>
      <c r="V301" s="280">
        <f t="shared" si="161"/>
        <v>0</v>
      </c>
      <c r="W301" s="280">
        <f t="shared" si="161"/>
        <v>0</v>
      </c>
      <c r="X301" s="280">
        <f t="shared" si="161"/>
        <v>0</v>
      </c>
      <c r="Y301" s="280">
        <f t="shared" si="161"/>
        <v>0</v>
      </c>
      <c r="Z301" s="280">
        <f t="shared" si="161"/>
        <v>0</v>
      </c>
      <c r="AA301" s="280">
        <f t="shared" si="161"/>
        <v>0</v>
      </c>
      <c r="AB301" s="279">
        <f t="shared" si="161"/>
        <v>0</v>
      </c>
      <c r="AD301" s="273" t="s">
        <v>70</v>
      </c>
      <c r="AE301" s="274"/>
      <c r="AF301" s="274"/>
      <c r="AG301" s="280">
        <f>AG303+AG389</f>
        <v>749100</v>
      </c>
      <c r="AH301" s="280" t="s">
        <v>47</v>
      </c>
      <c r="AI301" s="280" t="s">
        <v>47</v>
      </c>
      <c r="AJ301" s="280" t="s">
        <v>47</v>
      </c>
      <c r="AK301" s="280" t="s">
        <v>47</v>
      </c>
      <c r="AL301" s="280" t="s">
        <v>47</v>
      </c>
      <c r="AM301" s="280" t="s">
        <v>47</v>
      </c>
      <c r="AN301" s="280" t="s">
        <v>47</v>
      </c>
      <c r="AO301" s="280" t="s">
        <v>47</v>
      </c>
      <c r="AP301" s="280" t="s">
        <v>47</v>
      </c>
      <c r="AQ301" s="280" t="s">
        <v>47</v>
      </c>
      <c r="AR301" s="280" t="s">
        <v>47</v>
      </c>
      <c r="AS301" s="1388" t="s">
        <v>47</v>
      </c>
    </row>
    <row r="302" spans="1:179" s="22" customFormat="1" ht="21" customHeight="1" x14ac:dyDescent="0.25">
      <c r="A302" s="273" t="s">
        <v>637</v>
      </c>
      <c r="B302" s="274"/>
      <c r="C302" s="274"/>
      <c r="D302" s="275"/>
      <c r="E302" s="502">
        <f>E307+E324+E333+E336+E353+E389+E379-E354-E355</f>
        <v>0</v>
      </c>
      <c r="F302" s="276">
        <f t="shared" ref="F302:AB302" si="162">F307+F324+F333+F336+F353+F389+F379-F354-F355</f>
        <v>717600</v>
      </c>
      <c r="G302" s="276">
        <f t="shared" si="162"/>
        <v>717600</v>
      </c>
      <c r="H302" s="278">
        <f t="shared" si="162"/>
        <v>0</v>
      </c>
      <c r="I302" s="505">
        <f t="shared" si="162"/>
        <v>0</v>
      </c>
      <c r="J302" s="920">
        <f t="shared" si="162"/>
        <v>717600</v>
      </c>
      <c r="K302" s="915">
        <f t="shared" si="162"/>
        <v>0</v>
      </c>
      <c r="L302" s="286">
        <f t="shared" si="162"/>
        <v>0</v>
      </c>
      <c r="M302" s="286">
        <f t="shared" si="162"/>
        <v>0</v>
      </c>
      <c r="N302" s="280">
        <f t="shared" si="162"/>
        <v>0</v>
      </c>
      <c r="O302" s="280">
        <f t="shared" si="162"/>
        <v>0</v>
      </c>
      <c r="P302" s="280">
        <f t="shared" si="162"/>
        <v>0</v>
      </c>
      <c r="Q302" s="280">
        <f t="shared" si="162"/>
        <v>0</v>
      </c>
      <c r="R302" s="280">
        <f t="shared" si="162"/>
        <v>0</v>
      </c>
      <c r="S302" s="280">
        <f t="shared" si="162"/>
        <v>0</v>
      </c>
      <c r="T302" s="280">
        <f t="shared" si="162"/>
        <v>0</v>
      </c>
      <c r="U302" s="280">
        <f t="shared" si="162"/>
        <v>0</v>
      </c>
      <c r="V302" s="280">
        <f t="shared" si="162"/>
        <v>0</v>
      </c>
      <c r="W302" s="280">
        <f t="shared" si="162"/>
        <v>0</v>
      </c>
      <c r="X302" s="280">
        <f t="shared" si="162"/>
        <v>0</v>
      </c>
      <c r="Y302" s="280">
        <f t="shared" si="162"/>
        <v>0</v>
      </c>
      <c r="Z302" s="280">
        <f t="shared" si="162"/>
        <v>0</v>
      </c>
      <c r="AA302" s="280">
        <f t="shared" si="162"/>
        <v>0</v>
      </c>
      <c r="AB302" s="279">
        <f t="shared" si="162"/>
        <v>0</v>
      </c>
      <c r="AD302" s="273" t="s">
        <v>637</v>
      </c>
      <c r="AE302" s="274"/>
      <c r="AF302" s="274"/>
      <c r="AG302" s="280">
        <f>AG307+AG324+AG333+AG336+AG353+AG389+AG379-AG354-AG355</f>
        <v>717600</v>
      </c>
      <c r="AH302" s="280" t="s">
        <v>47</v>
      </c>
      <c r="AI302" s="280" t="s">
        <v>47</v>
      </c>
      <c r="AJ302" s="280" t="s">
        <v>47</v>
      </c>
      <c r="AK302" s="280" t="s">
        <v>47</v>
      </c>
      <c r="AL302" s="280" t="s">
        <v>47</v>
      </c>
      <c r="AM302" s="280" t="s">
        <v>47</v>
      </c>
      <c r="AN302" s="280" t="s">
        <v>47</v>
      </c>
      <c r="AO302" s="280" t="s">
        <v>47</v>
      </c>
      <c r="AP302" s="280" t="s">
        <v>47</v>
      </c>
      <c r="AQ302" s="280" t="s">
        <v>47</v>
      </c>
      <c r="AR302" s="280" t="s">
        <v>47</v>
      </c>
      <c r="AS302" s="1388" t="s">
        <v>47</v>
      </c>
    </row>
    <row r="303" spans="1:179" s="22" customFormat="1" ht="20.25" customHeight="1" x14ac:dyDescent="0.25">
      <c r="A303" s="268"/>
      <c r="B303" s="269">
        <v>200</v>
      </c>
      <c r="C303" s="269"/>
      <c r="D303" s="272"/>
      <c r="E303" s="502">
        <f t="shared" ref="E303:AB303" si="163">E304+E381+E383+E385+E387</f>
        <v>0</v>
      </c>
      <c r="F303" s="270">
        <f t="shared" si="163"/>
        <v>355500</v>
      </c>
      <c r="G303" s="270">
        <f t="shared" si="163"/>
        <v>355500</v>
      </c>
      <c r="H303" s="255">
        <f t="shared" si="163"/>
        <v>0</v>
      </c>
      <c r="I303" s="471">
        <f t="shared" si="163"/>
        <v>0</v>
      </c>
      <c r="J303" s="920">
        <f t="shared" si="163"/>
        <v>355500</v>
      </c>
      <c r="K303" s="905">
        <f t="shared" si="163"/>
        <v>0</v>
      </c>
      <c r="L303" s="375">
        <f t="shared" si="163"/>
        <v>0</v>
      </c>
      <c r="M303" s="375">
        <f t="shared" si="163"/>
        <v>0</v>
      </c>
      <c r="N303" s="257">
        <f t="shared" si="163"/>
        <v>0</v>
      </c>
      <c r="O303" s="257">
        <f t="shared" si="163"/>
        <v>0</v>
      </c>
      <c r="P303" s="280">
        <f t="shared" si="163"/>
        <v>0</v>
      </c>
      <c r="Q303" s="257">
        <f t="shared" si="163"/>
        <v>0</v>
      </c>
      <c r="R303" s="257">
        <f t="shared" si="163"/>
        <v>0</v>
      </c>
      <c r="S303" s="257">
        <f t="shared" si="163"/>
        <v>0</v>
      </c>
      <c r="T303" s="207">
        <f t="shared" si="163"/>
        <v>0</v>
      </c>
      <c r="U303" s="257">
        <f t="shared" si="163"/>
        <v>0</v>
      </c>
      <c r="V303" s="257">
        <f t="shared" si="163"/>
        <v>0</v>
      </c>
      <c r="W303" s="257">
        <f t="shared" si="163"/>
        <v>0</v>
      </c>
      <c r="X303" s="207">
        <f t="shared" si="163"/>
        <v>0</v>
      </c>
      <c r="Y303" s="257">
        <f t="shared" si="163"/>
        <v>0</v>
      </c>
      <c r="Z303" s="257">
        <f t="shared" si="163"/>
        <v>0</v>
      </c>
      <c r="AA303" s="257">
        <f t="shared" si="163"/>
        <v>0</v>
      </c>
      <c r="AB303" s="871">
        <f t="shared" si="163"/>
        <v>0</v>
      </c>
      <c r="AD303" s="268"/>
      <c r="AE303" s="269">
        <v>200</v>
      </c>
      <c r="AF303" s="269"/>
      <c r="AG303" s="257">
        <f>AG304+AG381+AG383+AG385+AG387</f>
        <v>355500</v>
      </c>
      <c r="AH303" s="257" t="s">
        <v>47</v>
      </c>
      <c r="AI303" s="257" t="s">
        <v>47</v>
      </c>
      <c r="AJ303" s="257" t="s">
        <v>47</v>
      </c>
      <c r="AK303" s="257" t="s">
        <v>47</v>
      </c>
      <c r="AL303" s="257" t="s">
        <v>47</v>
      </c>
      <c r="AM303" s="257" t="s">
        <v>47</v>
      </c>
      <c r="AN303" s="257" t="s">
        <v>47</v>
      </c>
      <c r="AO303" s="257" t="s">
        <v>47</v>
      </c>
      <c r="AP303" s="257" t="s">
        <v>47</v>
      </c>
      <c r="AQ303" s="257" t="s">
        <v>47</v>
      </c>
      <c r="AR303" s="257" t="s">
        <v>47</v>
      </c>
      <c r="AS303" s="1388" t="s">
        <v>47</v>
      </c>
    </row>
    <row r="304" spans="1:179" s="22" customFormat="1" ht="21" customHeight="1" x14ac:dyDescent="0.25">
      <c r="A304" s="273" t="s">
        <v>661</v>
      </c>
      <c r="B304" s="274">
        <v>220</v>
      </c>
      <c r="C304" s="274"/>
      <c r="D304" s="275"/>
      <c r="E304" s="502">
        <f t="shared" ref="E304:AB304" si="164">E305+E307+E324+E333+E336+E353+E379</f>
        <v>0</v>
      </c>
      <c r="F304" s="276">
        <f t="shared" si="164"/>
        <v>324000</v>
      </c>
      <c r="G304" s="276">
        <f t="shared" si="164"/>
        <v>324000</v>
      </c>
      <c r="H304" s="278">
        <f t="shared" si="164"/>
        <v>0</v>
      </c>
      <c r="I304" s="505">
        <f t="shared" si="164"/>
        <v>0</v>
      </c>
      <c r="J304" s="920">
        <f t="shared" si="164"/>
        <v>324000</v>
      </c>
      <c r="K304" s="286">
        <f t="shared" si="164"/>
        <v>0</v>
      </c>
      <c r="L304" s="286">
        <f t="shared" si="164"/>
        <v>0</v>
      </c>
      <c r="M304" s="286">
        <f t="shared" si="164"/>
        <v>0</v>
      </c>
      <c r="N304" s="280">
        <f t="shared" si="164"/>
        <v>0</v>
      </c>
      <c r="O304" s="280">
        <f t="shared" si="164"/>
        <v>0</v>
      </c>
      <c r="P304" s="280">
        <f t="shared" si="164"/>
        <v>0</v>
      </c>
      <c r="Q304" s="280">
        <f t="shared" si="164"/>
        <v>0</v>
      </c>
      <c r="R304" s="280">
        <f t="shared" si="164"/>
        <v>0</v>
      </c>
      <c r="S304" s="280">
        <f t="shared" si="164"/>
        <v>0</v>
      </c>
      <c r="T304" s="280">
        <f t="shared" si="164"/>
        <v>0</v>
      </c>
      <c r="U304" s="280">
        <f t="shared" si="164"/>
        <v>0</v>
      </c>
      <c r="V304" s="280">
        <f t="shared" si="164"/>
        <v>0</v>
      </c>
      <c r="W304" s="280">
        <f t="shared" si="164"/>
        <v>0</v>
      </c>
      <c r="X304" s="280">
        <f t="shared" si="164"/>
        <v>0</v>
      </c>
      <c r="Y304" s="280">
        <f t="shared" si="164"/>
        <v>0</v>
      </c>
      <c r="Z304" s="280">
        <f t="shared" si="164"/>
        <v>0</v>
      </c>
      <c r="AA304" s="280">
        <f t="shared" si="164"/>
        <v>0</v>
      </c>
      <c r="AB304" s="279">
        <f t="shared" si="164"/>
        <v>0</v>
      </c>
      <c r="AD304" s="273" t="s">
        <v>661</v>
      </c>
      <c r="AE304" s="274">
        <v>220</v>
      </c>
      <c r="AF304" s="274"/>
      <c r="AG304" s="280">
        <f>AG305+AG307+AG324+AG333+AG336+AG353+AG379</f>
        <v>324000</v>
      </c>
      <c r="AH304" s="280" t="s">
        <v>47</v>
      </c>
      <c r="AI304" s="280" t="s">
        <v>47</v>
      </c>
      <c r="AJ304" s="280" t="s">
        <v>47</v>
      </c>
      <c r="AK304" s="280" t="s">
        <v>47</v>
      </c>
      <c r="AL304" s="280" t="s">
        <v>47</v>
      </c>
      <c r="AM304" s="280" t="s">
        <v>47</v>
      </c>
      <c r="AN304" s="280" t="s">
        <v>47</v>
      </c>
      <c r="AO304" s="280" t="s">
        <v>47</v>
      </c>
      <c r="AP304" s="280" t="s">
        <v>47</v>
      </c>
      <c r="AQ304" s="280" t="s">
        <v>47</v>
      </c>
      <c r="AR304" s="280" t="s">
        <v>47</v>
      </c>
      <c r="AS304" s="1388" t="s">
        <v>47</v>
      </c>
    </row>
    <row r="305" spans="1:179" s="42" customFormat="1" ht="21.75" customHeight="1" x14ac:dyDescent="0.25">
      <c r="A305" s="273" t="s">
        <v>662</v>
      </c>
      <c r="B305" s="274">
        <v>212</v>
      </c>
      <c r="C305" s="274"/>
      <c r="D305" s="275"/>
      <c r="E305" s="502">
        <f>SUM(E306:E306)</f>
        <v>0</v>
      </c>
      <c r="F305" s="276">
        <f>SUM(F306:F306)</f>
        <v>0</v>
      </c>
      <c r="G305" s="276">
        <f>SUM(G306:G306)</f>
        <v>0</v>
      </c>
      <c r="H305" s="278">
        <f>SUM(H306:H306)</f>
        <v>0</v>
      </c>
      <c r="I305" s="505">
        <f>SUM(I306:I306)</f>
        <v>0</v>
      </c>
      <c r="J305" s="920">
        <f t="shared" ref="J305:J366" si="165">G305-K305</f>
        <v>0</v>
      </c>
      <c r="K305" s="286">
        <f t="shared" ref="K305:K366" si="166">L305+P305+T305+X305+AB305</f>
        <v>0</v>
      </c>
      <c r="L305" s="286">
        <f t="shared" ref="L305:AB305" si="167">SUM(L306:L306)</f>
        <v>0</v>
      </c>
      <c r="M305" s="286">
        <f t="shared" si="167"/>
        <v>0</v>
      </c>
      <c r="N305" s="280">
        <f t="shared" si="167"/>
        <v>0</v>
      </c>
      <c r="O305" s="280">
        <f t="shared" si="167"/>
        <v>0</v>
      </c>
      <c r="P305" s="280">
        <f t="shared" si="167"/>
        <v>0</v>
      </c>
      <c r="Q305" s="280">
        <f t="shared" si="167"/>
        <v>0</v>
      </c>
      <c r="R305" s="280">
        <f t="shared" si="167"/>
        <v>0</v>
      </c>
      <c r="S305" s="280">
        <f t="shared" si="167"/>
        <v>0</v>
      </c>
      <c r="T305" s="280">
        <f t="shared" si="167"/>
        <v>0</v>
      </c>
      <c r="U305" s="280">
        <f t="shared" si="167"/>
        <v>0</v>
      </c>
      <c r="V305" s="280">
        <f t="shared" si="167"/>
        <v>0</v>
      </c>
      <c r="W305" s="280">
        <f t="shared" si="167"/>
        <v>0</v>
      </c>
      <c r="X305" s="280">
        <f t="shared" si="167"/>
        <v>0</v>
      </c>
      <c r="Y305" s="280">
        <f t="shared" si="167"/>
        <v>0</v>
      </c>
      <c r="Z305" s="280">
        <f t="shared" si="167"/>
        <v>0</v>
      </c>
      <c r="AA305" s="280">
        <f t="shared" si="167"/>
        <v>0</v>
      </c>
      <c r="AB305" s="279">
        <f t="shared" si="167"/>
        <v>0</v>
      </c>
      <c r="AC305" s="194"/>
      <c r="AD305" s="273" t="s">
        <v>662</v>
      </c>
      <c r="AE305" s="274">
        <v>212</v>
      </c>
      <c r="AF305" s="274"/>
      <c r="AG305" s="280">
        <f t="shared" ref="AG305:AR305" si="168">SUM(AG306:AG306)</f>
        <v>0</v>
      </c>
      <c r="AH305" s="280">
        <f t="shared" si="168"/>
        <v>0</v>
      </c>
      <c r="AI305" s="280">
        <f t="shared" si="168"/>
        <v>0</v>
      </c>
      <c r="AJ305" s="280">
        <f t="shared" si="168"/>
        <v>0</v>
      </c>
      <c r="AK305" s="280">
        <f t="shared" si="168"/>
        <v>0</v>
      </c>
      <c r="AL305" s="280">
        <f t="shared" si="168"/>
        <v>0</v>
      </c>
      <c r="AM305" s="280">
        <f t="shared" si="168"/>
        <v>0</v>
      </c>
      <c r="AN305" s="280">
        <f t="shared" si="168"/>
        <v>0</v>
      </c>
      <c r="AO305" s="280">
        <f t="shared" si="168"/>
        <v>0</v>
      </c>
      <c r="AP305" s="280">
        <f t="shared" si="168"/>
        <v>0</v>
      </c>
      <c r="AQ305" s="280">
        <f t="shared" si="168"/>
        <v>0</v>
      </c>
      <c r="AR305" s="280">
        <f t="shared" si="168"/>
        <v>0</v>
      </c>
      <c r="AS305" s="1389">
        <f t="shared" ref="AS305:AS367" si="169">AG305-AH305-AI305-AJ305-AK305-AL305-AM305-AN305-AO305-AP305-AQ305-AR305</f>
        <v>0</v>
      </c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4"/>
      <c r="BM305" s="194"/>
      <c r="BN305" s="194"/>
      <c r="BO305" s="194"/>
      <c r="BP305" s="194"/>
      <c r="BQ305" s="194"/>
      <c r="BR305" s="194"/>
      <c r="BS305" s="194"/>
      <c r="BT305" s="194"/>
      <c r="BU305" s="194"/>
      <c r="BV305" s="194"/>
      <c r="BW305" s="194"/>
      <c r="BX305" s="194"/>
      <c r="BY305" s="194"/>
      <c r="BZ305" s="194"/>
      <c r="CA305" s="194"/>
      <c r="CB305" s="194"/>
      <c r="CC305" s="194"/>
      <c r="CD305" s="194"/>
      <c r="CE305" s="194"/>
      <c r="CF305" s="194"/>
      <c r="CG305" s="194"/>
      <c r="CH305" s="194"/>
      <c r="CI305" s="194"/>
      <c r="CJ305" s="194"/>
      <c r="CK305" s="194"/>
      <c r="CL305" s="194"/>
      <c r="CM305" s="194"/>
      <c r="CN305" s="194"/>
      <c r="CO305" s="194"/>
      <c r="CP305" s="194"/>
      <c r="CQ305" s="194"/>
      <c r="CR305" s="194"/>
      <c r="CS305" s="194"/>
      <c r="CT305" s="194"/>
      <c r="CU305" s="194"/>
      <c r="CV305" s="194"/>
      <c r="CW305" s="194"/>
      <c r="CX305" s="194"/>
      <c r="CY305" s="194"/>
      <c r="CZ305" s="194"/>
      <c r="DA305" s="194"/>
      <c r="DB305" s="194"/>
      <c r="DC305" s="194"/>
      <c r="DD305" s="194"/>
      <c r="DE305" s="194"/>
      <c r="DF305" s="194"/>
      <c r="DG305" s="194"/>
      <c r="DH305" s="194"/>
      <c r="DI305" s="194"/>
      <c r="DJ305" s="194"/>
      <c r="DK305" s="194"/>
      <c r="DL305" s="194"/>
      <c r="DM305" s="194"/>
      <c r="DN305" s="194"/>
      <c r="DO305" s="194"/>
      <c r="DP305" s="194"/>
      <c r="DQ305" s="194"/>
      <c r="DR305" s="194"/>
      <c r="DS305" s="194"/>
      <c r="DT305" s="194"/>
      <c r="DU305" s="194"/>
      <c r="DV305" s="194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</row>
    <row r="306" spans="1:179" s="40" customFormat="1" ht="66.75" customHeight="1" x14ac:dyDescent="0.25">
      <c r="A306" s="544" t="s">
        <v>115</v>
      </c>
      <c r="B306" s="230"/>
      <c r="C306" s="247">
        <v>912</v>
      </c>
      <c r="D306" s="244" t="s">
        <v>1215</v>
      </c>
      <c r="E306" s="500"/>
      <c r="F306" s="231">
        <f>'212,226 команд.расходы'!C5</f>
        <v>0</v>
      </c>
      <c r="G306" s="231">
        <f>F306</f>
        <v>0</v>
      </c>
      <c r="H306" s="259"/>
      <c r="I306" s="1424"/>
      <c r="J306" s="921">
        <f t="shared" si="165"/>
        <v>0</v>
      </c>
      <c r="K306" s="466">
        <f t="shared" si="166"/>
        <v>0</v>
      </c>
      <c r="L306" s="377"/>
      <c r="M306" s="377"/>
      <c r="N306" s="260"/>
      <c r="O306" s="260"/>
      <c r="P306" s="210">
        <f>SUM(M306:O306)</f>
        <v>0</v>
      </c>
      <c r="Q306" s="260"/>
      <c r="R306" s="260"/>
      <c r="S306" s="260"/>
      <c r="T306" s="208">
        <f>SUM(Q306:S306)</f>
        <v>0</v>
      </c>
      <c r="U306" s="260"/>
      <c r="V306" s="260"/>
      <c r="W306" s="260"/>
      <c r="X306" s="208">
        <f>SUM(U306:W306)</f>
        <v>0</v>
      </c>
      <c r="Y306" s="260"/>
      <c r="Z306" s="260"/>
      <c r="AA306" s="260"/>
      <c r="AB306" s="872">
        <f>SUM(Y306:AA306)</f>
        <v>0</v>
      </c>
      <c r="AC306" s="41"/>
      <c r="AD306" s="544" t="s">
        <v>115</v>
      </c>
      <c r="AE306" s="230"/>
      <c r="AF306" s="247">
        <v>912</v>
      </c>
      <c r="AG306" s="234">
        <f>F306</f>
        <v>0</v>
      </c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1390">
        <f t="shared" si="169"/>
        <v>0</v>
      </c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</row>
    <row r="307" spans="1:179" s="40" customFormat="1" ht="25.5" customHeight="1" x14ac:dyDescent="0.25">
      <c r="A307" s="273" t="s">
        <v>71</v>
      </c>
      <c r="B307" s="274">
        <v>221</v>
      </c>
      <c r="C307" s="274"/>
      <c r="D307" s="275"/>
      <c r="E307" s="502">
        <f>E308</f>
        <v>0</v>
      </c>
      <c r="F307" s="276">
        <f>F308</f>
        <v>28000</v>
      </c>
      <c r="G307" s="276">
        <f>G308</f>
        <v>28000</v>
      </c>
      <c r="H307" s="278">
        <f t="shared" ref="H307:AB307" si="170">H308</f>
        <v>0</v>
      </c>
      <c r="I307" s="505">
        <f t="shared" si="170"/>
        <v>0</v>
      </c>
      <c r="J307" s="920">
        <f t="shared" si="165"/>
        <v>28000</v>
      </c>
      <c r="K307" s="915">
        <f t="shared" si="166"/>
        <v>0</v>
      </c>
      <c r="L307" s="286">
        <f t="shared" si="170"/>
        <v>0</v>
      </c>
      <c r="M307" s="286">
        <f t="shared" si="170"/>
        <v>0</v>
      </c>
      <c r="N307" s="280">
        <f t="shared" si="170"/>
        <v>0</v>
      </c>
      <c r="O307" s="280">
        <f t="shared" si="170"/>
        <v>0</v>
      </c>
      <c r="P307" s="280">
        <f t="shared" si="170"/>
        <v>0</v>
      </c>
      <c r="Q307" s="280">
        <f t="shared" si="170"/>
        <v>0</v>
      </c>
      <c r="R307" s="280">
        <f t="shared" si="170"/>
        <v>0</v>
      </c>
      <c r="S307" s="280">
        <f t="shared" si="170"/>
        <v>0</v>
      </c>
      <c r="T307" s="280">
        <f t="shared" si="170"/>
        <v>0</v>
      </c>
      <c r="U307" s="280">
        <f t="shared" si="170"/>
        <v>0</v>
      </c>
      <c r="V307" s="280">
        <f t="shared" si="170"/>
        <v>0</v>
      </c>
      <c r="W307" s="280">
        <f t="shared" si="170"/>
        <v>0</v>
      </c>
      <c r="X307" s="280">
        <f t="shared" si="170"/>
        <v>0</v>
      </c>
      <c r="Y307" s="280">
        <f t="shared" si="170"/>
        <v>0</v>
      </c>
      <c r="Z307" s="280">
        <f t="shared" si="170"/>
        <v>0</v>
      </c>
      <c r="AA307" s="280">
        <f t="shared" si="170"/>
        <v>0</v>
      </c>
      <c r="AB307" s="279">
        <f t="shared" si="170"/>
        <v>0</v>
      </c>
      <c r="AC307" s="22"/>
      <c r="AD307" s="273" t="s">
        <v>71</v>
      </c>
      <c r="AE307" s="274">
        <v>221</v>
      </c>
      <c r="AF307" s="274"/>
      <c r="AG307" s="280">
        <f>AG308</f>
        <v>28000</v>
      </c>
      <c r="AH307" s="280">
        <f t="shared" ref="AH307:AR307" si="171">AH308</f>
        <v>0</v>
      </c>
      <c r="AI307" s="280">
        <f t="shared" si="171"/>
        <v>0</v>
      </c>
      <c r="AJ307" s="280">
        <f t="shared" si="171"/>
        <v>0</v>
      </c>
      <c r="AK307" s="280">
        <f t="shared" si="171"/>
        <v>0</v>
      </c>
      <c r="AL307" s="280">
        <f t="shared" si="171"/>
        <v>0</v>
      </c>
      <c r="AM307" s="280">
        <f t="shared" si="171"/>
        <v>0</v>
      </c>
      <c r="AN307" s="280">
        <f t="shared" si="171"/>
        <v>0</v>
      </c>
      <c r="AO307" s="280">
        <f t="shared" si="171"/>
        <v>0</v>
      </c>
      <c r="AP307" s="280">
        <f t="shared" si="171"/>
        <v>0</v>
      </c>
      <c r="AQ307" s="280">
        <f t="shared" si="171"/>
        <v>0</v>
      </c>
      <c r="AR307" s="280">
        <f t="shared" si="171"/>
        <v>0</v>
      </c>
      <c r="AS307" s="1391">
        <f t="shared" si="169"/>
        <v>28000</v>
      </c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</row>
    <row r="308" spans="1:179" s="40" customFormat="1" ht="25.5" customHeight="1" x14ac:dyDescent="0.25">
      <c r="A308" s="281" t="s">
        <v>71</v>
      </c>
      <c r="B308" s="343"/>
      <c r="C308" s="340">
        <v>925</v>
      </c>
      <c r="D308" s="341" t="s">
        <v>1216</v>
      </c>
      <c r="E308" s="503">
        <f>SUM(E309:E323)</f>
        <v>0</v>
      </c>
      <c r="F308" s="211">
        <f>CEILING(SUM(F309:F323),100)</f>
        <v>28000</v>
      </c>
      <c r="G308" s="211">
        <f>CEILING(SUM(G309:G323),100)</f>
        <v>28000</v>
      </c>
      <c r="H308" s="342">
        <f t="shared" ref="H308:AB308" si="172">SUM(H309:H323)</f>
        <v>0</v>
      </c>
      <c r="I308" s="506">
        <f>SUM(I309:I323)</f>
        <v>0</v>
      </c>
      <c r="J308" s="921">
        <f t="shared" si="165"/>
        <v>28000</v>
      </c>
      <c r="K308" s="916">
        <f t="shared" si="166"/>
        <v>0</v>
      </c>
      <c r="L308" s="446">
        <f t="shared" si="172"/>
        <v>0</v>
      </c>
      <c r="M308" s="446">
        <f t="shared" si="172"/>
        <v>0</v>
      </c>
      <c r="N308" s="210">
        <f t="shared" si="172"/>
        <v>0</v>
      </c>
      <c r="O308" s="210">
        <f t="shared" si="172"/>
        <v>0</v>
      </c>
      <c r="P308" s="210">
        <f t="shared" si="172"/>
        <v>0</v>
      </c>
      <c r="Q308" s="210">
        <f t="shared" si="172"/>
        <v>0</v>
      </c>
      <c r="R308" s="210">
        <f t="shared" si="172"/>
        <v>0</v>
      </c>
      <c r="S308" s="210">
        <f t="shared" si="172"/>
        <v>0</v>
      </c>
      <c r="T308" s="210">
        <f t="shared" si="172"/>
        <v>0</v>
      </c>
      <c r="U308" s="210">
        <f t="shared" si="172"/>
        <v>0</v>
      </c>
      <c r="V308" s="210">
        <f t="shared" si="172"/>
        <v>0</v>
      </c>
      <c r="W308" s="210">
        <f t="shared" si="172"/>
        <v>0</v>
      </c>
      <c r="X308" s="210">
        <f t="shared" si="172"/>
        <v>0</v>
      </c>
      <c r="Y308" s="210">
        <f t="shared" si="172"/>
        <v>0</v>
      </c>
      <c r="Z308" s="210">
        <f t="shared" si="172"/>
        <v>0</v>
      </c>
      <c r="AA308" s="210">
        <f t="shared" si="172"/>
        <v>0</v>
      </c>
      <c r="AB308" s="873">
        <f t="shared" si="172"/>
        <v>0</v>
      </c>
      <c r="AC308" s="41"/>
      <c r="AD308" s="281" t="s">
        <v>71</v>
      </c>
      <c r="AE308" s="343"/>
      <c r="AF308" s="340">
        <v>925</v>
      </c>
      <c r="AG308" s="210">
        <f>CEILING(SUM(AG309:AG323),100)</f>
        <v>28000</v>
      </c>
      <c r="AH308" s="210">
        <f t="shared" ref="AH308:AQ308" si="173">CEILING(SUM(AH309:AH323),100)</f>
        <v>0</v>
      </c>
      <c r="AI308" s="210">
        <f t="shared" si="173"/>
        <v>0</v>
      </c>
      <c r="AJ308" s="210">
        <f t="shared" si="173"/>
        <v>0</v>
      </c>
      <c r="AK308" s="210">
        <f t="shared" si="173"/>
        <v>0</v>
      </c>
      <c r="AL308" s="210">
        <f t="shared" si="173"/>
        <v>0</v>
      </c>
      <c r="AM308" s="210">
        <f t="shared" si="173"/>
        <v>0</v>
      </c>
      <c r="AN308" s="210">
        <f t="shared" si="173"/>
        <v>0</v>
      </c>
      <c r="AO308" s="210">
        <f t="shared" si="173"/>
        <v>0</v>
      </c>
      <c r="AP308" s="210">
        <f t="shared" si="173"/>
        <v>0</v>
      </c>
      <c r="AQ308" s="210">
        <f t="shared" si="173"/>
        <v>0</v>
      </c>
      <c r="AR308" s="210">
        <f>CEILING(SUM(AR309:AR323),100)</f>
        <v>0</v>
      </c>
      <c r="AS308" s="1390">
        <f t="shared" si="169"/>
        <v>28000</v>
      </c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</row>
    <row r="309" spans="1:179" s="22" customFormat="1" ht="22.5" customHeight="1" x14ac:dyDescent="0.25">
      <c r="A309" s="229" t="s">
        <v>60</v>
      </c>
      <c r="B309" s="230"/>
      <c r="C309" s="230"/>
      <c r="D309" s="244"/>
      <c r="E309" s="500"/>
      <c r="F309" s="232">
        <f>'221.925 связь'!F14</f>
        <v>20000</v>
      </c>
      <c r="G309" s="232">
        <f>F309</f>
        <v>20000</v>
      </c>
      <c r="H309" s="259"/>
      <c r="I309" s="463"/>
      <c r="J309" s="922">
        <f t="shared" si="165"/>
        <v>20000</v>
      </c>
      <c r="K309" s="467">
        <f t="shared" si="166"/>
        <v>0</v>
      </c>
      <c r="L309" s="377"/>
      <c r="M309" s="377"/>
      <c r="N309" s="260"/>
      <c r="O309" s="260"/>
      <c r="P309" s="282">
        <f>SUM(M309:O309)</f>
        <v>0</v>
      </c>
      <c r="Q309" s="260"/>
      <c r="R309" s="260"/>
      <c r="S309" s="260"/>
      <c r="T309" s="209">
        <f>SUM(Q309:S309)</f>
        <v>0</v>
      </c>
      <c r="U309" s="260"/>
      <c r="V309" s="260"/>
      <c r="W309" s="260"/>
      <c r="X309" s="209">
        <f>SUM(U309:W309)</f>
        <v>0</v>
      </c>
      <c r="Y309" s="260"/>
      <c r="Z309" s="260"/>
      <c r="AA309" s="260"/>
      <c r="AB309" s="874">
        <f>SUM(Y309:AA309)</f>
        <v>0</v>
      </c>
      <c r="AC309" s="41"/>
      <c r="AD309" s="229" t="s">
        <v>60</v>
      </c>
      <c r="AE309" s="230"/>
      <c r="AF309" s="230"/>
      <c r="AG309" s="234">
        <f t="shared" ref="AG309:AG318" si="174">F309</f>
        <v>20000</v>
      </c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1390">
        <f t="shared" si="169"/>
        <v>20000</v>
      </c>
    </row>
    <row r="310" spans="1:179" s="41" customFormat="1" ht="22.5" customHeight="1" x14ac:dyDescent="0.25">
      <c r="A310" s="229" t="s">
        <v>72</v>
      </c>
      <c r="B310" s="230"/>
      <c r="C310" s="230"/>
      <c r="D310" s="244"/>
      <c r="E310" s="500"/>
      <c r="F310" s="232">
        <f>'221.925 связь'!F30</f>
        <v>0</v>
      </c>
      <c r="G310" s="232">
        <f t="shared" ref="G310:G323" si="175">F310</f>
        <v>0</v>
      </c>
      <c r="H310" s="259"/>
      <c r="I310" s="463"/>
      <c r="J310" s="922">
        <f t="shared" si="165"/>
        <v>0</v>
      </c>
      <c r="K310" s="467">
        <f t="shared" si="166"/>
        <v>0</v>
      </c>
      <c r="L310" s="377"/>
      <c r="M310" s="377"/>
      <c r="N310" s="260"/>
      <c r="O310" s="260"/>
      <c r="P310" s="282">
        <f t="shared" ref="P310:P323" si="176">SUM(M310:O310)</f>
        <v>0</v>
      </c>
      <c r="Q310" s="260"/>
      <c r="R310" s="260"/>
      <c r="S310" s="260"/>
      <c r="T310" s="209">
        <f t="shared" ref="T310:T323" si="177">SUM(Q310:S310)</f>
        <v>0</v>
      </c>
      <c r="U310" s="260"/>
      <c r="V310" s="260"/>
      <c r="W310" s="260"/>
      <c r="X310" s="209">
        <f t="shared" ref="X310:X323" si="178">SUM(U310:W310)</f>
        <v>0</v>
      </c>
      <c r="Y310" s="260"/>
      <c r="Z310" s="260"/>
      <c r="AA310" s="260"/>
      <c r="AB310" s="874">
        <f t="shared" ref="AB310:AB323" si="179">SUM(Y310:AA310)</f>
        <v>0</v>
      </c>
      <c r="AD310" s="229" t="s">
        <v>72</v>
      </c>
      <c r="AE310" s="230"/>
      <c r="AF310" s="230"/>
      <c r="AG310" s="234">
        <f t="shared" si="174"/>
        <v>0</v>
      </c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1390">
        <f t="shared" si="169"/>
        <v>0</v>
      </c>
    </row>
    <row r="311" spans="1:179" s="41" customFormat="1" ht="36.75" customHeight="1" x14ac:dyDescent="0.25">
      <c r="A311" s="229" t="s">
        <v>518</v>
      </c>
      <c r="B311" s="230"/>
      <c r="C311" s="230"/>
      <c r="D311" s="244"/>
      <c r="E311" s="500"/>
      <c r="F311" s="232">
        <f>'221.925 связь'!F31</f>
        <v>0</v>
      </c>
      <c r="G311" s="232">
        <f t="shared" si="175"/>
        <v>0</v>
      </c>
      <c r="H311" s="259"/>
      <c r="I311" s="463"/>
      <c r="J311" s="922">
        <f t="shared" si="165"/>
        <v>0</v>
      </c>
      <c r="K311" s="467">
        <f t="shared" si="166"/>
        <v>0</v>
      </c>
      <c r="L311" s="377"/>
      <c r="M311" s="377"/>
      <c r="N311" s="260"/>
      <c r="O311" s="260"/>
      <c r="P311" s="282">
        <f t="shared" si="176"/>
        <v>0</v>
      </c>
      <c r="Q311" s="260"/>
      <c r="R311" s="260"/>
      <c r="S311" s="260"/>
      <c r="T311" s="209">
        <f t="shared" si="177"/>
        <v>0</v>
      </c>
      <c r="U311" s="260"/>
      <c r="V311" s="260"/>
      <c r="W311" s="260"/>
      <c r="X311" s="209">
        <f t="shared" si="178"/>
        <v>0</v>
      </c>
      <c r="Y311" s="260"/>
      <c r="Z311" s="260"/>
      <c r="AA311" s="260"/>
      <c r="AB311" s="874">
        <f t="shared" si="179"/>
        <v>0</v>
      </c>
      <c r="AD311" s="229" t="s">
        <v>518</v>
      </c>
      <c r="AE311" s="230"/>
      <c r="AF311" s="230"/>
      <c r="AG311" s="234">
        <f t="shared" si="174"/>
        <v>0</v>
      </c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1390">
        <f t="shared" si="169"/>
        <v>0</v>
      </c>
    </row>
    <row r="312" spans="1:179" s="41" customFormat="1" ht="36.75" customHeight="1" x14ac:dyDescent="0.25">
      <c r="A312" s="229" t="s">
        <v>520</v>
      </c>
      <c r="B312" s="230"/>
      <c r="C312" s="230"/>
      <c r="D312" s="244"/>
      <c r="E312" s="500"/>
      <c r="F312" s="232">
        <f>'221.925 связь'!F32</f>
        <v>0</v>
      </c>
      <c r="G312" s="232">
        <f t="shared" si="175"/>
        <v>0</v>
      </c>
      <c r="H312" s="259"/>
      <c r="I312" s="463"/>
      <c r="J312" s="922">
        <f t="shared" si="165"/>
        <v>0</v>
      </c>
      <c r="K312" s="467">
        <f t="shared" si="166"/>
        <v>0</v>
      </c>
      <c r="L312" s="377"/>
      <c r="M312" s="377"/>
      <c r="N312" s="260"/>
      <c r="O312" s="260"/>
      <c r="P312" s="282">
        <f t="shared" si="176"/>
        <v>0</v>
      </c>
      <c r="Q312" s="260"/>
      <c r="R312" s="260"/>
      <c r="S312" s="260"/>
      <c r="T312" s="209">
        <f t="shared" si="177"/>
        <v>0</v>
      </c>
      <c r="U312" s="260"/>
      <c r="V312" s="260"/>
      <c r="W312" s="260"/>
      <c r="X312" s="209">
        <f t="shared" si="178"/>
        <v>0</v>
      </c>
      <c r="Y312" s="260"/>
      <c r="Z312" s="260"/>
      <c r="AA312" s="260"/>
      <c r="AB312" s="874">
        <f t="shared" si="179"/>
        <v>0</v>
      </c>
      <c r="AD312" s="229" t="s">
        <v>520</v>
      </c>
      <c r="AE312" s="230"/>
      <c r="AF312" s="230"/>
      <c r="AG312" s="234">
        <f t="shared" si="174"/>
        <v>0</v>
      </c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1390">
        <f t="shared" si="169"/>
        <v>0</v>
      </c>
    </row>
    <row r="313" spans="1:179" s="41" customFormat="1" ht="48.75" customHeight="1" x14ac:dyDescent="0.25">
      <c r="A313" s="229" t="s">
        <v>524</v>
      </c>
      <c r="B313" s="230"/>
      <c r="C313" s="230"/>
      <c r="D313" s="244"/>
      <c r="E313" s="500"/>
      <c r="F313" s="232">
        <f>'221.925 связь'!F34</f>
        <v>0</v>
      </c>
      <c r="G313" s="232">
        <f t="shared" si="175"/>
        <v>0</v>
      </c>
      <c r="H313" s="259"/>
      <c r="I313" s="463"/>
      <c r="J313" s="922">
        <f t="shared" si="165"/>
        <v>0</v>
      </c>
      <c r="K313" s="467">
        <f t="shared" si="166"/>
        <v>0</v>
      </c>
      <c r="L313" s="377"/>
      <c r="M313" s="377"/>
      <c r="N313" s="260"/>
      <c r="O313" s="260"/>
      <c r="P313" s="282">
        <f t="shared" si="176"/>
        <v>0</v>
      </c>
      <c r="Q313" s="260"/>
      <c r="R313" s="260"/>
      <c r="S313" s="260"/>
      <c r="T313" s="209">
        <f t="shared" si="177"/>
        <v>0</v>
      </c>
      <c r="U313" s="260"/>
      <c r="V313" s="260"/>
      <c r="W313" s="260"/>
      <c r="X313" s="209">
        <f t="shared" si="178"/>
        <v>0</v>
      </c>
      <c r="Y313" s="260"/>
      <c r="Z313" s="260"/>
      <c r="AA313" s="260"/>
      <c r="AB313" s="874">
        <f t="shared" si="179"/>
        <v>0</v>
      </c>
      <c r="AD313" s="229" t="s">
        <v>524</v>
      </c>
      <c r="AE313" s="230"/>
      <c r="AF313" s="230"/>
      <c r="AG313" s="234">
        <f t="shared" si="174"/>
        <v>0</v>
      </c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1390">
        <f t="shared" si="169"/>
        <v>0</v>
      </c>
    </row>
    <row r="314" spans="1:179" s="41" customFormat="1" ht="24" customHeight="1" x14ac:dyDescent="0.25">
      <c r="A314" s="229" t="s">
        <v>59</v>
      </c>
      <c r="B314" s="230"/>
      <c r="C314" s="230"/>
      <c r="D314" s="244"/>
      <c r="E314" s="500"/>
      <c r="F314" s="232">
        <f>'221.925 связь'!F36</f>
        <v>6400</v>
      </c>
      <c r="G314" s="232">
        <f t="shared" si="175"/>
        <v>6400</v>
      </c>
      <c r="H314" s="259"/>
      <c r="I314" s="463"/>
      <c r="J314" s="922">
        <f t="shared" si="165"/>
        <v>6400</v>
      </c>
      <c r="K314" s="467">
        <f t="shared" si="166"/>
        <v>0</v>
      </c>
      <c r="L314" s="377"/>
      <c r="M314" s="377"/>
      <c r="N314" s="260"/>
      <c r="O314" s="260"/>
      <c r="P314" s="282">
        <f t="shared" si="176"/>
        <v>0</v>
      </c>
      <c r="Q314" s="260"/>
      <c r="R314" s="260"/>
      <c r="S314" s="260"/>
      <c r="T314" s="209">
        <f t="shared" si="177"/>
        <v>0</v>
      </c>
      <c r="U314" s="260"/>
      <c r="V314" s="260"/>
      <c r="W314" s="234"/>
      <c r="X314" s="209">
        <f t="shared" si="178"/>
        <v>0</v>
      </c>
      <c r="Y314" s="260"/>
      <c r="Z314" s="260"/>
      <c r="AA314" s="260"/>
      <c r="AB314" s="874">
        <f t="shared" si="179"/>
        <v>0</v>
      </c>
      <c r="AD314" s="229" t="s">
        <v>59</v>
      </c>
      <c r="AE314" s="230"/>
      <c r="AF314" s="230"/>
      <c r="AG314" s="234">
        <f t="shared" si="174"/>
        <v>6400</v>
      </c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1390">
        <f t="shared" si="169"/>
        <v>6400</v>
      </c>
    </row>
    <row r="315" spans="1:179" s="41" customFormat="1" ht="35.25" customHeight="1" x14ac:dyDescent="0.25">
      <c r="A315" s="229" t="s">
        <v>643</v>
      </c>
      <c r="B315" s="230"/>
      <c r="C315" s="230"/>
      <c r="D315" s="244"/>
      <c r="E315" s="500"/>
      <c r="F315" s="232">
        <f>'221.925 связь'!F37</f>
        <v>0</v>
      </c>
      <c r="G315" s="232">
        <f t="shared" si="175"/>
        <v>0</v>
      </c>
      <c r="H315" s="259"/>
      <c r="I315" s="463"/>
      <c r="J315" s="922">
        <f t="shared" si="165"/>
        <v>0</v>
      </c>
      <c r="K315" s="467">
        <f t="shared" si="166"/>
        <v>0</v>
      </c>
      <c r="L315" s="377"/>
      <c r="M315" s="377"/>
      <c r="N315" s="260"/>
      <c r="O315" s="260"/>
      <c r="P315" s="282">
        <f t="shared" si="176"/>
        <v>0</v>
      </c>
      <c r="Q315" s="260"/>
      <c r="R315" s="260"/>
      <c r="S315" s="260"/>
      <c r="T315" s="209">
        <f t="shared" si="177"/>
        <v>0</v>
      </c>
      <c r="U315" s="260"/>
      <c r="V315" s="260"/>
      <c r="W315" s="260"/>
      <c r="X315" s="209">
        <f t="shared" si="178"/>
        <v>0</v>
      </c>
      <c r="Y315" s="260"/>
      <c r="Z315" s="260"/>
      <c r="AA315" s="260"/>
      <c r="AB315" s="874">
        <f t="shared" si="179"/>
        <v>0</v>
      </c>
      <c r="AD315" s="229" t="s">
        <v>643</v>
      </c>
      <c r="AE315" s="230"/>
      <c r="AF315" s="230"/>
      <c r="AG315" s="234">
        <f t="shared" si="174"/>
        <v>0</v>
      </c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1390">
        <f t="shared" si="169"/>
        <v>0</v>
      </c>
    </row>
    <row r="316" spans="1:179" s="41" customFormat="1" ht="35.25" customHeight="1" x14ac:dyDescent="0.25">
      <c r="A316" s="229" t="s">
        <v>669</v>
      </c>
      <c r="B316" s="230"/>
      <c r="C316" s="230"/>
      <c r="D316" s="244"/>
      <c r="E316" s="500"/>
      <c r="F316" s="232">
        <f>'221.925 связь'!F38</f>
        <v>0</v>
      </c>
      <c r="G316" s="232">
        <f t="shared" si="175"/>
        <v>0</v>
      </c>
      <c r="H316" s="259"/>
      <c r="I316" s="463"/>
      <c r="J316" s="922">
        <f t="shared" si="165"/>
        <v>0</v>
      </c>
      <c r="K316" s="467">
        <f t="shared" si="166"/>
        <v>0</v>
      </c>
      <c r="L316" s="377"/>
      <c r="M316" s="377"/>
      <c r="N316" s="260"/>
      <c r="O316" s="260"/>
      <c r="P316" s="282">
        <f t="shared" si="176"/>
        <v>0</v>
      </c>
      <c r="Q316" s="260"/>
      <c r="R316" s="260"/>
      <c r="S316" s="260"/>
      <c r="T316" s="209">
        <f t="shared" si="177"/>
        <v>0</v>
      </c>
      <c r="U316" s="260"/>
      <c r="V316" s="260"/>
      <c r="W316" s="260"/>
      <c r="X316" s="209">
        <f t="shared" si="178"/>
        <v>0</v>
      </c>
      <c r="Y316" s="260"/>
      <c r="Z316" s="260"/>
      <c r="AA316" s="260"/>
      <c r="AB316" s="874">
        <f t="shared" si="179"/>
        <v>0</v>
      </c>
      <c r="AD316" s="229" t="s">
        <v>669</v>
      </c>
      <c r="AE316" s="230"/>
      <c r="AF316" s="230"/>
      <c r="AG316" s="234">
        <f t="shared" si="174"/>
        <v>0</v>
      </c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1390">
        <f t="shared" si="169"/>
        <v>0</v>
      </c>
    </row>
    <row r="317" spans="1:179" s="41" customFormat="1" ht="23.25" customHeight="1" x14ac:dyDescent="0.25">
      <c r="A317" s="229" t="s">
        <v>533</v>
      </c>
      <c r="B317" s="230"/>
      <c r="C317" s="230"/>
      <c r="D317" s="244"/>
      <c r="E317" s="500"/>
      <c r="F317" s="232">
        <f>'221.925 связь'!F39</f>
        <v>1562</v>
      </c>
      <c r="G317" s="232">
        <f t="shared" si="175"/>
        <v>1562</v>
      </c>
      <c r="H317" s="259"/>
      <c r="I317" s="463"/>
      <c r="J317" s="922">
        <f t="shared" si="165"/>
        <v>1562</v>
      </c>
      <c r="K317" s="467">
        <f t="shared" si="166"/>
        <v>0</v>
      </c>
      <c r="L317" s="377"/>
      <c r="M317" s="377"/>
      <c r="N317" s="260"/>
      <c r="O317" s="260"/>
      <c r="P317" s="282">
        <f t="shared" si="176"/>
        <v>0</v>
      </c>
      <c r="Q317" s="260"/>
      <c r="R317" s="260"/>
      <c r="S317" s="260"/>
      <c r="T317" s="209">
        <f t="shared" si="177"/>
        <v>0</v>
      </c>
      <c r="U317" s="260"/>
      <c r="V317" s="260"/>
      <c r="W317" s="260"/>
      <c r="X317" s="209">
        <f t="shared" si="178"/>
        <v>0</v>
      </c>
      <c r="Y317" s="260"/>
      <c r="Z317" s="260"/>
      <c r="AA317" s="260"/>
      <c r="AB317" s="874">
        <f t="shared" si="179"/>
        <v>0</v>
      </c>
      <c r="AD317" s="229" t="s">
        <v>533</v>
      </c>
      <c r="AE317" s="230"/>
      <c r="AF317" s="230"/>
      <c r="AG317" s="234">
        <f t="shared" si="174"/>
        <v>1562</v>
      </c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1390">
        <f t="shared" si="169"/>
        <v>1562</v>
      </c>
    </row>
    <row r="318" spans="1:179" s="41" customFormat="1" ht="35.25" customHeight="1" x14ac:dyDescent="0.25">
      <c r="A318" s="229" t="s">
        <v>728</v>
      </c>
      <c r="B318" s="230"/>
      <c r="C318" s="230"/>
      <c r="D318" s="244"/>
      <c r="E318" s="500"/>
      <c r="F318" s="232"/>
      <c r="G318" s="232">
        <f t="shared" si="175"/>
        <v>0</v>
      </c>
      <c r="H318" s="259"/>
      <c r="I318" s="463"/>
      <c r="J318" s="922">
        <f t="shared" si="165"/>
        <v>0</v>
      </c>
      <c r="K318" s="467">
        <f t="shared" si="166"/>
        <v>0</v>
      </c>
      <c r="L318" s="377"/>
      <c r="M318" s="377"/>
      <c r="N318" s="260"/>
      <c r="O318" s="260"/>
      <c r="P318" s="282">
        <f t="shared" si="176"/>
        <v>0</v>
      </c>
      <c r="Q318" s="260"/>
      <c r="R318" s="260"/>
      <c r="S318" s="260"/>
      <c r="T318" s="209">
        <f t="shared" si="177"/>
        <v>0</v>
      </c>
      <c r="U318" s="260"/>
      <c r="V318" s="260"/>
      <c r="W318" s="260"/>
      <c r="X318" s="209">
        <f t="shared" si="178"/>
        <v>0</v>
      </c>
      <c r="Y318" s="260"/>
      <c r="Z318" s="260"/>
      <c r="AA318" s="260"/>
      <c r="AB318" s="874">
        <f t="shared" si="179"/>
        <v>0</v>
      </c>
      <c r="AD318" s="229" t="s">
        <v>728</v>
      </c>
      <c r="AE318" s="230"/>
      <c r="AF318" s="230"/>
      <c r="AG318" s="234">
        <f t="shared" si="174"/>
        <v>0</v>
      </c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1390">
        <f t="shared" si="169"/>
        <v>0</v>
      </c>
    </row>
    <row r="319" spans="1:179" s="41" customFormat="1" ht="19.5" hidden="1" customHeight="1" outlineLevel="1" x14ac:dyDescent="0.25">
      <c r="A319" s="229"/>
      <c r="B319" s="230"/>
      <c r="C319" s="230"/>
      <c r="D319" s="244"/>
      <c r="E319" s="500"/>
      <c r="F319" s="232"/>
      <c r="G319" s="232">
        <f t="shared" si="175"/>
        <v>0</v>
      </c>
      <c r="H319" s="259"/>
      <c r="I319" s="463"/>
      <c r="J319" s="922">
        <f t="shared" si="165"/>
        <v>0</v>
      </c>
      <c r="K319" s="467">
        <f t="shared" si="166"/>
        <v>0</v>
      </c>
      <c r="L319" s="377"/>
      <c r="M319" s="377"/>
      <c r="N319" s="260"/>
      <c r="O319" s="260"/>
      <c r="P319" s="282">
        <f t="shared" si="176"/>
        <v>0</v>
      </c>
      <c r="Q319" s="260"/>
      <c r="R319" s="260"/>
      <c r="S319" s="260"/>
      <c r="T319" s="209">
        <f t="shared" si="177"/>
        <v>0</v>
      </c>
      <c r="U319" s="260"/>
      <c r="V319" s="260"/>
      <c r="W319" s="260"/>
      <c r="X319" s="209">
        <f t="shared" si="178"/>
        <v>0</v>
      </c>
      <c r="Y319" s="260"/>
      <c r="Z319" s="260"/>
      <c r="AA319" s="260"/>
      <c r="AB319" s="874">
        <f t="shared" si="179"/>
        <v>0</v>
      </c>
      <c r="AD319" s="229"/>
      <c r="AE319" s="230"/>
      <c r="AF319" s="230"/>
      <c r="AG319" s="234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1390">
        <f t="shared" si="169"/>
        <v>0</v>
      </c>
    </row>
    <row r="320" spans="1:179" s="41" customFormat="1" ht="19.5" hidden="1" customHeight="1" outlineLevel="1" x14ac:dyDescent="0.25">
      <c r="A320" s="229"/>
      <c r="B320" s="230"/>
      <c r="C320" s="230"/>
      <c r="D320" s="244"/>
      <c r="E320" s="500"/>
      <c r="F320" s="232"/>
      <c r="G320" s="232">
        <f t="shared" si="175"/>
        <v>0</v>
      </c>
      <c r="H320" s="259"/>
      <c r="I320" s="463"/>
      <c r="J320" s="922">
        <f t="shared" si="165"/>
        <v>0</v>
      </c>
      <c r="K320" s="467">
        <f t="shared" si="166"/>
        <v>0</v>
      </c>
      <c r="L320" s="377"/>
      <c r="M320" s="377"/>
      <c r="N320" s="260"/>
      <c r="O320" s="260"/>
      <c r="P320" s="282">
        <f t="shared" si="176"/>
        <v>0</v>
      </c>
      <c r="Q320" s="260"/>
      <c r="R320" s="260"/>
      <c r="S320" s="260"/>
      <c r="T320" s="209">
        <f t="shared" si="177"/>
        <v>0</v>
      </c>
      <c r="U320" s="260"/>
      <c r="V320" s="260"/>
      <c r="W320" s="260"/>
      <c r="X320" s="209">
        <f t="shared" si="178"/>
        <v>0</v>
      </c>
      <c r="Y320" s="260"/>
      <c r="Z320" s="260"/>
      <c r="AA320" s="260"/>
      <c r="AB320" s="874">
        <f t="shared" si="179"/>
        <v>0</v>
      </c>
      <c r="AD320" s="229"/>
      <c r="AE320" s="230"/>
      <c r="AF320" s="230"/>
      <c r="AG320" s="234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1390">
        <f t="shared" si="169"/>
        <v>0</v>
      </c>
    </row>
    <row r="321" spans="1:179" s="41" customFormat="1" ht="19.5" hidden="1" customHeight="1" outlineLevel="1" x14ac:dyDescent="0.25">
      <c r="A321" s="229"/>
      <c r="B321" s="230"/>
      <c r="C321" s="230"/>
      <c r="D321" s="244"/>
      <c r="E321" s="500"/>
      <c r="F321" s="232"/>
      <c r="G321" s="232">
        <f t="shared" si="175"/>
        <v>0</v>
      </c>
      <c r="H321" s="259"/>
      <c r="I321" s="463"/>
      <c r="J321" s="922">
        <f t="shared" si="165"/>
        <v>0</v>
      </c>
      <c r="K321" s="467">
        <f t="shared" si="166"/>
        <v>0</v>
      </c>
      <c r="L321" s="377"/>
      <c r="M321" s="377"/>
      <c r="N321" s="260"/>
      <c r="O321" s="260"/>
      <c r="P321" s="282">
        <f t="shared" si="176"/>
        <v>0</v>
      </c>
      <c r="Q321" s="260"/>
      <c r="R321" s="260"/>
      <c r="S321" s="260"/>
      <c r="T321" s="209">
        <f t="shared" si="177"/>
        <v>0</v>
      </c>
      <c r="U321" s="260"/>
      <c r="V321" s="260"/>
      <c r="W321" s="260"/>
      <c r="X321" s="209">
        <f t="shared" si="178"/>
        <v>0</v>
      </c>
      <c r="Y321" s="260"/>
      <c r="Z321" s="260"/>
      <c r="AA321" s="260"/>
      <c r="AB321" s="874">
        <f t="shared" si="179"/>
        <v>0</v>
      </c>
      <c r="AD321" s="229"/>
      <c r="AE321" s="230"/>
      <c r="AF321" s="230"/>
      <c r="AG321" s="234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1390">
        <f t="shared" si="169"/>
        <v>0</v>
      </c>
    </row>
    <row r="322" spans="1:179" s="41" customFormat="1" ht="19.5" hidden="1" customHeight="1" outlineLevel="1" x14ac:dyDescent="0.25">
      <c r="A322" s="229"/>
      <c r="B322" s="230"/>
      <c r="C322" s="230"/>
      <c r="D322" s="244"/>
      <c r="E322" s="500"/>
      <c r="F322" s="232"/>
      <c r="G322" s="232">
        <f t="shared" si="175"/>
        <v>0</v>
      </c>
      <c r="H322" s="259"/>
      <c r="I322" s="463"/>
      <c r="J322" s="922">
        <f t="shared" si="165"/>
        <v>0</v>
      </c>
      <c r="K322" s="467">
        <f t="shared" si="166"/>
        <v>0</v>
      </c>
      <c r="L322" s="377"/>
      <c r="M322" s="377"/>
      <c r="N322" s="260"/>
      <c r="O322" s="260"/>
      <c r="P322" s="282">
        <f t="shared" si="176"/>
        <v>0</v>
      </c>
      <c r="Q322" s="260"/>
      <c r="R322" s="260"/>
      <c r="S322" s="260"/>
      <c r="T322" s="209">
        <f t="shared" si="177"/>
        <v>0</v>
      </c>
      <c r="U322" s="260"/>
      <c r="V322" s="260"/>
      <c r="W322" s="260"/>
      <c r="X322" s="209">
        <f t="shared" si="178"/>
        <v>0</v>
      </c>
      <c r="Y322" s="260"/>
      <c r="Z322" s="260"/>
      <c r="AA322" s="260"/>
      <c r="AB322" s="874">
        <f t="shared" si="179"/>
        <v>0</v>
      </c>
      <c r="AD322" s="229"/>
      <c r="AE322" s="230"/>
      <c r="AF322" s="230"/>
      <c r="AG322" s="234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1390">
        <f t="shared" si="169"/>
        <v>0</v>
      </c>
    </row>
    <row r="323" spans="1:179" s="41" customFormat="1" ht="19.5" hidden="1" customHeight="1" outlineLevel="1" x14ac:dyDescent="0.25">
      <c r="A323" s="229"/>
      <c r="B323" s="230"/>
      <c r="C323" s="230"/>
      <c r="D323" s="244"/>
      <c r="E323" s="500"/>
      <c r="F323" s="232"/>
      <c r="G323" s="232">
        <f t="shared" si="175"/>
        <v>0</v>
      </c>
      <c r="H323" s="259"/>
      <c r="I323" s="463"/>
      <c r="J323" s="922">
        <f t="shared" si="165"/>
        <v>0</v>
      </c>
      <c r="K323" s="467">
        <f t="shared" si="166"/>
        <v>0</v>
      </c>
      <c r="L323" s="377"/>
      <c r="M323" s="377"/>
      <c r="N323" s="260"/>
      <c r="O323" s="260"/>
      <c r="P323" s="282">
        <f t="shared" si="176"/>
        <v>0</v>
      </c>
      <c r="Q323" s="260"/>
      <c r="R323" s="260"/>
      <c r="S323" s="260"/>
      <c r="T323" s="209">
        <f t="shared" si="177"/>
        <v>0</v>
      </c>
      <c r="U323" s="260"/>
      <c r="V323" s="260"/>
      <c r="W323" s="260"/>
      <c r="X323" s="209">
        <f t="shared" si="178"/>
        <v>0</v>
      </c>
      <c r="Y323" s="260"/>
      <c r="Z323" s="260"/>
      <c r="AA323" s="260"/>
      <c r="AB323" s="874">
        <f t="shared" si="179"/>
        <v>0</v>
      </c>
      <c r="AD323" s="229"/>
      <c r="AE323" s="230"/>
      <c r="AF323" s="230"/>
      <c r="AG323" s="234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1390">
        <f t="shared" si="169"/>
        <v>0</v>
      </c>
    </row>
    <row r="324" spans="1:179" s="41" customFormat="1" ht="21.75" customHeight="1" collapsed="1" x14ac:dyDescent="0.25">
      <c r="A324" s="273" t="s">
        <v>655</v>
      </c>
      <c r="B324" s="274">
        <v>222</v>
      </c>
      <c r="C324" s="274"/>
      <c r="D324" s="275"/>
      <c r="E324" s="502">
        <f>E325</f>
        <v>0</v>
      </c>
      <c r="F324" s="276">
        <f>F325</f>
        <v>0</v>
      </c>
      <c r="G324" s="276">
        <f>G325</f>
        <v>0</v>
      </c>
      <c r="H324" s="278">
        <f t="shared" ref="H324:AB324" si="180">H325</f>
        <v>0</v>
      </c>
      <c r="I324" s="505">
        <f t="shared" si="180"/>
        <v>0</v>
      </c>
      <c r="J324" s="920">
        <f t="shared" si="165"/>
        <v>0</v>
      </c>
      <c r="K324" s="286">
        <f t="shared" si="166"/>
        <v>0</v>
      </c>
      <c r="L324" s="286">
        <f t="shared" si="180"/>
        <v>0</v>
      </c>
      <c r="M324" s="286">
        <f t="shared" si="180"/>
        <v>0</v>
      </c>
      <c r="N324" s="280">
        <f t="shared" si="180"/>
        <v>0</v>
      </c>
      <c r="O324" s="280">
        <f t="shared" si="180"/>
        <v>0</v>
      </c>
      <c r="P324" s="280">
        <f t="shared" si="180"/>
        <v>0</v>
      </c>
      <c r="Q324" s="280">
        <f t="shared" si="180"/>
        <v>0</v>
      </c>
      <c r="R324" s="280">
        <f t="shared" si="180"/>
        <v>0</v>
      </c>
      <c r="S324" s="280">
        <f t="shared" si="180"/>
        <v>0</v>
      </c>
      <c r="T324" s="280">
        <f t="shared" si="180"/>
        <v>0</v>
      </c>
      <c r="U324" s="280">
        <f t="shared" si="180"/>
        <v>0</v>
      </c>
      <c r="V324" s="280">
        <f t="shared" si="180"/>
        <v>0</v>
      </c>
      <c r="W324" s="280">
        <f t="shared" si="180"/>
        <v>0</v>
      </c>
      <c r="X324" s="280">
        <f t="shared" si="180"/>
        <v>0</v>
      </c>
      <c r="Y324" s="280">
        <f t="shared" si="180"/>
        <v>0</v>
      </c>
      <c r="Z324" s="280">
        <f t="shared" si="180"/>
        <v>0</v>
      </c>
      <c r="AA324" s="280">
        <f t="shared" si="180"/>
        <v>0</v>
      </c>
      <c r="AB324" s="279">
        <f t="shared" si="180"/>
        <v>0</v>
      </c>
      <c r="AC324" s="194"/>
      <c r="AD324" s="273" t="s">
        <v>655</v>
      </c>
      <c r="AE324" s="274">
        <v>222</v>
      </c>
      <c r="AF324" s="274"/>
      <c r="AG324" s="280">
        <f>AG325</f>
        <v>0</v>
      </c>
      <c r="AH324" s="280">
        <f t="shared" ref="AH324:AR324" si="181">AH325</f>
        <v>0</v>
      </c>
      <c r="AI324" s="280">
        <f t="shared" si="181"/>
        <v>0</v>
      </c>
      <c r="AJ324" s="280">
        <f t="shared" si="181"/>
        <v>0</v>
      </c>
      <c r="AK324" s="280">
        <f t="shared" si="181"/>
        <v>0</v>
      </c>
      <c r="AL324" s="280">
        <f t="shared" si="181"/>
        <v>0</v>
      </c>
      <c r="AM324" s="280">
        <f t="shared" si="181"/>
        <v>0</v>
      </c>
      <c r="AN324" s="280">
        <f t="shared" si="181"/>
        <v>0</v>
      </c>
      <c r="AO324" s="280">
        <f t="shared" si="181"/>
        <v>0</v>
      </c>
      <c r="AP324" s="280">
        <f t="shared" si="181"/>
        <v>0</v>
      </c>
      <c r="AQ324" s="280">
        <f t="shared" si="181"/>
        <v>0</v>
      </c>
      <c r="AR324" s="280">
        <f t="shared" si="181"/>
        <v>0</v>
      </c>
      <c r="AS324" s="1390">
        <f t="shared" si="169"/>
        <v>0</v>
      </c>
    </row>
    <row r="325" spans="1:179" s="41" customFormat="1" ht="21.75" customHeight="1" x14ac:dyDescent="0.25">
      <c r="A325" s="281" t="s">
        <v>670</v>
      </c>
      <c r="B325" s="343"/>
      <c r="C325" s="340">
        <v>922</v>
      </c>
      <c r="D325" s="341" t="s">
        <v>1216</v>
      </c>
      <c r="E325" s="503">
        <f>SUM(E326:E332)</f>
        <v>0</v>
      </c>
      <c r="F325" s="211">
        <f>SUM(F326:F332)</f>
        <v>0</v>
      </c>
      <c r="G325" s="211">
        <f>SUM(G326:G332)</f>
        <v>0</v>
      </c>
      <c r="H325" s="342">
        <f>SUM(H326:H332)</f>
        <v>0</v>
      </c>
      <c r="I325" s="506">
        <f t="shared" ref="I325:AB325" si="182">SUM(I326:I332)</f>
        <v>0</v>
      </c>
      <c r="J325" s="921">
        <f t="shared" si="165"/>
        <v>0</v>
      </c>
      <c r="K325" s="446">
        <f t="shared" si="166"/>
        <v>0</v>
      </c>
      <c r="L325" s="446">
        <f t="shared" si="182"/>
        <v>0</v>
      </c>
      <c r="M325" s="446">
        <f t="shared" si="182"/>
        <v>0</v>
      </c>
      <c r="N325" s="210">
        <f t="shared" si="182"/>
        <v>0</v>
      </c>
      <c r="O325" s="210">
        <f t="shared" si="182"/>
        <v>0</v>
      </c>
      <c r="P325" s="210">
        <f t="shared" si="182"/>
        <v>0</v>
      </c>
      <c r="Q325" s="210">
        <f t="shared" si="182"/>
        <v>0</v>
      </c>
      <c r="R325" s="210">
        <f t="shared" si="182"/>
        <v>0</v>
      </c>
      <c r="S325" s="210">
        <f t="shared" si="182"/>
        <v>0</v>
      </c>
      <c r="T325" s="210">
        <f t="shared" si="182"/>
        <v>0</v>
      </c>
      <c r="U325" s="210">
        <f t="shared" si="182"/>
        <v>0</v>
      </c>
      <c r="V325" s="210">
        <f t="shared" si="182"/>
        <v>0</v>
      </c>
      <c r="W325" s="210">
        <f t="shared" si="182"/>
        <v>0</v>
      </c>
      <c r="X325" s="210">
        <f t="shared" si="182"/>
        <v>0</v>
      </c>
      <c r="Y325" s="210">
        <f t="shared" si="182"/>
        <v>0</v>
      </c>
      <c r="Z325" s="210">
        <f t="shared" si="182"/>
        <v>0</v>
      </c>
      <c r="AA325" s="210">
        <f t="shared" si="182"/>
        <v>0</v>
      </c>
      <c r="AB325" s="873">
        <f t="shared" si="182"/>
        <v>0</v>
      </c>
      <c r="AD325" s="281" t="s">
        <v>670</v>
      </c>
      <c r="AE325" s="343"/>
      <c r="AF325" s="340">
        <v>922</v>
      </c>
      <c r="AG325" s="210">
        <f>SUM(AG326:AG332)</f>
        <v>0</v>
      </c>
      <c r="AH325" s="210">
        <f t="shared" ref="AH325:AR325" si="183">SUM(AH326:AH332)</f>
        <v>0</v>
      </c>
      <c r="AI325" s="210">
        <f t="shared" si="183"/>
        <v>0</v>
      </c>
      <c r="AJ325" s="210">
        <f t="shared" si="183"/>
        <v>0</v>
      </c>
      <c r="AK325" s="210">
        <f t="shared" si="183"/>
        <v>0</v>
      </c>
      <c r="AL325" s="210">
        <f t="shared" si="183"/>
        <v>0</v>
      </c>
      <c r="AM325" s="210">
        <f t="shared" si="183"/>
        <v>0</v>
      </c>
      <c r="AN325" s="210">
        <f t="shared" si="183"/>
        <v>0</v>
      </c>
      <c r="AO325" s="210">
        <f t="shared" si="183"/>
        <v>0</v>
      </c>
      <c r="AP325" s="210">
        <f t="shared" si="183"/>
        <v>0</v>
      </c>
      <c r="AQ325" s="210">
        <f t="shared" si="183"/>
        <v>0</v>
      </c>
      <c r="AR325" s="210">
        <f t="shared" si="183"/>
        <v>0</v>
      </c>
      <c r="AS325" s="1390">
        <f t="shared" si="169"/>
        <v>0</v>
      </c>
    </row>
    <row r="326" spans="1:179" s="42" customFormat="1" ht="84.75" customHeight="1" x14ac:dyDescent="0.25">
      <c r="A326" s="229" t="s">
        <v>671</v>
      </c>
      <c r="B326" s="230"/>
      <c r="C326" s="230"/>
      <c r="D326" s="244"/>
      <c r="E326" s="500"/>
      <c r="F326" s="232"/>
      <c r="G326" s="232">
        <f t="shared" ref="G326:G332" si="184">F326</f>
        <v>0</v>
      </c>
      <c r="H326" s="259"/>
      <c r="I326" s="463"/>
      <c r="J326" s="922">
        <f t="shared" si="165"/>
        <v>0</v>
      </c>
      <c r="K326" s="467">
        <f t="shared" si="166"/>
        <v>0</v>
      </c>
      <c r="L326" s="377"/>
      <c r="M326" s="377"/>
      <c r="N326" s="260"/>
      <c r="O326" s="260"/>
      <c r="P326" s="282">
        <f>SUM(M326:O326)</f>
        <v>0</v>
      </c>
      <c r="Q326" s="260"/>
      <c r="R326" s="260"/>
      <c r="S326" s="260"/>
      <c r="T326" s="209">
        <f>SUM(Q326:S326)</f>
        <v>0</v>
      </c>
      <c r="U326" s="260"/>
      <c r="V326" s="260"/>
      <c r="W326" s="260"/>
      <c r="X326" s="209">
        <f>SUM(U326:W326)</f>
        <v>0</v>
      </c>
      <c r="Y326" s="260"/>
      <c r="Z326" s="260"/>
      <c r="AA326" s="260"/>
      <c r="AB326" s="874">
        <f>SUM(Y326:AA326)</f>
        <v>0</v>
      </c>
      <c r="AC326" s="41"/>
      <c r="AD326" s="229" t="s">
        <v>671</v>
      </c>
      <c r="AE326" s="230"/>
      <c r="AF326" s="230"/>
      <c r="AG326" s="234">
        <f>F326</f>
        <v>0</v>
      </c>
      <c r="AH326" s="234"/>
      <c r="AI326" s="234"/>
      <c r="AJ326" s="234"/>
      <c r="AK326" s="234"/>
      <c r="AL326" s="234"/>
      <c r="AM326" s="234"/>
      <c r="AN326" s="234"/>
      <c r="AO326" s="234"/>
      <c r="AP326" s="234"/>
      <c r="AQ326" s="234"/>
      <c r="AR326" s="234"/>
      <c r="AS326" s="1390">
        <f t="shared" si="169"/>
        <v>0</v>
      </c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4"/>
      <c r="BM326" s="194"/>
      <c r="BN326" s="194"/>
      <c r="BO326" s="194"/>
      <c r="BP326" s="194"/>
      <c r="BQ326" s="194"/>
      <c r="BR326" s="194"/>
      <c r="BS326" s="194"/>
      <c r="BT326" s="194"/>
      <c r="BU326" s="194"/>
      <c r="BV326" s="194"/>
      <c r="BW326" s="194"/>
      <c r="BX326" s="194"/>
      <c r="BY326" s="194"/>
      <c r="BZ326" s="194"/>
      <c r="CA326" s="194"/>
      <c r="CB326" s="194"/>
      <c r="CC326" s="194"/>
      <c r="CD326" s="194"/>
      <c r="CE326" s="194"/>
      <c r="CF326" s="194"/>
      <c r="CG326" s="194"/>
      <c r="CH326" s="194"/>
      <c r="CI326" s="194"/>
      <c r="CJ326" s="194"/>
      <c r="CK326" s="194"/>
      <c r="CL326" s="194"/>
      <c r="CM326" s="194"/>
      <c r="CN326" s="194"/>
      <c r="CO326" s="194"/>
      <c r="CP326" s="194"/>
      <c r="CQ326" s="194"/>
      <c r="CR326" s="194"/>
      <c r="CS326" s="194"/>
      <c r="CT326" s="194"/>
      <c r="CU326" s="194"/>
      <c r="CV326" s="194"/>
      <c r="CW326" s="194"/>
      <c r="CX326" s="194"/>
      <c r="CY326" s="194"/>
      <c r="CZ326" s="194"/>
      <c r="DA326" s="194"/>
      <c r="DB326" s="194"/>
      <c r="DC326" s="194"/>
      <c r="DD326" s="194"/>
      <c r="DE326" s="194"/>
      <c r="DF326" s="194"/>
      <c r="DG326" s="194"/>
      <c r="DH326" s="194"/>
      <c r="DI326" s="194"/>
      <c r="DJ326" s="194"/>
      <c r="DK326" s="194"/>
      <c r="DL326" s="194"/>
      <c r="DM326" s="194"/>
      <c r="DN326" s="194"/>
      <c r="DO326" s="194"/>
      <c r="DP326" s="194"/>
      <c r="DQ326" s="194"/>
      <c r="DR326" s="194"/>
      <c r="DS326" s="194"/>
      <c r="DT326" s="194"/>
      <c r="DU326" s="194"/>
      <c r="DV326" s="194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</row>
    <row r="327" spans="1:179" s="40" customFormat="1" ht="56.25" customHeight="1" x14ac:dyDescent="0.25">
      <c r="A327" s="238" t="s">
        <v>681</v>
      </c>
      <c r="B327" s="230"/>
      <c r="C327" s="230"/>
      <c r="D327" s="244"/>
      <c r="E327" s="500"/>
      <c r="F327" s="232"/>
      <c r="G327" s="232">
        <f t="shared" si="184"/>
        <v>0</v>
      </c>
      <c r="H327" s="259"/>
      <c r="I327" s="463"/>
      <c r="J327" s="922">
        <f t="shared" si="165"/>
        <v>0</v>
      </c>
      <c r="K327" s="467">
        <f t="shared" si="166"/>
        <v>0</v>
      </c>
      <c r="L327" s="377"/>
      <c r="M327" s="377"/>
      <c r="N327" s="260"/>
      <c r="O327" s="260"/>
      <c r="P327" s="282">
        <f t="shared" ref="P327:P332" si="185">SUM(M327:O327)</f>
        <v>0</v>
      </c>
      <c r="Q327" s="260"/>
      <c r="R327" s="260"/>
      <c r="S327" s="260"/>
      <c r="T327" s="209">
        <f t="shared" ref="T327:T332" si="186">SUM(Q327:S327)</f>
        <v>0</v>
      </c>
      <c r="U327" s="260"/>
      <c r="V327" s="260"/>
      <c r="W327" s="260"/>
      <c r="X327" s="209">
        <f t="shared" ref="X327:X332" si="187">SUM(U327:W327)</f>
        <v>0</v>
      </c>
      <c r="Y327" s="260"/>
      <c r="Z327" s="260"/>
      <c r="AA327" s="260"/>
      <c r="AB327" s="874">
        <f t="shared" ref="AB327:AB332" si="188">SUM(Y327:AA327)</f>
        <v>0</v>
      </c>
      <c r="AC327" s="41"/>
      <c r="AD327" s="238" t="s">
        <v>681</v>
      </c>
      <c r="AE327" s="230"/>
      <c r="AF327" s="230"/>
      <c r="AG327" s="234">
        <f>F327</f>
        <v>0</v>
      </c>
      <c r="AH327" s="234"/>
      <c r="AI327" s="234"/>
      <c r="AJ327" s="234"/>
      <c r="AK327" s="234"/>
      <c r="AL327" s="234"/>
      <c r="AM327" s="234"/>
      <c r="AN327" s="234"/>
      <c r="AO327" s="234"/>
      <c r="AP327" s="234"/>
      <c r="AQ327" s="234"/>
      <c r="AR327" s="234"/>
      <c r="AS327" s="1390">
        <f t="shared" si="169"/>
        <v>0</v>
      </c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</row>
    <row r="328" spans="1:179" s="41" customFormat="1" ht="51" customHeight="1" x14ac:dyDescent="0.25">
      <c r="A328" s="229" t="s">
        <v>1798</v>
      </c>
      <c r="B328" s="230"/>
      <c r="C328" s="230"/>
      <c r="D328" s="244"/>
      <c r="E328" s="500"/>
      <c r="F328" s="232"/>
      <c r="G328" s="232">
        <f t="shared" si="184"/>
        <v>0</v>
      </c>
      <c r="H328" s="259"/>
      <c r="I328" s="463"/>
      <c r="J328" s="922">
        <f t="shared" si="165"/>
        <v>0</v>
      </c>
      <c r="K328" s="467">
        <f t="shared" si="166"/>
        <v>0</v>
      </c>
      <c r="L328" s="377"/>
      <c r="M328" s="377"/>
      <c r="N328" s="260"/>
      <c r="O328" s="260"/>
      <c r="P328" s="282">
        <f t="shared" si="185"/>
        <v>0</v>
      </c>
      <c r="Q328" s="260"/>
      <c r="R328" s="260"/>
      <c r="S328" s="260"/>
      <c r="T328" s="209">
        <f t="shared" si="186"/>
        <v>0</v>
      </c>
      <c r="U328" s="260"/>
      <c r="V328" s="260"/>
      <c r="W328" s="260"/>
      <c r="X328" s="209">
        <f t="shared" si="187"/>
        <v>0</v>
      </c>
      <c r="Y328" s="260"/>
      <c r="Z328" s="260"/>
      <c r="AA328" s="260"/>
      <c r="AB328" s="874">
        <f t="shared" si="188"/>
        <v>0</v>
      </c>
      <c r="AD328" s="229" t="s">
        <v>1798</v>
      </c>
      <c r="AE328" s="230"/>
      <c r="AF328" s="230"/>
      <c r="AG328" s="234">
        <f t="shared" ref="AG328:AG329" si="189">F328</f>
        <v>0</v>
      </c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1390">
        <f t="shared" si="169"/>
        <v>0</v>
      </c>
    </row>
    <row r="329" spans="1:179" s="41" customFormat="1" ht="51" customHeight="1" x14ac:dyDescent="0.25">
      <c r="A329" s="229" t="s">
        <v>1799</v>
      </c>
      <c r="B329" s="230"/>
      <c r="C329" s="230"/>
      <c r="D329" s="244"/>
      <c r="E329" s="500"/>
      <c r="F329" s="232"/>
      <c r="G329" s="232">
        <f t="shared" si="184"/>
        <v>0</v>
      </c>
      <c r="H329" s="259"/>
      <c r="I329" s="463"/>
      <c r="J329" s="922">
        <f t="shared" si="165"/>
        <v>0</v>
      </c>
      <c r="K329" s="467">
        <f t="shared" si="166"/>
        <v>0</v>
      </c>
      <c r="L329" s="377"/>
      <c r="M329" s="377"/>
      <c r="N329" s="260"/>
      <c r="O329" s="260"/>
      <c r="P329" s="282">
        <f t="shared" si="185"/>
        <v>0</v>
      </c>
      <c r="Q329" s="260"/>
      <c r="R329" s="260"/>
      <c r="S329" s="260"/>
      <c r="T329" s="209">
        <f t="shared" si="186"/>
        <v>0</v>
      </c>
      <c r="U329" s="260"/>
      <c r="V329" s="260"/>
      <c r="W329" s="260"/>
      <c r="X329" s="209">
        <f t="shared" si="187"/>
        <v>0</v>
      </c>
      <c r="Y329" s="260"/>
      <c r="Z329" s="260"/>
      <c r="AA329" s="260"/>
      <c r="AB329" s="874">
        <f t="shared" si="188"/>
        <v>0</v>
      </c>
      <c r="AD329" s="229" t="s">
        <v>1799</v>
      </c>
      <c r="AE329" s="230"/>
      <c r="AF329" s="230"/>
      <c r="AG329" s="234">
        <f t="shared" si="189"/>
        <v>0</v>
      </c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1390">
        <f t="shared" si="169"/>
        <v>0</v>
      </c>
    </row>
    <row r="330" spans="1:179" s="41" customFormat="1" ht="21" hidden="1" customHeight="1" outlineLevel="1" x14ac:dyDescent="0.25">
      <c r="A330" s="238"/>
      <c r="B330" s="230"/>
      <c r="C330" s="230"/>
      <c r="D330" s="244"/>
      <c r="E330" s="500"/>
      <c r="F330" s="232"/>
      <c r="G330" s="232">
        <f t="shared" si="184"/>
        <v>0</v>
      </c>
      <c r="H330" s="259"/>
      <c r="I330" s="463"/>
      <c r="J330" s="922">
        <f t="shared" si="165"/>
        <v>0</v>
      </c>
      <c r="K330" s="467">
        <f t="shared" si="166"/>
        <v>0</v>
      </c>
      <c r="L330" s="377"/>
      <c r="M330" s="377"/>
      <c r="N330" s="260"/>
      <c r="O330" s="260"/>
      <c r="P330" s="282">
        <f t="shared" si="185"/>
        <v>0</v>
      </c>
      <c r="Q330" s="260"/>
      <c r="R330" s="260"/>
      <c r="S330" s="260"/>
      <c r="T330" s="209">
        <f t="shared" si="186"/>
        <v>0</v>
      </c>
      <c r="U330" s="260"/>
      <c r="V330" s="260"/>
      <c r="W330" s="260"/>
      <c r="X330" s="209">
        <f t="shared" si="187"/>
        <v>0</v>
      </c>
      <c r="Y330" s="260"/>
      <c r="Z330" s="260"/>
      <c r="AA330" s="260"/>
      <c r="AB330" s="874">
        <f t="shared" si="188"/>
        <v>0</v>
      </c>
      <c r="AD330" s="238"/>
      <c r="AE330" s="230"/>
      <c r="AF330" s="230"/>
      <c r="AG330" s="234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1390">
        <f t="shared" si="169"/>
        <v>0</v>
      </c>
    </row>
    <row r="331" spans="1:179" s="41" customFormat="1" ht="21" hidden="1" customHeight="1" outlineLevel="1" x14ac:dyDescent="0.25">
      <c r="A331" s="238"/>
      <c r="B331" s="230"/>
      <c r="C331" s="230"/>
      <c r="D331" s="244"/>
      <c r="E331" s="500"/>
      <c r="F331" s="232"/>
      <c r="G331" s="232">
        <f t="shared" si="184"/>
        <v>0</v>
      </c>
      <c r="H331" s="259"/>
      <c r="I331" s="463"/>
      <c r="J331" s="922">
        <f t="shared" si="165"/>
        <v>0</v>
      </c>
      <c r="K331" s="467">
        <f t="shared" si="166"/>
        <v>0</v>
      </c>
      <c r="L331" s="377"/>
      <c r="M331" s="377"/>
      <c r="N331" s="260"/>
      <c r="O331" s="260"/>
      <c r="P331" s="282">
        <f t="shared" si="185"/>
        <v>0</v>
      </c>
      <c r="Q331" s="260"/>
      <c r="R331" s="260"/>
      <c r="S331" s="260"/>
      <c r="T331" s="209">
        <f t="shared" si="186"/>
        <v>0</v>
      </c>
      <c r="U331" s="260"/>
      <c r="V331" s="260"/>
      <c r="W331" s="260"/>
      <c r="X331" s="209">
        <f t="shared" si="187"/>
        <v>0</v>
      </c>
      <c r="Y331" s="260"/>
      <c r="Z331" s="260"/>
      <c r="AA331" s="260"/>
      <c r="AB331" s="874">
        <f t="shared" si="188"/>
        <v>0</v>
      </c>
      <c r="AD331" s="238"/>
      <c r="AE331" s="230"/>
      <c r="AF331" s="230"/>
      <c r="AG331" s="234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1390">
        <f t="shared" si="169"/>
        <v>0</v>
      </c>
    </row>
    <row r="332" spans="1:179" s="41" customFormat="1" ht="21" hidden="1" customHeight="1" outlineLevel="1" x14ac:dyDescent="0.25">
      <c r="A332" s="238"/>
      <c r="B332" s="230"/>
      <c r="C332" s="230"/>
      <c r="D332" s="244"/>
      <c r="E332" s="500"/>
      <c r="F332" s="232"/>
      <c r="G332" s="232">
        <f t="shared" si="184"/>
        <v>0</v>
      </c>
      <c r="H332" s="259"/>
      <c r="I332" s="463"/>
      <c r="J332" s="922">
        <f t="shared" si="165"/>
        <v>0</v>
      </c>
      <c r="K332" s="467">
        <f t="shared" si="166"/>
        <v>0</v>
      </c>
      <c r="L332" s="377"/>
      <c r="M332" s="377"/>
      <c r="N332" s="260"/>
      <c r="O332" s="260"/>
      <c r="P332" s="282">
        <f t="shared" si="185"/>
        <v>0</v>
      </c>
      <c r="Q332" s="260"/>
      <c r="R332" s="260"/>
      <c r="S332" s="260"/>
      <c r="T332" s="209">
        <f t="shared" si="186"/>
        <v>0</v>
      </c>
      <c r="U332" s="260"/>
      <c r="V332" s="260"/>
      <c r="W332" s="260"/>
      <c r="X332" s="209">
        <f t="shared" si="187"/>
        <v>0</v>
      </c>
      <c r="Y332" s="260"/>
      <c r="Z332" s="260"/>
      <c r="AA332" s="260"/>
      <c r="AB332" s="874">
        <f t="shared" si="188"/>
        <v>0</v>
      </c>
      <c r="AD332" s="238"/>
      <c r="AE332" s="230"/>
      <c r="AF332" s="230"/>
      <c r="AG332" s="234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1390">
        <f t="shared" si="169"/>
        <v>0</v>
      </c>
    </row>
    <row r="333" spans="1:179" s="41" customFormat="1" ht="34.5" customHeight="1" collapsed="1" x14ac:dyDescent="0.25">
      <c r="A333" s="281" t="s">
        <v>654</v>
      </c>
      <c r="B333" s="274">
        <v>224</v>
      </c>
      <c r="C333" s="274"/>
      <c r="D333" s="275"/>
      <c r="E333" s="502">
        <f>E334</f>
        <v>0</v>
      </c>
      <c r="F333" s="276">
        <f>F334</f>
        <v>0</v>
      </c>
      <c r="G333" s="276">
        <f>G334</f>
        <v>0</v>
      </c>
      <c r="H333" s="278">
        <f t="shared" ref="H333:AB333" si="190">H334</f>
        <v>0</v>
      </c>
      <c r="I333" s="505">
        <f t="shared" si="190"/>
        <v>0</v>
      </c>
      <c r="J333" s="920">
        <f t="shared" si="165"/>
        <v>0</v>
      </c>
      <c r="K333" s="286">
        <f t="shared" si="166"/>
        <v>0</v>
      </c>
      <c r="L333" s="286">
        <f t="shared" si="190"/>
        <v>0</v>
      </c>
      <c r="M333" s="286">
        <f t="shared" si="190"/>
        <v>0</v>
      </c>
      <c r="N333" s="280">
        <f t="shared" si="190"/>
        <v>0</v>
      </c>
      <c r="O333" s="280">
        <f t="shared" si="190"/>
        <v>0</v>
      </c>
      <c r="P333" s="280">
        <f t="shared" si="190"/>
        <v>0</v>
      </c>
      <c r="Q333" s="280">
        <f t="shared" si="190"/>
        <v>0</v>
      </c>
      <c r="R333" s="280">
        <f t="shared" si="190"/>
        <v>0</v>
      </c>
      <c r="S333" s="280">
        <f t="shared" si="190"/>
        <v>0</v>
      </c>
      <c r="T333" s="280">
        <f t="shared" si="190"/>
        <v>0</v>
      </c>
      <c r="U333" s="280">
        <f t="shared" si="190"/>
        <v>0</v>
      </c>
      <c r="V333" s="280">
        <f t="shared" si="190"/>
        <v>0</v>
      </c>
      <c r="W333" s="280">
        <f t="shared" si="190"/>
        <v>0</v>
      </c>
      <c r="X333" s="280">
        <f t="shared" si="190"/>
        <v>0</v>
      </c>
      <c r="Y333" s="280">
        <f t="shared" si="190"/>
        <v>0</v>
      </c>
      <c r="Z333" s="280">
        <f t="shared" si="190"/>
        <v>0</v>
      </c>
      <c r="AA333" s="280">
        <f t="shared" si="190"/>
        <v>0</v>
      </c>
      <c r="AB333" s="279">
        <f t="shared" si="190"/>
        <v>0</v>
      </c>
      <c r="AC333" s="194"/>
      <c r="AD333" s="281" t="s">
        <v>654</v>
      </c>
      <c r="AE333" s="274">
        <v>224</v>
      </c>
      <c r="AF333" s="274"/>
      <c r="AG333" s="280">
        <f>AG334</f>
        <v>0</v>
      </c>
      <c r="AH333" s="280" t="str">
        <f t="shared" ref="AH333:AR333" si="191">AH334</f>
        <v>Х</v>
      </c>
      <c r="AI333" s="280" t="str">
        <f t="shared" si="191"/>
        <v>Х</v>
      </c>
      <c r="AJ333" s="280" t="str">
        <f t="shared" si="191"/>
        <v>Х</v>
      </c>
      <c r="AK333" s="280" t="str">
        <f t="shared" si="191"/>
        <v>Х</v>
      </c>
      <c r="AL333" s="280" t="str">
        <f t="shared" si="191"/>
        <v>Х</v>
      </c>
      <c r="AM333" s="280" t="str">
        <f t="shared" si="191"/>
        <v>Х</v>
      </c>
      <c r="AN333" s="280" t="str">
        <f t="shared" si="191"/>
        <v>Х</v>
      </c>
      <c r="AO333" s="280" t="str">
        <f t="shared" si="191"/>
        <v>Х</v>
      </c>
      <c r="AP333" s="280" t="str">
        <f t="shared" si="191"/>
        <v>Х</v>
      </c>
      <c r="AQ333" s="280" t="str">
        <f t="shared" si="191"/>
        <v>Х</v>
      </c>
      <c r="AR333" s="280" t="str">
        <f t="shared" si="191"/>
        <v>Х</v>
      </c>
      <c r="AS333" s="1390" t="s">
        <v>47</v>
      </c>
    </row>
    <row r="334" spans="1:179" s="41" customFormat="1" ht="34.5" customHeight="1" x14ac:dyDescent="0.25">
      <c r="A334" s="281" t="s">
        <v>654</v>
      </c>
      <c r="B334" s="343"/>
      <c r="C334" s="340">
        <v>926</v>
      </c>
      <c r="D334" s="341" t="s">
        <v>1216</v>
      </c>
      <c r="E334" s="503">
        <f>SUM(E335)</f>
        <v>0</v>
      </c>
      <c r="F334" s="211">
        <f>SUM(F335)</f>
        <v>0</v>
      </c>
      <c r="G334" s="211">
        <f>SUM(G335)</f>
        <v>0</v>
      </c>
      <c r="H334" s="342">
        <f t="shared" ref="H334:AB334" si="192">SUM(H335)</f>
        <v>0</v>
      </c>
      <c r="I334" s="506">
        <f t="shared" si="192"/>
        <v>0</v>
      </c>
      <c r="J334" s="921">
        <f t="shared" si="165"/>
        <v>0</v>
      </c>
      <c r="K334" s="446">
        <f t="shared" si="166"/>
        <v>0</v>
      </c>
      <c r="L334" s="446">
        <f t="shared" si="192"/>
        <v>0</v>
      </c>
      <c r="M334" s="446">
        <f t="shared" si="192"/>
        <v>0</v>
      </c>
      <c r="N334" s="210">
        <f t="shared" si="192"/>
        <v>0</v>
      </c>
      <c r="O334" s="210">
        <f t="shared" si="192"/>
        <v>0</v>
      </c>
      <c r="P334" s="210">
        <f t="shared" si="192"/>
        <v>0</v>
      </c>
      <c r="Q334" s="210">
        <f t="shared" si="192"/>
        <v>0</v>
      </c>
      <c r="R334" s="210">
        <f t="shared" si="192"/>
        <v>0</v>
      </c>
      <c r="S334" s="210">
        <f t="shared" si="192"/>
        <v>0</v>
      </c>
      <c r="T334" s="210">
        <f t="shared" si="192"/>
        <v>0</v>
      </c>
      <c r="U334" s="210">
        <f t="shared" si="192"/>
        <v>0</v>
      </c>
      <c r="V334" s="210">
        <f t="shared" si="192"/>
        <v>0</v>
      </c>
      <c r="W334" s="210">
        <f t="shared" si="192"/>
        <v>0</v>
      </c>
      <c r="X334" s="210">
        <f t="shared" si="192"/>
        <v>0</v>
      </c>
      <c r="Y334" s="210">
        <f t="shared" si="192"/>
        <v>0</v>
      </c>
      <c r="Z334" s="210">
        <f t="shared" si="192"/>
        <v>0</v>
      </c>
      <c r="AA334" s="210">
        <f t="shared" si="192"/>
        <v>0</v>
      </c>
      <c r="AB334" s="873">
        <f t="shared" si="192"/>
        <v>0</v>
      </c>
      <c r="AD334" s="281" t="s">
        <v>654</v>
      </c>
      <c r="AE334" s="343"/>
      <c r="AF334" s="340">
        <v>926</v>
      </c>
      <c r="AG334" s="210">
        <f>SUM(AG335)</f>
        <v>0</v>
      </c>
      <c r="AH334" s="210" t="s">
        <v>47</v>
      </c>
      <c r="AI334" s="210" t="s">
        <v>47</v>
      </c>
      <c r="AJ334" s="210" t="s">
        <v>47</v>
      </c>
      <c r="AK334" s="210" t="s">
        <v>47</v>
      </c>
      <c r="AL334" s="210" t="s">
        <v>47</v>
      </c>
      <c r="AM334" s="210" t="s">
        <v>47</v>
      </c>
      <c r="AN334" s="210" t="s">
        <v>47</v>
      </c>
      <c r="AO334" s="210" t="s">
        <v>47</v>
      </c>
      <c r="AP334" s="210" t="s">
        <v>47</v>
      </c>
      <c r="AQ334" s="210" t="s">
        <v>47</v>
      </c>
      <c r="AR334" s="210" t="s">
        <v>47</v>
      </c>
      <c r="AS334" s="1390" t="s">
        <v>47</v>
      </c>
    </row>
    <row r="335" spans="1:179" s="42" customFormat="1" ht="36.75" customHeight="1" x14ac:dyDescent="0.25">
      <c r="A335" s="229" t="s">
        <v>652</v>
      </c>
      <c r="B335" s="230"/>
      <c r="C335" s="247"/>
      <c r="D335" s="244"/>
      <c r="E335" s="500"/>
      <c r="F335" s="231"/>
      <c r="G335" s="232">
        <f>F335</f>
        <v>0</v>
      </c>
      <c r="H335" s="259"/>
      <c r="I335" s="463"/>
      <c r="J335" s="922">
        <f t="shared" si="165"/>
        <v>0</v>
      </c>
      <c r="K335" s="467">
        <f t="shared" si="166"/>
        <v>0</v>
      </c>
      <c r="L335" s="377"/>
      <c r="M335" s="377"/>
      <c r="N335" s="260"/>
      <c r="O335" s="260"/>
      <c r="P335" s="282">
        <f>SUM(M335:O335)</f>
        <v>0</v>
      </c>
      <c r="Q335" s="260"/>
      <c r="R335" s="260"/>
      <c r="S335" s="260"/>
      <c r="T335" s="282">
        <f>SUM(Q335:S335)</f>
        <v>0</v>
      </c>
      <c r="U335" s="260"/>
      <c r="V335" s="260"/>
      <c r="W335" s="260"/>
      <c r="X335" s="282">
        <f>SUM(U335:W335)</f>
        <v>0</v>
      </c>
      <c r="Y335" s="260"/>
      <c r="Z335" s="260"/>
      <c r="AA335" s="260"/>
      <c r="AB335" s="875">
        <f>SUM(Y335:AA335)</f>
        <v>0</v>
      </c>
      <c r="AC335" s="41"/>
      <c r="AD335" s="229" t="s">
        <v>652</v>
      </c>
      <c r="AE335" s="230"/>
      <c r="AF335" s="247"/>
      <c r="AG335" s="234">
        <f>F335</f>
        <v>0</v>
      </c>
      <c r="AH335" s="260" t="s">
        <v>47</v>
      </c>
      <c r="AI335" s="260" t="s">
        <v>47</v>
      </c>
      <c r="AJ335" s="260" t="s">
        <v>47</v>
      </c>
      <c r="AK335" s="260" t="s">
        <v>47</v>
      </c>
      <c r="AL335" s="260" t="s">
        <v>47</v>
      </c>
      <c r="AM335" s="260" t="s">
        <v>47</v>
      </c>
      <c r="AN335" s="260" t="s">
        <v>47</v>
      </c>
      <c r="AO335" s="260" t="s">
        <v>47</v>
      </c>
      <c r="AP335" s="260" t="s">
        <v>47</v>
      </c>
      <c r="AQ335" s="260" t="s">
        <v>47</v>
      </c>
      <c r="AR335" s="260" t="s">
        <v>47</v>
      </c>
      <c r="AS335" s="1390" t="s">
        <v>47</v>
      </c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4"/>
      <c r="BM335" s="194"/>
      <c r="BN335" s="194"/>
      <c r="BO335" s="194"/>
      <c r="BP335" s="194"/>
      <c r="BQ335" s="194"/>
      <c r="BR335" s="194"/>
      <c r="BS335" s="194"/>
      <c r="BT335" s="194"/>
      <c r="BU335" s="194"/>
      <c r="BV335" s="194"/>
      <c r="BW335" s="194"/>
      <c r="BX335" s="194"/>
      <c r="BY335" s="194"/>
      <c r="BZ335" s="194"/>
      <c r="CA335" s="194"/>
      <c r="CB335" s="194"/>
      <c r="CC335" s="194"/>
      <c r="CD335" s="194"/>
      <c r="CE335" s="194"/>
      <c r="CF335" s="194"/>
      <c r="CG335" s="194"/>
      <c r="CH335" s="194"/>
      <c r="CI335" s="194"/>
      <c r="CJ335" s="194"/>
      <c r="CK335" s="194"/>
      <c r="CL335" s="194"/>
      <c r="CM335" s="194"/>
      <c r="CN335" s="194"/>
      <c r="CO335" s="194"/>
      <c r="CP335" s="194"/>
      <c r="CQ335" s="194"/>
      <c r="CR335" s="194"/>
      <c r="CS335" s="194"/>
      <c r="CT335" s="194"/>
      <c r="CU335" s="194"/>
      <c r="CV335" s="194"/>
      <c r="CW335" s="194"/>
      <c r="CX335" s="194"/>
      <c r="CY335" s="194"/>
      <c r="CZ335" s="194"/>
      <c r="DA335" s="194"/>
      <c r="DB335" s="194"/>
      <c r="DC335" s="194"/>
      <c r="DD335" s="194"/>
      <c r="DE335" s="194"/>
      <c r="DF335" s="194"/>
      <c r="DG335" s="194"/>
      <c r="DH335" s="194"/>
      <c r="DI335" s="194"/>
      <c r="DJ335" s="194"/>
      <c r="DK335" s="194"/>
      <c r="DL335" s="194"/>
      <c r="DM335" s="194"/>
      <c r="DN335" s="194"/>
      <c r="DO335" s="194"/>
      <c r="DP335" s="194"/>
      <c r="DQ335" s="194"/>
      <c r="DR335" s="194"/>
      <c r="DS335" s="194"/>
      <c r="DT335" s="194"/>
      <c r="DU335" s="194"/>
      <c r="DV335" s="194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</row>
    <row r="336" spans="1:179" s="40" customFormat="1" ht="36.75" customHeight="1" x14ac:dyDescent="0.25">
      <c r="A336" s="281" t="s">
        <v>657</v>
      </c>
      <c r="B336" s="274">
        <v>225</v>
      </c>
      <c r="C336" s="274"/>
      <c r="D336" s="275"/>
      <c r="E336" s="502">
        <f>E337+E345</f>
        <v>0</v>
      </c>
      <c r="F336" s="276">
        <f t="shared" ref="F336:AB336" si="193">F337+F345</f>
        <v>108000</v>
      </c>
      <c r="G336" s="276">
        <f t="shared" si="193"/>
        <v>108000</v>
      </c>
      <c r="H336" s="278">
        <f t="shared" si="193"/>
        <v>0</v>
      </c>
      <c r="I336" s="505">
        <f t="shared" si="193"/>
        <v>0</v>
      </c>
      <c r="J336" s="920">
        <f t="shared" si="165"/>
        <v>108000</v>
      </c>
      <c r="K336" s="286">
        <f t="shared" si="166"/>
        <v>0</v>
      </c>
      <c r="L336" s="286">
        <f t="shared" si="193"/>
        <v>0</v>
      </c>
      <c r="M336" s="286">
        <f t="shared" si="193"/>
        <v>0</v>
      </c>
      <c r="N336" s="280">
        <f t="shared" si="193"/>
        <v>0</v>
      </c>
      <c r="O336" s="280">
        <f t="shared" si="193"/>
        <v>0</v>
      </c>
      <c r="P336" s="280">
        <f t="shared" si="193"/>
        <v>0</v>
      </c>
      <c r="Q336" s="280">
        <f t="shared" si="193"/>
        <v>0</v>
      </c>
      <c r="R336" s="280">
        <f t="shared" si="193"/>
        <v>0</v>
      </c>
      <c r="S336" s="280">
        <f t="shared" si="193"/>
        <v>0</v>
      </c>
      <c r="T336" s="280">
        <f t="shared" si="193"/>
        <v>0</v>
      </c>
      <c r="U336" s="280">
        <f t="shared" si="193"/>
        <v>0</v>
      </c>
      <c r="V336" s="280">
        <f t="shared" si="193"/>
        <v>0</v>
      </c>
      <c r="W336" s="280">
        <f t="shared" si="193"/>
        <v>0</v>
      </c>
      <c r="X336" s="280">
        <f t="shared" si="193"/>
        <v>0</v>
      </c>
      <c r="Y336" s="280">
        <f t="shared" si="193"/>
        <v>0</v>
      </c>
      <c r="Z336" s="280">
        <f t="shared" si="193"/>
        <v>0</v>
      </c>
      <c r="AA336" s="280">
        <f t="shared" si="193"/>
        <v>0</v>
      </c>
      <c r="AB336" s="279">
        <f t="shared" si="193"/>
        <v>0</v>
      </c>
      <c r="AC336" s="194"/>
      <c r="AD336" s="281" t="s">
        <v>657</v>
      </c>
      <c r="AE336" s="274">
        <v>225</v>
      </c>
      <c r="AF336" s="274"/>
      <c r="AG336" s="280">
        <f t="shared" ref="AG336:AR336" si="194">AG337+AG345</f>
        <v>108000</v>
      </c>
      <c r="AH336" s="280">
        <f t="shared" si="194"/>
        <v>0</v>
      </c>
      <c r="AI336" s="280">
        <f t="shared" si="194"/>
        <v>0</v>
      </c>
      <c r="AJ336" s="280">
        <f t="shared" si="194"/>
        <v>0</v>
      </c>
      <c r="AK336" s="280">
        <f t="shared" si="194"/>
        <v>0</v>
      </c>
      <c r="AL336" s="280">
        <f t="shared" si="194"/>
        <v>0</v>
      </c>
      <c r="AM336" s="280">
        <f t="shared" si="194"/>
        <v>0</v>
      </c>
      <c r="AN336" s="280">
        <f t="shared" si="194"/>
        <v>0</v>
      </c>
      <c r="AO336" s="280">
        <f t="shared" si="194"/>
        <v>0</v>
      </c>
      <c r="AP336" s="280">
        <f t="shared" si="194"/>
        <v>0</v>
      </c>
      <c r="AQ336" s="280">
        <f t="shared" si="194"/>
        <v>0</v>
      </c>
      <c r="AR336" s="280">
        <f t="shared" si="194"/>
        <v>0</v>
      </c>
      <c r="AS336" s="1390">
        <f t="shared" si="169"/>
        <v>108000</v>
      </c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</row>
    <row r="337" spans="1:179" s="40" customFormat="1" ht="24" customHeight="1" x14ac:dyDescent="0.25">
      <c r="A337" s="281" t="s">
        <v>663</v>
      </c>
      <c r="B337" s="343"/>
      <c r="C337" s="340">
        <v>942</v>
      </c>
      <c r="D337" s="341" t="s">
        <v>1216</v>
      </c>
      <c r="E337" s="503">
        <f>SUM(E338:E344)</f>
        <v>0</v>
      </c>
      <c r="F337" s="211">
        <f>SUM(F338:F344)</f>
        <v>108000</v>
      </c>
      <c r="G337" s="211">
        <f>SUM(G338:G344)</f>
        <v>108000</v>
      </c>
      <c r="H337" s="342">
        <f t="shared" ref="H337:AB337" si="195">SUM(H338:H344)</f>
        <v>0</v>
      </c>
      <c r="I337" s="506">
        <f t="shared" si="195"/>
        <v>0</v>
      </c>
      <c r="J337" s="921">
        <f t="shared" si="165"/>
        <v>108000</v>
      </c>
      <c r="K337" s="446">
        <f t="shared" si="166"/>
        <v>0</v>
      </c>
      <c r="L337" s="446">
        <f t="shared" si="195"/>
        <v>0</v>
      </c>
      <c r="M337" s="446">
        <f t="shared" si="195"/>
        <v>0</v>
      </c>
      <c r="N337" s="210">
        <f t="shared" si="195"/>
        <v>0</v>
      </c>
      <c r="O337" s="210">
        <f t="shared" si="195"/>
        <v>0</v>
      </c>
      <c r="P337" s="210">
        <f t="shared" si="195"/>
        <v>0</v>
      </c>
      <c r="Q337" s="210">
        <f t="shared" si="195"/>
        <v>0</v>
      </c>
      <c r="R337" s="210">
        <f t="shared" si="195"/>
        <v>0</v>
      </c>
      <c r="S337" s="210">
        <f t="shared" si="195"/>
        <v>0</v>
      </c>
      <c r="T337" s="210">
        <f t="shared" si="195"/>
        <v>0</v>
      </c>
      <c r="U337" s="210">
        <f t="shared" si="195"/>
        <v>0</v>
      </c>
      <c r="V337" s="210">
        <f t="shared" si="195"/>
        <v>0</v>
      </c>
      <c r="W337" s="210">
        <f t="shared" si="195"/>
        <v>0</v>
      </c>
      <c r="X337" s="210">
        <f t="shared" si="195"/>
        <v>0</v>
      </c>
      <c r="Y337" s="210">
        <f t="shared" si="195"/>
        <v>0</v>
      </c>
      <c r="Z337" s="210">
        <f t="shared" si="195"/>
        <v>0</v>
      </c>
      <c r="AA337" s="210">
        <f t="shared" si="195"/>
        <v>0</v>
      </c>
      <c r="AB337" s="873">
        <f t="shared" si="195"/>
        <v>0</v>
      </c>
      <c r="AC337" s="41"/>
      <c r="AD337" s="281" t="s">
        <v>663</v>
      </c>
      <c r="AE337" s="343"/>
      <c r="AF337" s="340">
        <v>942</v>
      </c>
      <c r="AG337" s="210">
        <f>SUM(AG338:AG344)</f>
        <v>108000</v>
      </c>
      <c r="AH337" s="210">
        <f t="shared" ref="AH337:AR337" si="196">SUM(AH338:AH344)</f>
        <v>0</v>
      </c>
      <c r="AI337" s="210">
        <f t="shared" si="196"/>
        <v>0</v>
      </c>
      <c r="AJ337" s="210">
        <f t="shared" si="196"/>
        <v>0</v>
      </c>
      <c r="AK337" s="210">
        <f t="shared" si="196"/>
        <v>0</v>
      </c>
      <c r="AL337" s="210">
        <f t="shared" si="196"/>
        <v>0</v>
      </c>
      <c r="AM337" s="210">
        <f t="shared" si="196"/>
        <v>0</v>
      </c>
      <c r="AN337" s="210">
        <f t="shared" si="196"/>
        <v>0</v>
      </c>
      <c r="AO337" s="210">
        <f t="shared" si="196"/>
        <v>0</v>
      </c>
      <c r="AP337" s="210">
        <f t="shared" si="196"/>
        <v>0</v>
      </c>
      <c r="AQ337" s="210">
        <f t="shared" si="196"/>
        <v>0</v>
      </c>
      <c r="AR337" s="210">
        <f t="shared" si="196"/>
        <v>0</v>
      </c>
      <c r="AS337" s="1390">
        <f t="shared" si="169"/>
        <v>108000</v>
      </c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</row>
    <row r="338" spans="1:179" s="42" customFormat="1" ht="53.25" customHeight="1" x14ac:dyDescent="0.25">
      <c r="A338" s="1427" t="s">
        <v>673</v>
      </c>
      <c r="B338" s="230"/>
      <c r="C338" s="230"/>
      <c r="D338" s="244"/>
      <c r="E338" s="500"/>
      <c r="F338" s="232">
        <f>'225 сод.имущ.'!H226</f>
        <v>108000</v>
      </c>
      <c r="G338" s="232">
        <f>F338</f>
        <v>108000</v>
      </c>
      <c r="H338" s="259"/>
      <c r="I338" s="463"/>
      <c r="J338" s="922">
        <f t="shared" si="165"/>
        <v>108000</v>
      </c>
      <c r="K338" s="467">
        <f t="shared" si="166"/>
        <v>0</v>
      </c>
      <c r="L338" s="377"/>
      <c r="M338" s="377"/>
      <c r="N338" s="260"/>
      <c r="O338" s="260"/>
      <c r="P338" s="282">
        <f t="shared" ref="P338:P344" si="197">SUM(M338:O338)</f>
        <v>0</v>
      </c>
      <c r="Q338" s="260"/>
      <c r="R338" s="260"/>
      <c r="S338" s="260"/>
      <c r="T338" s="209">
        <f t="shared" ref="T338:T344" si="198">SUM(Q338:S338)</f>
        <v>0</v>
      </c>
      <c r="U338" s="260"/>
      <c r="V338" s="260"/>
      <c r="W338" s="260"/>
      <c r="X338" s="209">
        <f t="shared" ref="X338:X344" si="199">SUM(U338:W338)</f>
        <v>0</v>
      </c>
      <c r="Y338" s="260"/>
      <c r="Z338" s="260"/>
      <c r="AA338" s="260"/>
      <c r="AB338" s="874">
        <f t="shared" ref="AB338:AB344" si="200">SUM(Y338:AA338)</f>
        <v>0</v>
      </c>
      <c r="AC338" s="41"/>
      <c r="AD338" s="1427" t="s">
        <v>673</v>
      </c>
      <c r="AE338" s="230"/>
      <c r="AF338" s="230"/>
      <c r="AG338" s="234">
        <f>F338</f>
        <v>108000</v>
      </c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1390">
        <f t="shared" si="169"/>
        <v>108000</v>
      </c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4"/>
      <c r="BM338" s="194"/>
      <c r="BN338" s="194"/>
      <c r="BO338" s="194"/>
      <c r="BP338" s="194"/>
      <c r="BQ338" s="194"/>
      <c r="BR338" s="194"/>
      <c r="BS338" s="194"/>
      <c r="BT338" s="194"/>
      <c r="BU338" s="194"/>
      <c r="BV338" s="194"/>
      <c r="BW338" s="194"/>
      <c r="BX338" s="194"/>
      <c r="BY338" s="194"/>
      <c r="BZ338" s="194"/>
      <c r="CA338" s="194"/>
      <c r="CB338" s="194"/>
      <c r="CC338" s="194"/>
      <c r="CD338" s="194"/>
      <c r="CE338" s="194"/>
      <c r="CF338" s="194"/>
      <c r="CG338" s="194"/>
      <c r="CH338" s="194"/>
      <c r="CI338" s="194"/>
      <c r="CJ338" s="194"/>
      <c r="CK338" s="194"/>
      <c r="CL338" s="194"/>
      <c r="CM338" s="194"/>
      <c r="CN338" s="194"/>
      <c r="CO338" s="194"/>
      <c r="CP338" s="194"/>
      <c r="CQ338" s="194"/>
      <c r="CR338" s="194"/>
      <c r="CS338" s="194"/>
      <c r="CT338" s="194"/>
      <c r="CU338" s="194"/>
      <c r="CV338" s="194"/>
      <c r="CW338" s="194"/>
      <c r="CX338" s="194"/>
      <c r="CY338" s="194"/>
      <c r="CZ338" s="194"/>
      <c r="DA338" s="194"/>
      <c r="DB338" s="194"/>
      <c r="DC338" s="194"/>
      <c r="DD338" s="194"/>
      <c r="DE338" s="194"/>
      <c r="DF338" s="194"/>
      <c r="DG338" s="194"/>
      <c r="DH338" s="194"/>
      <c r="DI338" s="194"/>
      <c r="DJ338" s="194"/>
      <c r="DK338" s="194"/>
      <c r="DL338" s="194"/>
      <c r="DM338" s="194"/>
      <c r="DN338" s="194"/>
      <c r="DO338" s="194"/>
      <c r="DP338" s="194"/>
      <c r="DQ338" s="194"/>
      <c r="DR338" s="194"/>
      <c r="DS338" s="194"/>
      <c r="DT338" s="194"/>
      <c r="DU338" s="194"/>
      <c r="DV338" s="194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</row>
    <row r="339" spans="1:179" s="40" customFormat="1" ht="35.25" customHeight="1" x14ac:dyDescent="0.25">
      <c r="A339" s="1427" t="s">
        <v>674</v>
      </c>
      <c r="B339" s="230"/>
      <c r="C339" s="230"/>
      <c r="D339" s="244"/>
      <c r="E339" s="500"/>
      <c r="F339" s="232"/>
      <c r="G339" s="232">
        <f t="shared" ref="G339:G344" si="201">F339</f>
        <v>0</v>
      </c>
      <c r="H339" s="259"/>
      <c r="I339" s="463"/>
      <c r="J339" s="922">
        <f t="shared" si="165"/>
        <v>0</v>
      </c>
      <c r="K339" s="467">
        <f t="shared" si="166"/>
        <v>0</v>
      </c>
      <c r="L339" s="377"/>
      <c r="M339" s="377"/>
      <c r="N339" s="260"/>
      <c r="O339" s="260"/>
      <c r="P339" s="282">
        <f t="shared" si="197"/>
        <v>0</v>
      </c>
      <c r="Q339" s="260"/>
      <c r="R339" s="260"/>
      <c r="S339" s="260"/>
      <c r="T339" s="209">
        <f t="shared" si="198"/>
        <v>0</v>
      </c>
      <c r="U339" s="260"/>
      <c r="V339" s="260"/>
      <c r="W339" s="260"/>
      <c r="X339" s="209">
        <f t="shared" si="199"/>
        <v>0</v>
      </c>
      <c r="Y339" s="260"/>
      <c r="Z339" s="260"/>
      <c r="AA339" s="260"/>
      <c r="AB339" s="874">
        <f t="shared" si="200"/>
        <v>0</v>
      </c>
      <c r="AC339" s="41"/>
      <c r="AD339" s="1427" t="s">
        <v>674</v>
      </c>
      <c r="AE339" s="230"/>
      <c r="AF339" s="230"/>
      <c r="AG339" s="234">
        <f>F339</f>
        <v>0</v>
      </c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1390">
        <f t="shared" si="169"/>
        <v>0</v>
      </c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</row>
    <row r="340" spans="1:179" s="41" customFormat="1" ht="19.5" hidden="1" customHeight="1" outlineLevel="1" x14ac:dyDescent="0.25">
      <c r="A340" s="238"/>
      <c r="B340" s="230"/>
      <c r="C340" s="230"/>
      <c r="D340" s="244"/>
      <c r="E340" s="500"/>
      <c r="F340" s="232"/>
      <c r="G340" s="232">
        <f t="shared" si="201"/>
        <v>0</v>
      </c>
      <c r="H340" s="259"/>
      <c r="I340" s="463"/>
      <c r="J340" s="922">
        <f t="shared" si="165"/>
        <v>0</v>
      </c>
      <c r="K340" s="467">
        <f t="shared" si="166"/>
        <v>0</v>
      </c>
      <c r="L340" s="377"/>
      <c r="M340" s="377"/>
      <c r="N340" s="260"/>
      <c r="O340" s="260"/>
      <c r="P340" s="282">
        <f t="shared" si="197"/>
        <v>0</v>
      </c>
      <c r="Q340" s="260"/>
      <c r="R340" s="260"/>
      <c r="S340" s="260"/>
      <c r="T340" s="209">
        <f t="shared" si="198"/>
        <v>0</v>
      </c>
      <c r="U340" s="260"/>
      <c r="V340" s="260"/>
      <c r="W340" s="260"/>
      <c r="X340" s="209">
        <f t="shared" si="199"/>
        <v>0</v>
      </c>
      <c r="Y340" s="260"/>
      <c r="Z340" s="260"/>
      <c r="AA340" s="260"/>
      <c r="AB340" s="874">
        <f t="shared" si="200"/>
        <v>0</v>
      </c>
      <c r="AD340" s="238"/>
      <c r="AE340" s="230"/>
      <c r="AF340" s="230"/>
      <c r="AG340" s="234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1390">
        <f t="shared" si="169"/>
        <v>0</v>
      </c>
    </row>
    <row r="341" spans="1:179" s="41" customFormat="1" ht="19.5" hidden="1" customHeight="1" outlineLevel="1" x14ac:dyDescent="0.25">
      <c r="A341" s="238"/>
      <c r="B341" s="230"/>
      <c r="C341" s="230"/>
      <c r="D341" s="244"/>
      <c r="E341" s="500"/>
      <c r="F341" s="232"/>
      <c r="G341" s="232">
        <f t="shared" si="201"/>
        <v>0</v>
      </c>
      <c r="H341" s="259"/>
      <c r="I341" s="463"/>
      <c r="J341" s="922">
        <f t="shared" si="165"/>
        <v>0</v>
      </c>
      <c r="K341" s="467">
        <f t="shared" si="166"/>
        <v>0</v>
      </c>
      <c r="L341" s="377"/>
      <c r="M341" s="377"/>
      <c r="N341" s="260"/>
      <c r="O341" s="260"/>
      <c r="P341" s="282">
        <f t="shared" si="197"/>
        <v>0</v>
      </c>
      <c r="Q341" s="260"/>
      <c r="R341" s="260"/>
      <c r="S341" s="260"/>
      <c r="T341" s="209">
        <f t="shared" si="198"/>
        <v>0</v>
      </c>
      <c r="U341" s="260"/>
      <c r="V341" s="260"/>
      <c r="W341" s="260"/>
      <c r="X341" s="209">
        <f t="shared" si="199"/>
        <v>0</v>
      </c>
      <c r="Y341" s="260"/>
      <c r="Z341" s="260"/>
      <c r="AA341" s="260"/>
      <c r="AB341" s="874">
        <f t="shared" si="200"/>
        <v>0</v>
      </c>
      <c r="AD341" s="238"/>
      <c r="AE341" s="230"/>
      <c r="AF341" s="230"/>
      <c r="AG341" s="234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1390">
        <f t="shared" si="169"/>
        <v>0</v>
      </c>
    </row>
    <row r="342" spans="1:179" s="41" customFormat="1" ht="19.5" hidden="1" customHeight="1" outlineLevel="1" x14ac:dyDescent="0.25">
      <c r="A342" s="238"/>
      <c r="B342" s="230"/>
      <c r="C342" s="230"/>
      <c r="D342" s="244"/>
      <c r="E342" s="500"/>
      <c r="F342" s="232"/>
      <c r="G342" s="232">
        <f t="shared" si="201"/>
        <v>0</v>
      </c>
      <c r="H342" s="259"/>
      <c r="I342" s="463"/>
      <c r="J342" s="922">
        <f t="shared" si="165"/>
        <v>0</v>
      </c>
      <c r="K342" s="467">
        <f t="shared" si="166"/>
        <v>0</v>
      </c>
      <c r="L342" s="377"/>
      <c r="M342" s="377"/>
      <c r="N342" s="260"/>
      <c r="O342" s="260"/>
      <c r="P342" s="282">
        <f t="shared" si="197"/>
        <v>0</v>
      </c>
      <c r="Q342" s="260"/>
      <c r="R342" s="260"/>
      <c r="S342" s="260"/>
      <c r="T342" s="209">
        <f t="shared" si="198"/>
        <v>0</v>
      </c>
      <c r="U342" s="260"/>
      <c r="V342" s="260"/>
      <c r="W342" s="260"/>
      <c r="X342" s="209">
        <f t="shared" si="199"/>
        <v>0</v>
      </c>
      <c r="Y342" s="260"/>
      <c r="Z342" s="260"/>
      <c r="AA342" s="260"/>
      <c r="AB342" s="874">
        <f t="shared" si="200"/>
        <v>0</v>
      </c>
      <c r="AD342" s="238"/>
      <c r="AE342" s="230"/>
      <c r="AF342" s="230"/>
      <c r="AG342" s="234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1390">
        <f t="shared" si="169"/>
        <v>0</v>
      </c>
    </row>
    <row r="343" spans="1:179" s="41" customFormat="1" ht="19.5" hidden="1" customHeight="1" outlineLevel="1" x14ac:dyDescent="0.25">
      <c r="A343" s="238"/>
      <c r="B343" s="230"/>
      <c r="C343" s="230"/>
      <c r="D343" s="244"/>
      <c r="E343" s="500"/>
      <c r="F343" s="232"/>
      <c r="G343" s="232">
        <f t="shared" si="201"/>
        <v>0</v>
      </c>
      <c r="H343" s="259"/>
      <c r="I343" s="463"/>
      <c r="J343" s="922">
        <f t="shared" si="165"/>
        <v>0</v>
      </c>
      <c r="K343" s="467">
        <f t="shared" si="166"/>
        <v>0</v>
      </c>
      <c r="L343" s="377"/>
      <c r="M343" s="377"/>
      <c r="N343" s="260"/>
      <c r="O343" s="260"/>
      <c r="P343" s="282">
        <f>SUM(M343:O343)</f>
        <v>0</v>
      </c>
      <c r="Q343" s="260"/>
      <c r="R343" s="260"/>
      <c r="S343" s="260"/>
      <c r="T343" s="209">
        <f>SUM(Q343:S343)</f>
        <v>0</v>
      </c>
      <c r="U343" s="260"/>
      <c r="V343" s="260"/>
      <c r="W343" s="260"/>
      <c r="X343" s="209">
        <f>SUM(U343:W343)</f>
        <v>0</v>
      </c>
      <c r="Y343" s="260"/>
      <c r="Z343" s="260"/>
      <c r="AA343" s="260"/>
      <c r="AB343" s="874">
        <f>SUM(Y343:AA343)</f>
        <v>0</v>
      </c>
      <c r="AD343" s="238"/>
      <c r="AE343" s="230"/>
      <c r="AF343" s="230"/>
      <c r="AG343" s="234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1390">
        <f t="shared" si="169"/>
        <v>0</v>
      </c>
    </row>
    <row r="344" spans="1:179" s="41" customFormat="1" ht="19.5" hidden="1" customHeight="1" outlineLevel="1" x14ac:dyDescent="0.25">
      <c r="A344" s="238"/>
      <c r="B344" s="230"/>
      <c r="C344" s="230"/>
      <c r="D344" s="244"/>
      <c r="E344" s="500"/>
      <c r="F344" s="232"/>
      <c r="G344" s="232">
        <f t="shared" si="201"/>
        <v>0</v>
      </c>
      <c r="H344" s="259"/>
      <c r="I344" s="463"/>
      <c r="J344" s="922">
        <f t="shared" si="165"/>
        <v>0</v>
      </c>
      <c r="K344" s="467">
        <f t="shared" si="166"/>
        <v>0</v>
      </c>
      <c r="L344" s="377"/>
      <c r="M344" s="377"/>
      <c r="N344" s="260"/>
      <c r="O344" s="260"/>
      <c r="P344" s="282">
        <f t="shared" si="197"/>
        <v>0</v>
      </c>
      <c r="Q344" s="260"/>
      <c r="R344" s="260"/>
      <c r="S344" s="260"/>
      <c r="T344" s="282">
        <f t="shared" si="198"/>
        <v>0</v>
      </c>
      <c r="U344" s="260"/>
      <c r="V344" s="260"/>
      <c r="W344" s="260"/>
      <c r="X344" s="282">
        <f t="shared" si="199"/>
        <v>0</v>
      </c>
      <c r="Y344" s="260"/>
      <c r="Z344" s="260"/>
      <c r="AA344" s="260"/>
      <c r="AB344" s="875">
        <f t="shared" si="200"/>
        <v>0</v>
      </c>
      <c r="AD344" s="238"/>
      <c r="AE344" s="230"/>
      <c r="AF344" s="230"/>
      <c r="AG344" s="234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1390">
        <f t="shared" si="169"/>
        <v>0</v>
      </c>
    </row>
    <row r="345" spans="1:179" s="41" customFormat="1" ht="34.5" customHeight="1" collapsed="1" x14ac:dyDescent="0.25">
      <c r="A345" s="281" t="s">
        <v>81</v>
      </c>
      <c r="B345" s="340"/>
      <c r="C345" s="340">
        <v>947</v>
      </c>
      <c r="D345" s="341" t="s">
        <v>1216</v>
      </c>
      <c r="E345" s="503">
        <f>SUM(E346:E352)</f>
        <v>0</v>
      </c>
      <c r="F345" s="211">
        <f>SUM(F346:F352)</f>
        <v>0</v>
      </c>
      <c r="G345" s="211">
        <f>SUM(G346:G352)</f>
        <v>0</v>
      </c>
      <c r="H345" s="342">
        <f t="shared" ref="H345:AB345" si="202">SUM(H346:H352)</f>
        <v>0</v>
      </c>
      <c r="I345" s="506">
        <f>SUM(I346:I352)</f>
        <v>0</v>
      </c>
      <c r="J345" s="921">
        <f t="shared" si="165"/>
        <v>0</v>
      </c>
      <c r="K345" s="446">
        <f t="shared" si="166"/>
        <v>0</v>
      </c>
      <c r="L345" s="446">
        <f t="shared" si="202"/>
        <v>0</v>
      </c>
      <c r="M345" s="446">
        <f t="shared" si="202"/>
        <v>0</v>
      </c>
      <c r="N345" s="210">
        <f t="shared" si="202"/>
        <v>0</v>
      </c>
      <c r="O345" s="210">
        <f t="shared" si="202"/>
        <v>0</v>
      </c>
      <c r="P345" s="210">
        <f t="shared" si="202"/>
        <v>0</v>
      </c>
      <c r="Q345" s="210">
        <f t="shared" si="202"/>
        <v>0</v>
      </c>
      <c r="R345" s="210">
        <f t="shared" si="202"/>
        <v>0</v>
      </c>
      <c r="S345" s="210">
        <f t="shared" si="202"/>
        <v>0</v>
      </c>
      <c r="T345" s="210">
        <f t="shared" si="202"/>
        <v>0</v>
      </c>
      <c r="U345" s="210">
        <f t="shared" si="202"/>
        <v>0</v>
      </c>
      <c r="V345" s="210">
        <f t="shared" si="202"/>
        <v>0</v>
      </c>
      <c r="W345" s="210">
        <f t="shared" si="202"/>
        <v>0</v>
      </c>
      <c r="X345" s="210">
        <f t="shared" si="202"/>
        <v>0</v>
      </c>
      <c r="Y345" s="210">
        <f t="shared" si="202"/>
        <v>0</v>
      </c>
      <c r="Z345" s="210">
        <f t="shared" si="202"/>
        <v>0</v>
      </c>
      <c r="AA345" s="210">
        <f t="shared" si="202"/>
        <v>0</v>
      </c>
      <c r="AB345" s="873">
        <f t="shared" si="202"/>
        <v>0</v>
      </c>
      <c r="AD345" s="281" t="s">
        <v>81</v>
      </c>
      <c r="AE345" s="340"/>
      <c r="AF345" s="340">
        <v>947</v>
      </c>
      <c r="AG345" s="210">
        <f>SUM(AG346:AG352)</f>
        <v>0</v>
      </c>
      <c r="AH345" s="210">
        <f t="shared" ref="AH345:AR345" si="203">SUM(AH346:AH352)</f>
        <v>0</v>
      </c>
      <c r="AI345" s="210">
        <f t="shared" si="203"/>
        <v>0</v>
      </c>
      <c r="AJ345" s="210">
        <f t="shared" si="203"/>
        <v>0</v>
      </c>
      <c r="AK345" s="210">
        <f t="shared" si="203"/>
        <v>0</v>
      </c>
      <c r="AL345" s="210">
        <f t="shared" si="203"/>
        <v>0</v>
      </c>
      <c r="AM345" s="210">
        <f t="shared" si="203"/>
        <v>0</v>
      </c>
      <c r="AN345" s="210">
        <f t="shared" si="203"/>
        <v>0</v>
      </c>
      <c r="AO345" s="210">
        <f t="shared" si="203"/>
        <v>0</v>
      </c>
      <c r="AP345" s="210">
        <f t="shared" si="203"/>
        <v>0</v>
      </c>
      <c r="AQ345" s="210">
        <f t="shared" si="203"/>
        <v>0</v>
      </c>
      <c r="AR345" s="210">
        <f t="shared" si="203"/>
        <v>0</v>
      </c>
      <c r="AS345" s="1390">
        <f t="shared" si="169"/>
        <v>0</v>
      </c>
    </row>
    <row r="346" spans="1:179" s="41" customFormat="1" ht="54" customHeight="1" x14ac:dyDescent="0.25">
      <c r="A346" s="238" t="s">
        <v>675</v>
      </c>
      <c r="B346" s="230"/>
      <c r="C346" s="230"/>
      <c r="D346" s="244"/>
      <c r="E346" s="500"/>
      <c r="F346" s="232">
        <f>'225 сод.имущ.'!H346</f>
        <v>0</v>
      </c>
      <c r="G346" s="232">
        <f t="shared" ref="G346:G352" si="204">F346</f>
        <v>0</v>
      </c>
      <c r="H346" s="259"/>
      <c r="I346" s="463"/>
      <c r="J346" s="922">
        <f t="shared" si="165"/>
        <v>0</v>
      </c>
      <c r="K346" s="467">
        <f t="shared" si="166"/>
        <v>0</v>
      </c>
      <c r="L346" s="377"/>
      <c r="M346" s="377"/>
      <c r="N346" s="260"/>
      <c r="O346" s="260"/>
      <c r="P346" s="282">
        <f t="shared" ref="P346:P352" si="205">SUM(M346:O346)</f>
        <v>0</v>
      </c>
      <c r="Q346" s="260"/>
      <c r="R346" s="260"/>
      <c r="S346" s="260"/>
      <c r="T346" s="282">
        <f t="shared" ref="T346:T352" si="206">SUM(Q346:S346)</f>
        <v>0</v>
      </c>
      <c r="U346" s="260"/>
      <c r="V346" s="260"/>
      <c r="W346" s="260"/>
      <c r="X346" s="282">
        <f t="shared" ref="X346:X352" si="207">SUM(U346:W346)</f>
        <v>0</v>
      </c>
      <c r="Y346" s="260"/>
      <c r="Z346" s="260"/>
      <c r="AA346" s="260"/>
      <c r="AB346" s="875">
        <f t="shared" ref="AB346:AB352" si="208">SUM(Y346:AA346)</f>
        <v>0</v>
      </c>
      <c r="AD346" s="238" t="s">
        <v>675</v>
      </c>
      <c r="AE346" s="230"/>
      <c r="AF346" s="230"/>
      <c r="AG346" s="234">
        <f>F346</f>
        <v>0</v>
      </c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1390">
        <f t="shared" si="169"/>
        <v>0</v>
      </c>
    </row>
    <row r="347" spans="1:179" s="40" customFormat="1" ht="54" customHeight="1" x14ac:dyDescent="0.25">
      <c r="A347" s="238" t="s">
        <v>676</v>
      </c>
      <c r="B347" s="230"/>
      <c r="C347" s="230"/>
      <c r="D347" s="244"/>
      <c r="E347" s="500"/>
      <c r="F347" s="232"/>
      <c r="G347" s="232">
        <f t="shared" si="204"/>
        <v>0</v>
      </c>
      <c r="H347" s="259"/>
      <c r="I347" s="463"/>
      <c r="J347" s="922">
        <f t="shared" si="165"/>
        <v>0</v>
      </c>
      <c r="K347" s="467">
        <f t="shared" si="166"/>
        <v>0</v>
      </c>
      <c r="L347" s="377"/>
      <c r="M347" s="377"/>
      <c r="N347" s="260"/>
      <c r="O347" s="260"/>
      <c r="P347" s="282">
        <f>SUM(M347:O347)</f>
        <v>0</v>
      </c>
      <c r="Q347" s="260"/>
      <c r="R347" s="260"/>
      <c r="S347" s="260"/>
      <c r="T347" s="282">
        <f t="shared" si="206"/>
        <v>0</v>
      </c>
      <c r="U347" s="260"/>
      <c r="V347" s="260"/>
      <c r="W347" s="260"/>
      <c r="X347" s="282">
        <f t="shared" si="207"/>
        <v>0</v>
      </c>
      <c r="Y347" s="260"/>
      <c r="Z347" s="260"/>
      <c r="AA347" s="260"/>
      <c r="AB347" s="875">
        <f t="shared" si="208"/>
        <v>0</v>
      </c>
      <c r="AC347" s="41"/>
      <c r="AD347" s="238" t="s">
        <v>676</v>
      </c>
      <c r="AE347" s="230"/>
      <c r="AF347" s="230"/>
      <c r="AG347" s="234">
        <f>F347</f>
        <v>0</v>
      </c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1390">
        <f t="shared" si="169"/>
        <v>0</v>
      </c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</row>
    <row r="348" spans="1:179" s="41" customFormat="1" ht="19.5" hidden="1" customHeight="1" outlineLevel="1" x14ac:dyDescent="0.25">
      <c r="A348" s="238"/>
      <c r="B348" s="230"/>
      <c r="C348" s="230"/>
      <c r="D348" s="244"/>
      <c r="E348" s="500"/>
      <c r="F348" s="232"/>
      <c r="G348" s="232">
        <f t="shared" si="204"/>
        <v>0</v>
      </c>
      <c r="H348" s="259"/>
      <c r="I348" s="463"/>
      <c r="J348" s="922">
        <f t="shared" si="165"/>
        <v>0</v>
      </c>
      <c r="K348" s="467">
        <f t="shared" si="166"/>
        <v>0</v>
      </c>
      <c r="L348" s="377"/>
      <c r="M348" s="377"/>
      <c r="N348" s="260"/>
      <c r="O348" s="260"/>
      <c r="P348" s="282">
        <f t="shared" si="205"/>
        <v>0</v>
      </c>
      <c r="Q348" s="260"/>
      <c r="R348" s="260"/>
      <c r="S348" s="260"/>
      <c r="T348" s="282">
        <f t="shared" si="206"/>
        <v>0</v>
      </c>
      <c r="U348" s="260"/>
      <c r="V348" s="260"/>
      <c r="W348" s="260"/>
      <c r="X348" s="282">
        <f t="shared" si="207"/>
        <v>0</v>
      </c>
      <c r="Y348" s="260"/>
      <c r="Z348" s="260"/>
      <c r="AA348" s="260"/>
      <c r="AB348" s="875">
        <f t="shared" si="208"/>
        <v>0</v>
      </c>
      <c r="AD348" s="238"/>
      <c r="AE348" s="230"/>
      <c r="AF348" s="230"/>
      <c r="AG348" s="234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1390">
        <f t="shared" si="169"/>
        <v>0</v>
      </c>
    </row>
    <row r="349" spans="1:179" s="41" customFormat="1" ht="19.5" hidden="1" customHeight="1" outlineLevel="1" x14ac:dyDescent="0.25">
      <c r="A349" s="238"/>
      <c r="B349" s="230"/>
      <c r="C349" s="230"/>
      <c r="D349" s="244"/>
      <c r="E349" s="500"/>
      <c r="F349" s="232"/>
      <c r="G349" s="232">
        <f t="shared" si="204"/>
        <v>0</v>
      </c>
      <c r="H349" s="259"/>
      <c r="I349" s="463"/>
      <c r="J349" s="922">
        <f t="shared" si="165"/>
        <v>0</v>
      </c>
      <c r="K349" s="467">
        <f t="shared" si="166"/>
        <v>0</v>
      </c>
      <c r="L349" s="377"/>
      <c r="M349" s="377"/>
      <c r="N349" s="260"/>
      <c r="O349" s="260"/>
      <c r="P349" s="282">
        <f t="shared" si="205"/>
        <v>0</v>
      </c>
      <c r="Q349" s="260"/>
      <c r="R349" s="260"/>
      <c r="S349" s="260"/>
      <c r="T349" s="282">
        <f t="shared" si="206"/>
        <v>0</v>
      </c>
      <c r="U349" s="260"/>
      <c r="V349" s="260"/>
      <c r="W349" s="260"/>
      <c r="X349" s="282">
        <f t="shared" si="207"/>
        <v>0</v>
      </c>
      <c r="Y349" s="260"/>
      <c r="Z349" s="260"/>
      <c r="AA349" s="260"/>
      <c r="AB349" s="875">
        <f t="shared" si="208"/>
        <v>0</v>
      </c>
      <c r="AD349" s="238"/>
      <c r="AE349" s="230"/>
      <c r="AF349" s="230"/>
      <c r="AG349" s="234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1390">
        <f t="shared" si="169"/>
        <v>0</v>
      </c>
    </row>
    <row r="350" spans="1:179" s="41" customFormat="1" ht="19.5" hidden="1" customHeight="1" outlineLevel="1" x14ac:dyDescent="0.25">
      <c r="A350" s="238"/>
      <c r="B350" s="230"/>
      <c r="C350" s="230"/>
      <c r="D350" s="244"/>
      <c r="E350" s="500"/>
      <c r="F350" s="232"/>
      <c r="G350" s="232">
        <f t="shared" si="204"/>
        <v>0</v>
      </c>
      <c r="H350" s="259"/>
      <c r="I350" s="463"/>
      <c r="J350" s="922">
        <f t="shared" si="165"/>
        <v>0</v>
      </c>
      <c r="K350" s="467">
        <f t="shared" si="166"/>
        <v>0</v>
      </c>
      <c r="L350" s="377"/>
      <c r="M350" s="377"/>
      <c r="N350" s="260"/>
      <c r="O350" s="260"/>
      <c r="P350" s="282">
        <f t="shared" si="205"/>
        <v>0</v>
      </c>
      <c r="Q350" s="260"/>
      <c r="R350" s="260"/>
      <c r="S350" s="260"/>
      <c r="T350" s="282">
        <f t="shared" si="206"/>
        <v>0</v>
      </c>
      <c r="U350" s="260"/>
      <c r="V350" s="260"/>
      <c r="W350" s="260"/>
      <c r="X350" s="282">
        <f t="shared" si="207"/>
        <v>0</v>
      </c>
      <c r="Y350" s="260"/>
      <c r="Z350" s="260"/>
      <c r="AA350" s="260"/>
      <c r="AB350" s="875">
        <f t="shared" si="208"/>
        <v>0</v>
      </c>
      <c r="AD350" s="238"/>
      <c r="AE350" s="230"/>
      <c r="AF350" s="230"/>
      <c r="AG350" s="234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1390">
        <f t="shared" si="169"/>
        <v>0</v>
      </c>
    </row>
    <row r="351" spans="1:179" s="41" customFormat="1" ht="19.5" hidden="1" customHeight="1" outlineLevel="1" x14ac:dyDescent="0.25">
      <c r="A351" s="238"/>
      <c r="B351" s="230"/>
      <c r="C351" s="230"/>
      <c r="D351" s="244"/>
      <c r="E351" s="500"/>
      <c r="F351" s="232"/>
      <c r="G351" s="232">
        <f t="shared" si="204"/>
        <v>0</v>
      </c>
      <c r="H351" s="259"/>
      <c r="I351" s="463"/>
      <c r="J351" s="922">
        <f t="shared" si="165"/>
        <v>0</v>
      </c>
      <c r="K351" s="467">
        <f t="shared" si="166"/>
        <v>0</v>
      </c>
      <c r="L351" s="377"/>
      <c r="M351" s="377"/>
      <c r="N351" s="260"/>
      <c r="O351" s="260"/>
      <c r="P351" s="282">
        <f t="shared" si="205"/>
        <v>0</v>
      </c>
      <c r="Q351" s="260"/>
      <c r="R351" s="260"/>
      <c r="S351" s="260"/>
      <c r="T351" s="282">
        <f t="shared" si="206"/>
        <v>0</v>
      </c>
      <c r="U351" s="260"/>
      <c r="V351" s="260"/>
      <c r="W351" s="260"/>
      <c r="X351" s="282">
        <f t="shared" si="207"/>
        <v>0</v>
      </c>
      <c r="Y351" s="260"/>
      <c r="Z351" s="260"/>
      <c r="AA351" s="260"/>
      <c r="AB351" s="875">
        <f t="shared" si="208"/>
        <v>0</v>
      </c>
      <c r="AD351" s="238"/>
      <c r="AE351" s="230"/>
      <c r="AF351" s="230"/>
      <c r="AG351" s="234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1390">
        <f t="shared" si="169"/>
        <v>0</v>
      </c>
    </row>
    <row r="352" spans="1:179" s="41" customFormat="1" ht="19.5" hidden="1" customHeight="1" outlineLevel="1" x14ac:dyDescent="0.25">
      <c r="A352" s="238"/>
      <c r="B352" s="230"/>
      <c r="C352" s="230"/>
      <c r="D352" s="244"/>
      <c r="E352" s="500"/>
      <c r="F352" s="232"/>
      <c r="G352" s="232">
        <f t="shared" si="204"/>
        <v>0</v>
      </c>
      <c r="H352" s="259"/>
      <c r="I352" s="463"/>
      <c r="J352" s="922">
        <f t="shared" si="165"/>
        <v>0</v>
      </c>
      <c r="K352" s="467">
        <f t="shared" si="166"/>
        <v>0</v>
      </c>
      <c r="L352" s="377"/>
      <c r="M352" s="377"/>
      <c r="N352" s="260"/>
      <c r="O352" s="260"/>
      <c r="P352" s="282">
        <f t="shared" si="205"/>
        <v>0</v>
      </c>
      <c r="Q352" s="260"/>
      <c r="R352" s="260"/>
      <c r="S352" s="260"/>
      <c r="T352" s="282">
        <f t="shared" si="206"/>
        <v>0</v>
      </c>
      <c r="U352" s="260"/>
      <c r="V352" s="260"/>
      <c r="W352" s="260"/>
      <c r="X352" s="282">
        <f t="shared" si="207"/>
        <v>0</v>
      </c>
      <c r="Y352" s="260"/>
      <c r="Z352" s="260"/>
      <c r="AA352" s="260"/>
      <c r="AB352" s="875">
        <f t="shared" si="208"/>
        <v>0</v>
      </c>
      <c r="AD352" s="238"/>
      <c r="AE352" s="230"/>
      <c r="AF352" s="230"/>
      <c r="AG352" s="234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1390">
        <f t="shared" si="169"/>
        <v>0</v>
      </c>
    </row>
    <row r="353" spans="1:179" s="41" customFormat="1" ht="27" customHeight="1" collapsed="1" x14ac:dyDescent="0.25">
      <c r="A353" s="1663" t="s">
        <v>664</v>
      </c>
      <c r="B353" s="1664">
        <v>226</v>
      </c>
      <c r="C353" s="1664"/>
      <c r="D353" s="1665"/>
      <c r="E353" s="1666">
        <f>E356+E373+E374+E375+E354+E355</f>
        <v>0</v>
      </c>
      <c r="F353" s="1667">
        <f>F356+F373+F374+F375+F354+F355</f>
        <v>188000</v>
      </c>
      <c r="G353" s="1667">
        <f t="shared" ref="G353:I353" si="209">G356+G373+G374+G375+G354+G355</f>
        <v>188000</v>
      </c>
      <c r="H353" s="1668">
        <f t="shared" si="209"/>
        <v>0</v>
      </c>
      <c r="I353" s="1669">
        <f t="shared" si="209"/>
        <v>0</v>
      </c>
      <c r="J353" s="920">
        <f t="shared" si="165"/>
        <v>188000</v>
      </c>
      <c r="K353" s="286">
        <f>L353+P353+T353+X353+AB353</f>
        <v>0</v>
      </c>
      <c r="L353" s="286">
        <f t="shared" ref="L353:AB353" si="210">L356+L373+L374+L375+L354+L355</f>
        <v>0</v>
      </c>
      <c r="M353" s="286">
        <f t="shared" si="210"/>
        <v>0</v>
      </c>
      <c r="N353" s="280">
        <f t="shared" si="210"/>
        <v>0</v>
      </c>
      <c r="O353" s="280">
        <f t="shared" si="210"/>
        <v>0</v>
      </c>
      <c r="P353" s="280">
        <f t="shared" si="210"/>
        <v>0</v>
      </c>
      <c r="Q353" s="280">
        <f t="shared" si="210"/>
        <v>0</v>
      </c>
      <c r="R353" s="280">
        <f t="shared" si="210"/>
        <v>0</v>
      </c>
      <c r="S353" s="280">
        <f t="shared" si="210"/>
        <v>0</v>
      </c>
      <c r="T353" s="280">
        <f t="shared" si="210"/>
        <v>0</v>
      </c>
      <c r="U353" s="280">
        <f t="shared" si="210"/>
        <v>0</v>
      </c>
      <c r="V353" s="280">
        <f t="shared" si="210"/>
        <v>0</v>
      </c>
      <c r="W353" s="280">
        <f t="shared" si="210"/>
        <v>0</v>
      </c>
      <c r="X353" s="280">
        <f t="shared" si="210"/>
        <v>0</v>
      </c>
      <c r="Y353" s="280">
        <f t="shared" si="210"/>
        <v>0</v>
      </c>
      <c r="Z353" s="280">
        <f t="shared" si="210"/>
        <v>0</v>
      </c>
      <c r="AA353" s="280">
        <f t="shared" si="210"/>
        <v>0</v>
      </c>
      <c r="AB353" s="279">
        <f t="shared" si="210"/>
        <v>0</v>
      </c>
      <c r="AC353" s="194"/>
      <c r="AD353" s="1663" t="s">
        <v>664</v>
      </c>
      <c r="AE353" s="1664">
        <v>226</v>
      </c>
      <c r="AF353" s="1664"/>
      <c r="AG353" s="280">
        <f>AG356+AG373+AG374+AG375+AG354+AG355</f>
        <v>188000</v>
      </c>
      <c r="AH353" s="280" t="s">
        <v>47</v>
      </c>
      <c r="AI353" s="280" t="s">
        <v>47</v>
      </c>
      <c r="AJ353" s="280" t="s">
        <v>47</v>
      </c>
      <c r="AK353" s="280" t="s">
        <v>47</v>
      </c>
      <c r="AL353" s="280" t="s">
        <v>47</v>
      </c>
      <c r="AM353" s="280" t="s">
        <v>47</v>
      </c>
      <c r="AN353" s="280" t="s">
        <v>47</v>
      </c>
      <c r="AO353" s="280" t="s">
        <v>47</v>
      </c>
      <c r="AP353" s="280" t="s">
        <v>47</v>
      </c>
      <c r="AQ353" s="280" t="s">
        <v>47</v>
      </c>
      <c r="AR353" s="280" t="s">
        <v>47</v>
      </c>
      <c r="AS353" s="1390" t="s">
        <v>47</v>
      </c>
    </row>
    <row r="354" spans="1:179" s="40" customFormat="1" ht="84" customHeight="1" x14ac:dyDescent="0.25">
      <c r="A354" s="1395" t="s">
        <v>119</v>
      </c>
      <c r="B354" s="1657"/>
      <c r="C354" s="1396">
        <v>921</v>
      </c>
      <c r="D354" s="1397" t="s">
        <v>1215</v>
      </c>
      <c r="E354" s="1393"/>
      <c r="F354" s="1399">
        <f>'212,226 команд.расходы'!D5</f>
        <v>0</v>
      </c>
      <c r="G354" s="1399">
        <f>F354</f>
        <v>0</v>
      </c>
      <c r="H354" s="1658"/>
      <c r="I354" s="1659"/>
      <c r="J354" s="921">
        <f t="shared" ref="J354:J355" si="211">G354-K354</f>
        <v>0</v>
      </c>
      <c r="K354" s="1661">
        <f t="shared" ref="K354:K355" si="212">L354+P354+T354+X354+AB354</f>
        <v>0</v>
      </c>
      <c r="L354" s="1662"/>
      <c r="M354" s="1662"/>
      <c r="N354" s="1394"/>
      <c r="O354" s="1394"/>
      <c r="P354" s="1392">
        <f>SUM(M354:O354)</f>
        <v>0</v>
      </c>
      <c r="Q354" s="1394"/>
      <c r="R354" s="1394"/>
      <c r="S354" s="1394"/>
      <c r="T354" s="1392">
        <f>SUM(Q354:S354)</f>
        <v>0</v>
      </c>
      <c r="U354" s="1394"/>
      <c r="V354" s="1394"/>
      <c r="W354" s="1394"/>
      <c r="X354" s="1392">
        <f>SUM(U354:W354)</f>
        <v>0</v>
      </c>
      <c r="Y354" s="1394"/>
      <c r="Z354" s="1394"/>
      <c r="AA354" s="1394"/>
      <c r="AB354" s="1404">
        <f>SUM(Y354:AA354)</f>
        <v>0</v>
      </c>
      <c r="AC354" s="41"/>
      <c r="AD354" s="1395" t="s">
        <v>119</v>
      </c>
      <c r="AE354" s="1657"/>
      <c r="AF354" s="1396">
        <v>921</v>
      </c>
      <c r="AG354" s="1392">
        <f>F354</f>
        <v>0</v>
      </c>
      <c r="AH354" s="1392"/>
      <c r="AI354" s="1392"/>
      <c r="AJ354" s="1392"/>
      <c r="AK354" s="1392"/>
      <c r="AL354" s="1392"/>
      <c r="AM354" s="1392"/>
      <c r="AN354" s="1392"/>
      <c r="AO354" s="1392"/>
      <c r="AP354" s="1392"/>
      <c r="AQ354" s="1392"/>
      <c r="AR354" s="1392"/>
      <c r="AS354" s="1390">
        <f t="shared" ref="AS354:AS355" si="213">AG354-AH354-AI354-AJ354-AK354-AL354-AM354-AN354-AO354-AP354-AQ354-AR354</f>
        <v>0</v>
      </c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</row>
    <row r="355" spans="1:179" s="40" customFormat="1" ht="51.75" customHeight="1" x14ac:dyDescent="0.25">
      <c r="A355" s="1395" t="s">
        <v>790</v>
      </c>
      <c r="B355" s="1396"/>
      <c r="C355" s="1396">
        <v>952</v>
      </c>
      <c r="D355" s="1397" t="s">
        <v>1215</v>
      </c>
      <c r="E355" s="1393"/>
      <c r="F355" s="1399">
        <f>'212,226 команд.расходы'!E5</f>
        <v>0</v>
      </c>
      <c r="G355" s="1399">
        <f>F355</f>
        <v>0</v>
      </c>
      <c r="H355" s="1658"/>
      <c r="I355" s="1660"/>
      <c r="J355" s="921">
        <f t="shared" si="211"/>
        <v>0</v>
      </c>
      <c r="K355" s="1661">
        <f t="shared" si="212"/>
        <v>0</v>
      </c>
      <c r="L355" s="1662"/>
      <c r="M355" s="1662"/>
      <c r="N355" s="1394"/>
      <c r="O355" s="1394"/>
      <c r="P355" s="1392">
        <f>SUM(M355:O355)</f>
        <v>0</v>
      </c>
      <c r="Q355" s="1394"/>
      <c r="R355" s="1394"/>
      <c r="S355" s="1394"/>
      <c r="T355" s="1392">
        <f>SUM(Q355:S355)</f>
        <v>0</v>
      </c>
      <c r="U355" s="1394"/>
      <c r="V355" s="1394"/>
      <c r="W355" s="1394"/>
      <c r="X355" s="1392">
        <f>SUM(U355:W355)</f>
        <v>0</v>
      </c>
      <c r="Y355" s="1394"/>
      <c r="Z355" s="1394"/>
      <c r="AA355" s="1394"/>
      <c r="AB355" s="1404">
        <f>SUM(Y355:AA355)</f>
        <v>0</v>
      </c>
      <c r="AC355" s="41"/>
      <c r="AD355" s="1395" t="s">
        <v>790</v>
      </c>
      <c r="AE355" s="1396"/>
      <c r="AF355" s="1396">
        <v>952</v>
      </c>
      <c r="AG355" s="1392">
        <f>F355</f>
        <v>0</v>
      </c>
      <c r="AH355" s="1392"/>
      <c r="AI355" s="1392"/>
      <c r="AJ355" s="1392"/>
      <c r="AK355" s="1392"/>
      <c r="AL355" s="1392"/>
      <c r="AM355" s="1392"/>
      <c r="AN355" s="1392"/>
      <c r="AO355" s="1392"/>
      <c r="AP355" s="1392"/>
      <c r="AQ355" s="1392"/>
      <c r="AR355" s="1392"/>
      <c r="AS355" s="1390">
        <f t="shared" si="213"/>
        <v>0</v>
      </c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</row>
    <row r="356" spans="1:179" s="42" customFormat="1" ht="26.25" customHeight="1" x14ac:dyDescent="0.25">
      <c r="A356" s="1395" t="s">
        <v>85</v>
      </c>
      <c r="B356" s="1396"/>
      <c r="C356" s="1396">
        <v>954</v>
      </c>
      <c r="D356" s="1397" t="s">
        <v>1216</v>
      </c>
      <c r="E356" s="1398">
        <f>SUM(E357:E372)</f>
        <v>0</v>
      </c>
      <c r="F356" s="1399">
        <f>CEILING(SUM(F357:F363),100)</f>
        <v>40600</v>
      </c>
      <c r="G356" s="1399">
        <f>CEILING(SUM(G357:G363),100)</f>
        <v>40600</v>
      </c>
      <c r="H356" s="1400">
        <f t="shared" ref="H356:AA356" si="214">SUM(H357:H372)</f>
        <v>0</v>
      </c>
      <c r="I356" s="1401">
        <f t="shared" si="214"/>
        <v>0</v>
      </c>
      <c r="J356" s="921">
        <f t="shared" si="165"/>
        <v>40600</v>
      </c>
      <c r="K356" s="446">
        <f t="shared" si="166"/>
        <v>0</v>
      </c>
      <c r="L356" s="446">
        <f t="shared" si="214"/>
        <v>0</v>
      </c>
      <c r="M356" s="446">
        <f t="shared" si="214"/>
        <v>0</v>
      </c>
      <c r="N356" s="210">
        <f t="shared" si="214"/>
        <v>0</v>
      </c>
      <c r="O356" s="210">
        <f t="shared" si="214"/>
        <v>0</v>
      </c>
      <c r="P356" s="210">
        <f>SUM(P357:P372)</f>
        <v>0</v>
      </c>
      <c r="Q356" s="210">
        <f t="shared" si="214"/>
        <v>0</v>
      </c>
      <c r="R356" s="210">
        <f t="shared" si="214"/>
        <v>0</v>
      </c>
      <c r="S356" s="210">
        <f t="shared" si="214"/>
        <v>0</v>
      </c>
      <c r="T356" s="210">
        <f t="shared" si="214"/>
        <v>0</v>
      </c>
      <c r="U356" s="210">
        <f>SUM(U357:U372)</f>
        <v>0</v>
      </c>
      <c r="V356" s="210">
        <f t="shared" si="214"/>
        <v>0</v>
      </c>
      <c r="W356" s="210">
        <f t="shared" si="214"/>
        <v>0</v>
      </c>
      <c r="X356" s="210">
        <f t="shared" si="214"/>
        <v>0</v>
      </c>
      <c r="Y356" s="210">
        <f t="shared" si="214"/>
        <v>0</v>
      </c>
      <c r="Z356" s="210">
        <f t="shared" si="214"/>
        <v>0</v>
      </c>
      <c r="AA356" s="210">
        <f t="shared" si="214"/>
        <v>0</v>
      </c>
      <c r="AB356" s="873">
        <f>SUM(AB357:AB372)</f>
        <v>0</v>
      </c>
      <c r="AC356" s="41"/>
      <c r="AD356" s="1395" t="s">
        <v>85</v>
      </c>
      <c r="AE356" s="1396"/>
      <c r="AF356" s="1396">
        <v>954</v>
      </c>
      <c r="AG356" s="210">
        <f>CEILING(SUM(AG357:AG363),100)</f>
        <v>40600</v>
      </c>
      <c r="AH356" s="210">
        <f t="shared" ref="AH356:AR356" si="215">CEILING(SUM(AH357:AH363),100)</f>
        <v>0</v>
      </c>
      <c r="AI356" s="210">
        <f t="shared" si="215"/>
        <v>0</v>
      </c>
      <c r="AJ356" s="210">
        <f t="shared" si="215"/>
        <v>0</v>
      </c>
      <c r="AK356" s="210">
        <f t="shared" si="215"/>
        <v>0</v>
      </c>
      <c r="AL356" s="210">
        <f t="shared" si="215"/>
        <v>0</v>
      </c>
      <c r="AM356" s="210">
        <f t="shared" si="215"/>
        <v>0</v>
      </c>
      <c r="AN356" s="210">
        <f t="shared" si="215"/>
        <v>0</v>
      </c>
      <c r="AO356" s="210">
        <f t="shared" si="215"/>
        <v>0</v>
      </c>
      <c r="AP356" s="210">
        <f t="shared" si="215"/>
        <v>0</v>
      </c>
      <c r="AQ356" s="210">
        <f t="shared" si="215"/>
        <v>0</v>
      </c>
      <c r="AR356" s="210">
        <f t="shared" si="215"/>
        <v>0</v>
      </c>
      <c r="AS356" s="1390">
        <f t="shared" si="169"/>
        <v>40600</v>
      </c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94"/>
      <c r="BT356" s="194"/>
      <c r="BU356" s="194"/>
      <c r="BV356" s="194"/>
      <c r="BW356" s="194"/>
      <c r="BX356" s="194"/>
      <c r="BY356" s="194"/>
      <c r="BZ356" s="194"/>
      <c r="CA356" s="194"/>
      <c r="CB356" s="194"/>
      <c r="CC356" s="194"/>
      <c r="CD356" s="194"/>
      <c r="CE356" s="194"/>
      <c r="CF356" s="194"/>
      <c r="CG356" s="194"/>
      <c r="CH356" s="194"/>
      <c r="CI356" s="194"/>
      <c r="CJ356" s="194"/>
      <c r="CK356" s="194"/>
      <c r="CL356" s="194"/>
      <c r="CM356" s="194"/>
      <c r="CN356" s="194"/>
      <c r="CO356" s="194"/>
      <c r="CP356" s="194"/>
      <c r="CQ356" s="194"/>
      <c r="CR356" s="194"/>
      <c r="CS356" s="194"/>
      <c r="CT356" s="194"/>
      <c r="CU356" s="194"/>
      <c r="CV356" s="194"/>
      <c r="CW356" s="194"/>
      <c r="CX356" s="194"/>
      <c r="CY356" s="194"/>
      <c r="CZ356" s="194"/>
      <c r="DA356" s="194"/>
      <c r="DB356" s="194"/>
      <c r="DC356" s="194"/>
      <c r="DD356" s="194"/>
      <c r="DE356" s="194"/>
      <c r="DF356" s="194"/>
      <c r="DG356" s="194"/>
      <c r="DH356" s="194"/>
      <c r="DI356" s="194"/>
      <c r="DJ356" s="194"/>
      <c r="DK356" s="194"/>
      <c r="DL356" s="194"/>
      <c r="DM356" s="194"/>
      <c r="DN356" s="194"/>
      <c r="DO356" s="194"/>
      <c r="DP356" s="194"/>
      <c r="DQ356" s="194"/>
      <c r="DR356" s="194"/>
      <c r="DS356" s="194"/>
      <c r="DT356" s="194"/>
      <c r="DU356" s="194"/>
      <c r="DV356" s="19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</row>
    <row r="357" spans="1:179" s="40" customFormat="1" ht="48.75" customHeight="1" x14ac:dyDescent="0.25">
      <c r="A357" s="238" t="s">
        <v>948</v>
      </c>
      <c r="B357" s="230"/>
      <c r="C357" s="230"/>
      <c r="D357" s="244"/>
      <c r="E357" s="500"/>
      <c r="F357" s="232">
        <f>'226.954 прочие услуги'!F129</f>
        <v>0</v>
      </c>
      <c r="G357" s="232">
        <f t="shared" ref="G357:G374" si="216">F357</f>
        <v>0</v>
      </c>
      <c r="H357" s="259"/>
      <c r="I357" s="463"/>
      <c r="J357" s="922">
        <f t="shared" si="165"/>
        <v>0</v>
      </c>
      <c r="K357" s="467">
        <f t="shared" si="166"/>
        <v>0</v>
      </c>
      <c r="L357" s="377"/>
      <c r="M357" s="377"/>
      <c r="N357" s="260"/>
      <c r="O357" s="260"/>
      <c r="P357" s="282">
        <f t="shared" ref="P357:P371" si="217">SUM(M357:O357)</f>
        <v>0</v>
      </c>
      <c r="Q357" s="260"/>
      <c r="R357" s="260"/>
      <c r="S357" s="260"/>
      <c r="T357" s="282">
        <f t="shared" ref="T357:T371" si="218">SUM(Q357:S357)</f>
        <v>0</v>
      </c>
      <c r="U357" s="260"/>
      <c r="V357" s="260"/>
      <c r="W357" s="260"/>
      <c r="X357" s="282">
        <f t="shared" ref="X357:X371" si="219">SUM(U357:W357)</f>
        <v>0</v>
      </c>
      <c r="Y357" s="260"/>
      <c r="Z357" s="260"/>
      <c r="AA357" s="260"/>
      <c r="AB357" s="875">
        <f t="shared" ref="AB357:AB373" si="220">SUM(Y357:AA357)</f>
        <v>0</v>
      </c>
      <c r="AC357" s="41"/>
      <c r="AD357" s="238" t="s">
        <v>948</v>
      </c>
      <c r="AE357" s="230"/>
      <c r="AF357" s="230"/>
      <c r="AG357" s="234">
        <f t="shared" ref="AG357:AG362" si="221">F357</f>
        <v>0</v>
      </c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1390">
        <f t="shared" si="169"/>
        <v>0</v>
      </c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</row>
    <row r="358" spans="1:179" s="40" customFormat="1" ht="72.75" customHeight="1" x14ac:dyDescent="0.25">
      <c r="A358" s="238" t="s">
        <v>949</v>
      </c>
      <c r="B358" s="230"/>
      <c r="C358" s="230"/>
      <c r="D358" s="244"/>
      <c r="E358" s="500"/>
      <c r="F358" s="232">
        <f>'226.954 прочие услуги'!F126</f>
        <v>0</v>
      </c>
      <c r="G358" s="232">
        <f t="shared" si="216"/>
        <v>0</v>
      </c>
      <c r="H358" s="259"/>
      <c r="I358" s="463"/>
      <c r="J358" s="922">
        <f t="shared" si="165"/>
        <v>0</v>
      </c>
      <c r="K358" s="467">
        <f t="shared" si="166"/>
        <v>0</v>
      </c>
      <c r="L358" s="377"/>
      <c r="M358" s="377"/>
      <c r="N358" s="260"/>
      <c r="O358" s="260"/>
      <c r="P358" s="282">
        <f>SUM(M358:O358)</f>
        <v>0</v>
      </c>
      <c r="Q358" s="260"/>
      <c r="R358" s="260"/>
      <c r="S358" s="260"/>
      <c r="T358" s="209">
        <f t="shared" si="218"/>
        <v>0</v>
      </c>
      <c r="U358" s="260"/>
      <c r="V358" s="260"/>
      <c r="W358" s="260"/>
      <c r="X358" s="209">
        <f t="shared" si="219"/>
        <v>0</v>
      </c>
      <c r="Y358" s="260"/>
      <c r="Z358" s="260"/>
      <c r="AA358" s="260"/>
      <c r="AB358" s="874">
        <f t="shared" si="220"/>
        <v>0</v>
      </c>
      <c r="AC358" s="41"/>
      <c r="AD358" s="238" t="s">
        <v>949</v>
      </c>
      <c r="AE358" s="230"/>
      <c r="AF358" s="230"/>
      <c r="AG358" s="234">
        <f t="shared" si="221"/>
        <v>0</v>
      </c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1390">
        <f t="shared" si="169"/>
        <v>0</v>
      </c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</row>
    <row r="359" spans="1:179" s="41" customFormat="1" ht="87.75" customHeight="1" x14ac:dyDescent="0.25">
      <c r="A359" s="238" t="s">
        <v>1797</v>
      </c>
      <c r="B359" s="230"/>
      <c r="C359" s="230"/>
      <c r="D359" s="244"/>
      <c r="E359" s="500"/>
      <c r="F359" s="232">
        <f>'226.954 прочие услуги'!F128</f>
        <v>34600</v>
      </c>
      <c r="G359" s="232">
        <f t="shared" si="216"/>
        <v>34600</v>
      </c>
      <c r="H359" s="259"/>
      <c r="I359" s="463"/>
      <c r="J359" s="922">
        <f t="shared" si="165"/>
        <v>34600</v>
      </c>
      <c r="K359" s="467">
        <f t="shared" si="166"/>
        <v>0</v>
      </c>
      <c r="L359" s="377"/>
      <c r="M359" s="377"/>
      <c r="N359" s="260"/>
      <c r="O359" s="260"/>
      <c r="P359" s="282">
        <f t="shared" si="217"/>
        <v>0</v>
      </c>
      <c r="Q359" s="260"/>
      <c r="R359" s="260"/>
      <c r="S359" s="260"/>
      <c r="T359" s="209">
        <f t="shared" si="218"/>
        <v>0</v>
      </c>
      <c r="U359" s="260"/>
      <c r="V359" s="260"/>
      <c r="W359" s="260"/>
      <c r="X359" s="209">
        <f t="shared" si="219"/>
        <v>0</v>
      </c>
      <c r="Y359" s="260"/>
      <c r="Z359" s="260"/>
      <c r="AA359" s="260"/>
      <c r="AB359" s="874">
        <f t="shared" si="220"/>
        <v>0</v>
      </c>
      <c r="AD359" s="238" t="s">
        <v>1797</v>
      </c>
      <c r="AE359" s="230"/>
      <c r="AF359" s="230"/>
      <c r="AG359" s="234">
        <f t="shared" si="221"/>
        <v>34600</v>
      </c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1390">
        <f t="shared" si="169"/>
        <v>34600</v>
      </c>
    </row>
    <row r="360" spans="1:179" s="41" customFormat="1" ht="38.25" customHeight="1" x14ac:dyDescent="0.25">
      <c r="A360" s="238" t="s">
        <v>950</v>
      </c>
      <c r="B360" s="230"/>
      <c r="C360" s="230"/>
      <c r="D360" s="244"/>
      <c r="E360" s="500"/>
      <c r="F360" s="232">
        <f>'226.954 прочие услуги'!F127</f>
        <v>0</v>
      </c>
      <c r="G360" s="232">
        <f t="shared" si="216"/>
        <v>0</v>
      </c>
      <c r="H360" s="259"/>
      <c r="I360" s="463"/>
      <c r="J360" s="922">
        <f t="shared" si="165"/>
        <v>0</v>
      </c>
      <c r="K360" s="467">
        <f t="shared" si="166"/>
        <v>0</v>
      </c>
      <c r="L360" s="377"/>
      <c r="M360" s="377"/>
      <c r="N360" s="260"/>
      <c r="O360" s="260"/>
      <c r="P360" s="282">
        <f t="shared" si="217"/>
        <v>0</v>
      </c>
      <c r="Q360" s="260"/>
      <c r="R360" s="260"/>
      <c r="S360" s="260"/>
      <c r="T360" s="209">
        <f t="shared" si="218"/>
        <v>0</v>
      </c>
      <c r="U360" s="260"/>
      <c r="V360" s="260"/>
      <c r="W360" s="260"/>
      <c r="X360" s="209">
        <f t="shared" si="219"/>
        <v>0</v>
      </c>
      <c r="Y360" s="260"/>
      <c r="Z360" s="260"/>
      <c r="AA360" s="260"/>
      <c r="AB360" s="874">
        <f t="shared" si="220"/>
        <v>0</v>
      </c>
      <c r="AD360" s="238" t="s">
        <v>950</v>
      </c>
      <c r="AE360" s="230"/>
      <c r="AF360" s="230"/>
      <c r="AG360" s="234">
        <f t="shared" si="221"/>
        <v>0</v>
      </c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1390">
        <f t="shared" si="169"/>
        <v>0</v>
      </c>
    </row>
    <row r="361" spans="1:179" s="41" customFormat="1" ht="38.25" customHeight="1" x14ac:dyDescent="0.25">
      <c r="A361" s="238" t="s">
        <v>951</v>
      </c>
      <c r="B361" s="230"/>
      <c r="C361" s="230"/>
      <c r="D361" s="244"/>
      <c r="E361" s="500"/>
      <c r="F361" s="232">
        <f>'226.954 прочие услуги'!F130</f>
        <v>6000</v>
      </c>
      <c r="G361" s="232">
        <f t="shared" si="216"/>
        <v>6000</v>
      </c>
      <c r="H361" s="259"/>
      <c r="I361" s="463"/>
      <c r="J361" s="922">
        <f t="shared" si="165"/>
        <v>6000</v>
      </c>
      <c r="K361" s="467">
        <f t="shared" si="166"/>
        <v>0</v>
      </c>
      <c r="L361" s="377"/>
      <c r="M361" s="377"/>
      <c r="N361" s="260"/>
      <c r="O361" s="260"/>
      <c r="P361" s="282">
        <f t="shared" si="217"/>
        <v>0</v>
      </c>
      <c r="Q361" s="260"/>
      <c r="R361" s="260"/>
      <c r="S361" s="260"/>
      <c r="T361" s="209">
        <f t="shared" si="218"/>
        <v>0</v>
      </c>
      <c r="U361" s="260"/>
      <c r="V361" s="260"/>
      <c r="W361" s="260"/>
      <c r="X361" s="209">
        <f t="shared" si="219"/>
        <v>0</v>
      </c>
      <c r="Y361" s="260"/>
      <c r="Z361" s="260"/>
      <c r="AA361" s="260"/>
      <c r="AB361" s="874">
        <f t="shared" si="220"/>
        <v>0</v>
      </c>
      <c r="AD361" s="238" t="s">
        <v>951</v>
      </c>
      <c r="AE361" s="230"/>
      <c r="AF361" s="230"/>
      <c r="AG361" s="234">
        <f t="shared" si="221"/>
        <v>6000</v>
      </c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1390">
        <f t="shared" si="169"/>
        <v>6000</v>
      </c>
    </row>
    <row r="362" spans="1:179" s="41" customFormat="1" ht="70.5" customHeight="1" x14ac:dyDescent="0.25">
      <c r="A362" s="238" t="s">
        <v>1804</v>
      </c>
      <c r="B362" s="230"/>
      <c r="C362" s="230"/>
      <c r="D362" s="244"/>
      <c r="E362" s="500"/>
      <c r="F362" s="232"/>
      <c r="G362" s="232">
        <f t="shared" si="216"/>
        <v>0</v>
      </c>
      <c r="H362" s="259"/>
      <c r="I362" s="463"/>
      <c r="J362" s="922">
        <f t="shared" si="165"/>
        <v>0</v>
      </c>
      <c r="K362" s="467">
        <f t="shared" si="166"/>
        <v>0</v>
      </c>
      <c r="L362" s="377"/>
      <c r="M362" s="377"/>
      <c r="N362" s="260"/>
      <c r="O362" s="260"/>
      <c r="P362" s="282">
        <f t="shared" si="217"/>
        <v>0</v>
      </c>
      <c r="Q362" s="260"/>
      <c r="R362" s="260"/>
      <c r="S362" s="260"/>
      <c r="T362" s="209">
        <f t="shared" si="218"/>
        <v>0</v>
      </c>
      <c r="U362" s="260"/>
      <c r="V362" s="260"/>
      <c r="W362" s="260"/>
      <c r="X362" s="209">
        <f t="shared" si="219"/>
        <v>0</v>
      </c>
      <c r="Y362" s="260"/>
      <c r="Z362" s="260"/>
      <c r="AA362" s="260"/>
      <c r="AB362" s="874">
        <f t="shared" si="220"/>
        <v>0</v>
      </c>
      <c r="AD362" s="238" t="s">
        <v>1804</v>
      </c>
      <c r="AE362" s="230"/>
      <c r="AF362" s="230"/>
      <c r="AG362" s="234">
        <f t="shared" si="221"/>
        <v>0</v>
      </c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1390">
        <f t="shared" si="169"/>
        <v>0</v>
      </c>
    </row>
    <row r="363" spans="1:179" s="41" customFormat="1" ht="19.5" hidden="1" customHeight="1" outlineLevel="1" x14ac:dyDescent="0.25">
      <c r="A363" s="238"/>
      <c r="B363" s="230"/>
      <c r="C363" s="230"/>
      <c r="D363" s="244"/>
      <c r="E363" s="500"/>
      <c r="F363" s="232"/>
      <c r="G363" s="232">
        <f t="shared" si="216"/>
        <v>0</v>
      </c>
      <c r="H363" s="259"/>
      <c r="I363" s="463"/>
      <c r="J363" s="922">
        <f t="shared" si="165"/>
        <v>0</v>
      </c>
      <c r="K363" s="467">
        <f t="shared" si="166"/>
        <v>0</v>
      </c>
      <c r="L363" s="377"/>
      <c r="M363" s="377"/>
      <c r="N363" s="260"/>
      <c r="O363" s="260"/>
      <c r="P363" s="282">
        <f t="shared" si="217"/>
        <v>0</v>
      </c>
      <c r="Q363" s="260"/>
      <c r="R363" s="260"/>
      <c r="S363" s="260"/>
      <c r="T363" s="209">
        <f t="shared" si="218"/>
        <v>0</v>
      </c>
      <c r="U363" s="260"/>
      <c r="V363" s="260"/>
      <c r="W363" s="260"/>
      <c r="X363" s="209">
        <f t="shared" si="219"/>
        <v>0</v>
      </c>
      <c r="Y363" s="260"/>
      <c r="Z363" s="260"/>
      <c r="AA363" s="260"/>
      <c r="AB363" s="874">
        <f t="shared" si="220"/>
        <v>0</v>
      </c>
      <c r="AD363" s="238"/>
      <c r="AE363" s="230"/>
      <c r="AF363" s="230"/>
      <c r="AG363" s="234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1390">
        <f t="shared" si="169"/>
        <v>0</v>
      </c>
    </row>
    <row r="364" spans="1:179" s="41" customFormat="1" ht="19.5" hidden="1" customHeight="1" outlineLevel="1" x14ac:dyDescent="0.25">
      <c r="A364" s="238"/>
      <c r="B364" s="230"/>
      <c r="C364" s="230"/>
      <c r="D364" s="244"/>
      <c r="E364" s="500"/>
      <c r="F364" s="232"/>
      <c r="G364" s="232">
        <f t="shared" si="216"/>
        <v>0</v>
      </c>
      <c r="H364" s="259"/>
      <c r="I364" s="463"/>
      <c r="J364" s="922">
        <f t="shared" si="165"/>
        <v>0</v>
      </c>
      <c r="K364" s="467">
        <f t="shared" si="166"/>
        <v>0</v>
      </c>
      <c r="L364" s="377"/>
      <c r="M364" s="377"/>
      <c r="N364" s="260"/>
      <c r="O364" s="260"/>
      <c r="P364" s="282">
        <f t="shared" si="217"/>
        <v>0</v>
      </c>
      <c r="Q364" s="260"/>
      <c r="R364" s="260"/>
      <c r="S364" s="260"/>
      <c r="T364" s="209">
        <f t="shared" si="218"/>
        <v>0</v>
      </c>
      <c r="U364" s="260"/>
      <c r="V364" s="260"/>
      <c r="W364" s="260"/>
      <c r="X364" s="209">
        <f t="shared" si="219"/>
        <v>0</v>
      </c>
      <c r="Y364" s="260"/>
      <c r="Z364" s="260"/>
      <c r="AA364" s="260"/>
      <c r="AB364" s="874">
        <f t="shared" si="220"/>
        <v>0</v>
      </c>
      <c r="AD364" s="238"/>
      <c r="AE364" s="230"/>
      <c r="AF364" s="230"/>
      <c r="AG364" s="234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1390">
        <f t="shared" si="169"/>
        <v>0</v>
      </c>
    </row>
    <row r="365" spans="1:179" s="41" customFormat="1" ht="19.5" hidden="1" customHeight="1" outlineLevel="1" x14ac:dyDescent="0.25">
      <c r="A365" s="238"/>
      <c r="B365" s="230"/>
      <c r="C365" s="230"/>
      <c r="D365" s="244"/>
      <c r="E365" s="500"/>
      <c r="F365" s="232"/>
      <c r="G365" s="232">
        <f t="shared" si="216"/>
        <v>0</v>
      </c>
      <c r="H365" s="259"/>
      <c r="I365" s="463"/>
      <c r="J365" s="922">
        <f t="shared" si="165"/>
        <v>0</v>
      </c>
      <c r="K365" s="467">
        <f t="shared" si="166"/>
        <v>0</v>
      </c>
      <c r="L365" s="377"/>
      <c r="M365" s="377"/>
      <c r="N365" s="260"/>
      <c r="O365" s="260"/>
      <c r="P365" s="282">
        <f t="shared" si="217"/>
        <v>0</v>
      </c>
      <c r="Q365" s="260"/>
      <c r="R365" s="260"/>
      <c r="S365" s="260"/>
      <c r="T365" s="209">
        <f t="shared" si="218"/>
        <v>0</v>
      </c>
      <c r="U365" s="260"/>
      <c r="V365" s="260"/>
      <c r="W365" s="260"/>
      <c r="X365" s="209">
        <f t="shared" si="219"/>
        <v>0</v>
      </c>
      <c r="Y365" s="260"/>
      <c r="Z365" s="260"/>
      <c r="AA365" s="260"/>
      <c r="AB365" s="874">
        <f t="shared" si="220"/>
        <v>0</v>
      </c>
      <c r="AD365" s="238"/>
      <c r="AE365" s="230"/>
      <c r="AF365" s="230"/>
      <c r="AG365" s="234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1390">
        <f t="shared" si="169"/>
        <v>0</v>
      </c>
    </row>
    <row r="366" spans="1:179" s="41" customFormat="1" ht="19.5" hidden="1" customHeight="1" outlineLevel="1" x14ac:dyDescent="0.25">
      <c r="A366" s="238"/>
      <c r="B366" s="230"/>
      <c r="C366" s="230"/>
      <c r="D366" s="244"/>
      <c r="E366" s="500"/>
      <c r="F366" s="232"/>
      <c r="G366" s="232">
        <f t="shared" si="216"/>
        <v>0</v>
      </c>
      <c r="H366" s="259"/>
      <c r="I366" s="463"/>
      <c r="J366" s="922">
        <f t="shared" si="165"/>
        <v>0</v>
      </c>
      <c r="K366" s="467">
        <f t="shared" si="166"/>
        <v>0</v>
      </c>
      <c r="L366" s="377"/>
      <c r="M366" s="377"/>
      <c r="N366" s="260"/>
      <c r="O366" s="260"/>
      <c r="P366" s="282">
        <f t="shared" si="217"/>
        <v>0</v>
      </c>
      <c r="Q366" s="260"/>
      <c r="R366" s="260"/>
      <c r="S366" s="260"/>
      <c r="T366" s="209">
        <f t="shared" si="218"/>
        <v>0</v>
      </c>
      <c r="U366" s="260"/>
      <c r="V366" s="260"/>
      <c r="W366" s="260"/>
      <c r="X366" s="209">
        <f t="shared" si="219"/>
        <v>0</v>
      </c>
      <c r="Y366" s="260"/>
      <c r="Z366" s="260"/>
      <c r="AA366" s="260"/>
      <c r="AB366" s="874">
        <f t="shared" si="220"/>
        <v>0</v>
      </c>
      <c r="AD366" s="238"/>
      <c r="AE366" s="230"/>
      <c r="AF366" s="230"/>
      <c r="AG366" s="234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1390">
        <f t="shared" si="169"/>
        <v>0</v>
      </c>
    </row>
    <row r="367" spans="1:179" s="41" customFormat="1" ht="19.5" hidden="1" customHeight="1" outlineLevel="1" x14ac:dyDescent="0.25">
      <c r="A367" s="238"/>
      <c r="B367" s="230"/>
      <c r="C367" s="230"/>
      <c r="D367" s="244"/>
      <c r="E367" s="500"/>
      <c r="F367" s="232"/>
      <c r="G367" s="232">
        <f t="shared" si="216"/>
        <v>0</v>
      </c>
      <c r="H367" s="259"/>
      <c r="I367" s="463"/>
      <c r="J367" s="922">
        <f t="shared" ref="J367:J422" si="222">G367-K367</f>
        <v>0</v>
      </c>
      <c r="K367" s="467">
        <f t="shared" ref="K367:K422" si="223">L367+P367+T367+X367+AB367</f>
        <v>0</v>
      </c>
      <c r="L367" s="377"/>
      <c r="M367" s="377"/>
      <c r="N367" s="260"/>
      <c r="O367" s="260"/>
      <c r="P367" s="282">
        <f t="shared" si="217"/>
        <v>0</v>
      </c>
      <c r="Q367" s="260"/>
      <c r="R367" s="260"/>
      <c r="S367" s="260"/>
      <c r="T367" s="209">
        <f t="shared" si="218"/>
        <v>0</v>
      </c>
      <c r="U367" s="260"/>
      <c r="V367" s="260"/>
      <c r="W367" s="260"/>
      <c r="X367" s="209">
        <f t="shared" si="219"/>
        <v>0</v>
      </c>
      <c r="Y367" s="260"/>
      <c r="Z367" s="260"/>
      <c r="AA367" s="260"/>
      <c r="AB367" s="874">
        <f t="shared" si="220"/>
        <v>0</v>
      </c>
      <c r="AD367" s="238"/>
      <c r="AE367" s="230"/>
      <c r="AF367" s="230"/>
      <c r="AG367" s="234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1390">
        <f t="shared" si="169"/>
        <v>0</v>
      </c>
    </row>
    <row r="368" spans="1:179" s="41" customFormat="1" ht="19.5" hidden="1" customHeight="1" outlineLevel="1" x14ac:dyDescent="0.25">
      <c r="A368" s="238"/>
      <c r="B368" s="230"/>
      <c r="C368" s="230"/>
      <c r="D368" s="244"/>
      <c r="E368" s="500"/>
      <c r="F368" s="232"/>
      <c r="G368" s="232">
        <f t="shared" si="216"/>
        <v>0</v>
      </c>
      <c r="H368" s="259"/>
      <c r="I368" s="463"/>
      <c r="J368" s="922">
        <f t="shared" si="222"/>
        <v>0</v>
      </c>
      <c r="K368" s="467">
        <f t="shared" si="223"/>
        <v>0</v>
      </c>
      <c r="L368" s="377"/>
      <c r="M368" s="377"/>
      <c r="N368" s="260"/>
      <c r="O368" s="260"/>
      <c r="P368" s="282">
        <f>SUM(M368:O368)</f>
        <v>0</v>
      </c>
      <c r="Q368" s="260"/>
      <c r="R368" s="260"/>
      <c r="S368" s="260"/>
      <c r="T368" s="209">
        <f>SUM(Q368:S368)</f>
        <v>0</v>
      </c>
      <c r="U368" s="260"/>
      <c r="V368" s="260"/>
      <c r="W368" s="260"/>
      <c r="X368" s="209">
        <f>SUM(U368:W368)</f>
        <v>0</v>
      </c>
      <c r="Y368" s="260"/>
      <c r="Z368" s="260"/>
      <c r="AA368" s="260"/>
      <c r="AB368" s="874">
        <f>SUM(Y368:AA368)</f>
        <v>0</v>
      </c>
      <c r="AD368" s="238"/>
      <c r="AE368" s="230"/>
      <c r="AF368" s="230"/>
      <c r="AG368" s="234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1390">
        <f t="shared" ref="AS368:AS422" si="224">AG368-AH368-AI368-AJ368-AK368-AL368-AM368-AN368-AO368-AP368-AQ368-AR368</f>
        <v>0</v>
      </c>
    </row>
    <row r="369" spans="1:179" s="41" customFormat="1" ht="19.5" hidden="1" customHeight="1" outlineLevel="1" x14ac:dyDescent="0.25">
      <c r="A369" s="238"/>
      <c r="B369" s="230"/>
      <c r="C369" s="230"/>
      <c r="D369" s="244"/>
      <c r="E369" s="500"/>
      <c r="F369" s="232"/>
      <c r="G369" s="232">
        <f t="shared" si="216"/>
        <v>0</v>
      </c>
      <c r="H369" s="259"/>
      <c r="I369" s="463"/>
      <c r="J369" s="922">
        <f t="shared" si="222"/>
        <v>0</v>
      </c>
      <c r="K369" s="467">
        <f t="shared" si="223"/>
        <v>0</v>
      </c>
      <c r="L369" s="377"/>
      <c r="M369" s="377"/>
      <c r="N369" s="260"/>
      <c r="O369" s="260"/>
      <c r="P369" s="282">
        <f t="shared" si="217"/>
        <v>0</v>
      </c>
      <c r="Q369" s="260"/>
      <c r="R369" s="260"/>
      <c r="S369" s="260"/>
      <c r="T369" s="209">
        <f t="shared" si="218"/>
        <v>0</v>
      </c>
      <c r="U369" s="260"/>
      <c r="V369" s="260"/>
      <c r="W369" s="260"/>
      <c r="X369" s="209">
        <f t="shared" si="219"/>
        <v>0</v>
      </c>
      <c r="Y369" s="260"/>
      <c r="Z369" s="260"/>
      <c r="AA369" s="260"/>
      <c r="AB369" s="874">
        <f t="shared" si="220"/>
        <v>0</v>
      </c>
      <c r="AD369" s="238"/>
      <c r="AE369" s="230"/>
      <c r="AF369" s="230"/>
      <c r="AG369" s="234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1390">
        <f t="shared" si="224"/>
        <v>0</v>
      </c>
    </row>
    <row r="370" spans="1:179" s="41" customFormat="1" ht="19.5" hidden="1" customHeight="1" outlineLevel="1" x14ac:dyDescent="0.25">
      <c r="A370" s="238"/>
      <c r="B370" s="230"/>
      <c r="C370" s="230"/>
      <c r="D370" s="244"/>
      <c r="E370" s="500"/>
      <c r="F370" s="232"/>
      <c r="G370" s="232">
        <f t="shared" si="216"/>
        <v>0</v>
      </c>
      <c r="H370" s="259"/>
      <c r="I370" s="463"/>
      <c r="J370" s="922">
        <f t="shared" si="222"/>
        <v>0</v>
      </c>
      <c r="K370" s="467">
        <f t="shared" si="223"/>
        <v>0</v>
      </c>
      <c r="L370" s="377"/>
      <c r="M370" s="377"/>
      <c r="N370" s="260"/>
      <c r="O370" s="260"/>
      <c r="P370" s="282">
        <f t="shared" si="217"/>
        <v>0</v>
      </c>
      <c r="Q370" s="260"/>
      <c r="R370" s="260"/>
      <c r="S370" s="260"/>
      <c r="T370" s="209">
        <f t="shared" si="218"/>
        <v>0</v>
      </c>
      <c r="U370" s="260"/>
      <c r="V370" s="260"/>
      <c r="W370" s="260"/>
      <c r="X370" s="209">
        <f t="shared" si="219"/>
        <v>0</v>
      </c>
      <c r="Y370" s="260"/>
      <c r="Z370" s="260"/>
      <c r="AA370" s="260"/>
      <c r="AB370" s="874">
        <f t="shared" si="220"/>
        <v>0</v>
      </c>
      <c r="AD370" s="238"/>
      <c r="AE370" s="230"/>
      <c r="AF370" s="230"/>
      <c r="AG370" s="234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1390">
        <f t="shared" si="224"/>
        <v>0</v>
      </c>
    </row>
    <row r="371" spans="1:179" s="41" customFormat="1" ht="19.5" hidden="1" customHeight="1" outlineLevel="1" x14ac:dyDescent="0.25">
      <c r="A371" s="238"/>
      <c r="B371" s="230"/>
      <c r="C371" s="230"/>
      <c r="D371" s="244"/>
      <c r="E371" s="500"/>
      <c r="F371" s="232"/>
      <c r="G371" s="232">
        <f t="shared" si="216"/>
        <v>0</v>
      </c>
      <c r="H371" s="259"/>
      <c r="I371" s="463"/>
      <c r="J371" s="922">
        <f t="shared" si="222"/>
        <v>0</v>
      </c>
      <c r="K371" s="467">
        <f t="shared" si="223"/>
        <v>0</v>
      </c>
      <c r="L371" s="377"/>
      <c r="M371" s="377"/>
      <c r="N371" s="260"/>
      <c r="O371" s="260"/>
      <c r="P371" s="282">
        <f t="shared" si="217"/>
        <v>0</v>
      </c>
      <c r="Q371" s="260"/>
      <c r="R371" s="260"/>
      <c r="S371" s="260"/>
      <c r="T371" s="209">
        <f t="shared" si="218"/>
        <v>0</v>
      </c>
      <c r="U371" s="260"/>
      <c r="V371" s="260"/>
      <c r="W371" s="260"/>
      <c r="X371" s="209">
        <f t="shared" si="219"/>
        <v>0</v>
      </c>
      <c r="Y371" s="260"/>
      <c r="Z371" s="260"/>
      <c r="AA371" s="260"/>
      <c r="AB371" s="874">
        <f t="shared" si="220"/>
        <v>0</v>
      </c>
      <c r="AD371" s="238"/>
      <c r="AE371" s="230"/>
      <c r="AF371" s="230"/>
      <c r="AG371" s="234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1390">
        <f t="shared" si="224"/>
        <v>0</v>
      </c>
    </row>
    <row r="372" spans="1:179" s="41" customFormat="1" ht="19.5" hidden="1" customHeight="1" outlineLevel="1" x14ac:dyDescent="0.25">
      <c r="A372" s="238"/>
      <c r="B372" s="230"/>
      <c r="C372" s="230"/>
      <c r="D372" s="244"/>
      <c r="E372" s="500"/>
      <c r="F372" s="232"/>
      <c r="G372" s="232">
        <f t="shared" si="216"/>
        <v>0</v>
      </c>
      <c r="H372" s="259"/>
      <c r="I372" s="463"/>
      <c r="J372" s="922">
        <f t="shared" si="222"/>
        <v>0</v>
      </c>
      <c r="K372" s="467">
        <f t="shared" si="223"/>
        <v>0</v>
      </c>
      <c r="L372" s="377"/>
      <c r="M372" s="377"/>
      <c r="N372" s="260"/>
      <c r="O372" s="260"/>
      <c r="P372" s="282">
        <f>SUM(M372:O372)</f>
        <v>0</v>
      </c>
      <c r="Q372" s="260"/>
      <c r="R372" s="260"/>
      <c r="S372" s="260"/>
      <c r="T372" s="209">
        <f>SUM(Q372:S372)</f>
        <v>0</v>
      </c>
      <c r="U372" s="260"/>
      <c r="V372" s="260"/>
      <c r="W372" s="260"/>
      <c r="X372" s="209">
        <f>SUM(U372:W372)</f>
        <v>0</v>
      </c>
      <c r="Y372" s="260"/>
      <c r="Z372" s="260"/>
      <c r="AA372" s="260"/>
      <c r="AB372" s="874">
        <f>SUM(Y372:AA372)</f>
        <v>0</v>
      </c>
      <c r="AD372" s="238"/>
      <c r="AE372" s="230"/>
      <c r="AF372" s="230"/>
      <c r="AG372" s="234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1390">
        <f t="shared" si="224"/>
        <v>0</v>
      </c>
    </row>
    <row r="373" spans="1:179" s="41" customFormat="1" ht="36" customHeight="1" collapsed="1" x14ac:dyDescent="0.25">
      <c r="A373" s="281" t="s">
        <v>1654</v>
      </c>
      <c r="B373" s="340"/>
      <c r="C373" s="340">
        <v>955</v>
      </c>
      <c r="D373" s="341" t="s">
        <v>1216</v>
      </c>
      <c r="E373" s="503"/>
      <c r="F373" s="211"/>
      <c r="G373" s="211">
        <f t="shared" si="216"/>
        <v>0</v>
      </c>
      <c r="H373" s="342"/>
      <c r="I373" s="506"/>
      <c r="J373" s="921">
        <f t="shared" si="222"/>
        <v>0</v>
      </c>
      <c r="K373" s="916">
        <f t="shared" si="223"/>
        <v>0</v>
      </c>
      <c r="L373" s="446"/>
      <c r="M373" s="446"/>
      <c r="N373" s="210"/>
      <c r="O373" s="210"/>
      <c r="P373" s="210">
        <f>SUM(M373:O373)</f>
        <v>0</v>
      </c>
      <c r="Q373" s="210"/>
      <c r="R373" s="210"/>
      <c r="S373" s="210"/>
      <c r="T373" s="210">
        <f>SUM(Q373:S373)</f>
        <v>0</v>
      </c>
      <c r="U373" s="210"/>
      <c r="V373" s="210"/>
      <c r="W373" s="210"/>
      <c r="X373" s="210">
        <f>SUM(U373:W373)</f>
        <v>0</v>
      </c>
      <c r="Y373" s="210"/>
      <c r="Z373" s="210"/>
      <c r="AA373" s="210"/>
      <c r="AB373" s="873">
        <f t="shared" si="220"/>
        <v>0</v>
      </c>
      <c r="AD373" s="281" t="s">
        <v>1654</v>
      </c>
      <c r="AE373" s="340"/>
      <c r="AF373" s="340">
        <v>955</v>
      </c>
      <c r="AG373" s="210">
        <f>F373</f>
        <v>0</v>
      </c>
      <c r="AH373" s="210" t="s">
        <v>47</v>
      </c>
      <c r="AI373" s="210" t="s">
        <v>47</v>
      </c>
      <c r="AJ373" s="210" t="s">
        <v>47</v>
      </c>
      <c r="AK373" s="210" t="s">
        <v>47</v>
      </c>
      <c r="AL373" s="210" t="s">
        <v>47</v>
      </c>
      <c r="AM373" s="210" t="s">
        <v>47</v>
      </c>
      <c r="AN373" s="210" t="s">
        <v>47</v>
      </c>
      <c r="AO373" s="210" t="s">
        <v>47</v>
      </c>
      <c r="AP373" s="210" t="s">
        <v>47</v>
      </c>
      <c r="AQ373" s="210" t="s">
        <v>47</v>
      </c>
      <c r="AR373" s="210" t="s">
        <v>47</v>
      </c>
      <c r="AS373" s="1390" t="s">
        <v>47</v>
      </c>
    </row>
    <row r="374" spans="1:179" s="41" customFormat="1" ht="36" customHeight="1" x14ac:dyDescent="0.25">
      <c r="A374" s="281" t="s">
        <v>43</v>
      </c>
      <c r="B374" s="340"/>
      <c r="C374" s="340">
        <v>956</v>
      </c>
      <c r="D374" s="341" t="s">
        <v>1216</v>
      </c>
      <c r="E374" s="503"/>
      <c r="F374" s="211">
        <v>32000</v>
      </c>
      <c r="G374" s="211">
        <f t="shared" si="216"/>
        <v>32000</v>
      </c>
      <c r="H374" s="342"/>
      <c r="I374" s="506"/>
      <c r="J374" s="921">
        <f t="shared" si="222"/>
        <v>32000</v>
      </c>
      <c r="K374" s="916">
        <f t="shared" si="223"/>
        <v>0</v>
      </c>
      <c r="L374" s="446"/>
      <c r="M374" s="446"/>
      <c r="N374" s="210"/>
      <c r="O374" s="210"/>
      <c r="P374" s="210">
        <f>SUM(M374:O374)</f>
        <v>0</v>
      </c>
      <c r="Q374" s="210"/>
      <c r="R374" s="210"/>
      <c r="S374" s="210"/>
      <c r="T374" s="210">
        <f>SUM(Q374:S374)</f>
        <v>0</v>
      </c>
      <c r="U374" s="210"/>
      <c r="V374" s="210"/>
      <c r="W374" s="210"/>
      <c r="X374" s="210">
        <f>SUM(U374:W374)</f>
        <v>0</v>
      </c>
      <c r="Y374" s="210"/>
      <c r="Z374" s="210"/>
      <c r="AA374" s="210"/>
      <c r="AB374" s="873">
        <f>SUM(Y374:AA374)</f>
        <v>0</v>
      </c>
      <c r="AD374" s="281" t="s">
        <v>43</v>
      </c>
      <c r="AE374" s="340"/>
      <c r="AF374" s="340">
        <v>956</v>
      </c>
      <c r="AG374" s="1392">
        <f>F374</f>
        <v>32000</v>
      </c>
      <c r="AH374" s="1392"/>
      <c r="AI374" s="1392"/>
      <c r="AJ374" s="1392"/>
      <c r="AK374" s="1392"/>
      <c r="AL374" s="1392"/>
      <c r="AM374" s="1392"/>
      <c r="AN374" s="1392"/>
      <c r="AO374" s="1392"/>
      <c r="AP374" s="1392"/>
      <c r="AQ374" s="1392"/>
      <c r="AR374" s="1392"/>
      <c r="AS374" s="1390">
        <f t="shared" si="224"/>
        <v>32000</v>
      </c>
    </row>
    <row r="375" spans="1:179" s="40" customFormat="1" ht="100.5" customHeight="1" x14ac:dyDescent="0.25">
      <c r="A375" s="281" t="s">
        <v>703</v>
      </c>
      <c r="B375" s="340"/>
      <c r="C375" s="340">
        <v>995</v>
      </c>
      <c r="D375" s="341" t="s">
        <v>1216</v>
      </c>
      <c r="E375" s="503">
        <f>SUM(E376:E378)</f>
        <v>0</v>
      </c>
      <c r="F375" s="211">
        <f>SUM(F376:F378)</f>
        <v>115400</v>
      </c>
      <c r="G375" s="211">
        <f>SUM(G376:G378)</f>
        <v>115400</v>
      </c>
      <c r="H375" s="342">
        <f t="shared" ref="H375:AB375" si="225">SUM(H376:H378)</f>
        <v>0</v>
      </c>
      <c r="I375" s="506">
        <f t="shared" si="225"/>
        <v>0</v>
      </c>
      <c r="J375" s="921">
        <f t="shared" si="222"/>
        <v>115400</v>
      </c>
      <c r="K375" s="446">
        <f t="shared" si="223"/>
        <v>0</v>
      </c>
      <c r="L375" s="446">
        <f t="shared" si="225"/>
        <v>0</v>
      </c>
      <c r="M375" s="446">
        <f t="shared" si="225"/>
        <v>0</v>
      </c>
      <c r="N375" s="210">
        <f t="shared" si="225"/>
        <v>0</v>
      </c>
      <c r="O375" s="210">
        <f t="shared" si="225"/>
        <v>0</v>
      </c>
      <c r="P375" s="210">
        <f t="shared" si="225"/>
        <v>0</v>
      </c>
      <c r="Q375" s="210">
        <f t="shared" si="225"/>
        <v>0</v>
      </c>
      <c r="R375" s="210">
        <f t="shared" si="225"/>
        <v>0</v>
      </c>
      <c r="S375" s="210">
        <f t="shared" si="225"/>
        <v>0</v>
      </c>
      <c r="T375" s="210">
        <f t="shared" si="225"/>
        <v>0</v>
      </c>
      <c r="U375" s="210">
        <f t="shared" si="225"/>
        <v>0</v>
      </c>
      <c r="V375" s="210">
        <f t="shared" si="225"/>
        <v>0</v>
      </c>
      <c r="W375" s="210">
        <f t="shared" si="225"/>
        <v>0</v>
      </c>
      <c r="X375" s="210">
        <f t="shared" si="225"/>
        <v>0</v>
      </c>
      <c r="Y375" s="210">
        <f t="shared" si="225"/>
        <v>0</v>
      </c>
      <c r="Z375" s="210">
        <f t="shared" si="225"/>
        <v>0</v>
      </c>
      <c r="AA375" s="210">
        <f t="shared" si="225"/>
        <v>0</v>
      </c>
      <c r="AB375" s="873">
        <f t="shared" si="225"/>
        <v>0</v>
      </c>
      <c r="AC375" s="41"/>
      <c r="AD375" s="281" t="s">
        <v>703</v>
      </c>
      <c r="AE375" s="340"/>
      <c r="AF375" s="340">
        <v>995</v>
      </c>
      <c r="AG375" s="210">
        <f>SUM(AG376:AG378)</f>
        <v>115400</v>
      </c>
      <c r="AH375" s="210">
        <f t="shared" ref="AH375:AR375" si="226">SUM(AH376:AH378)</f>
        <v>0</v>
      </c>
      <c r="AI375" s="210">
        <f t="shared" si="226"/>
        <v>0</v>
      </c>
      <c r="AJ375" s="210">
        <f t="shared" si="226"/>
        <v>0</v>
      </c>
      <c r="AK375" s="210">
        <f t="shared" si="226"/>
        <v>0</v>
      </c>
      <c r="AL375" s="210">
        <f t="shared" si="226"/>
        <v>0</v>
      </c>
      <c r="AM375" s="210">
        <f t="shared" si="226"/>
        <v>0</v>
      </c>
      <c r="AN375" s="210">
        <f t="shared" si="226"/>
        <v>0</v>
      </c>
      <c r="AO375" s="210">
        <f t="shared" si="226"/>
        <v>0</v>
      </c>
      <c r="AP375" s="210">
        <f t="shared" si="226"/>
        <v>0</v>
      </c>
      <c r="AQ375" s="210">
        <f t="shared" si="226"/>
        <v>0</v>
      </c>
      <c r="AR375" s="210">
        <f t="shared" si="226"/>
        <v>0</v>
      </c>
      <c r="AS375" s="1390">
        <f t="shared" si="224"/>
        <v>115400</v>
      </c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</row>
    <row r="376" spans="1:179" s="40" customFormat="1" ht="21" customHeight="1" x14ac:dyDescent="0.25">
      <c r="A376" s="240" t="s">
        <v>92</v>
      </c>
      <c r="B376" s="230"/>
      <c r="C376" s="230"/>
      <c r="D376" s="244"/>
      <c r="E376" s="1393"/>
      <c r="F376" s="232">
        <f>'226.995 медосмотры'!CR21</f>
        <v>115400</v>
      </c>
      <c r="G376" s="232">
        <f>F376</f>
        <v>115400</v>
      </c>
      <c r="H376" s="259"/>
      <c r="I376" s="463"/>
      <c r="J376" s="922">
        <f t="shared" si="222"/>
        <v>115400</v>
      </c>
      <c r="K376" s="467">
        <f t="shared" si="223"/>
        <v>0</v>
      </c>
      <c r="L376" s="377"/>
      <c r="M376" s="377"/>
      <c r="N376" s="260"/>
      <c r="O376" s="260"/>
      <c r="P376" s="209">
        <f>SUM(M376:O376)</f>
        <v>0</v>
      </c>
      <c r="Q376" s="260"/>
      <c r="R376" s="260"/>
      <c r="S376" s="260"/>
      <c r="T376" s="209">
        <f>SUM(Q376:S376)</f>
        <v>0</v>
      </c>
      <c r="U376" s="260"/>
      <c r="V376" s="260"/>
      <c r="W376" s="260"/>
      <c r="X376" s="209">
        <f>SUM(U376:W376)</f>
        <v>0</v>
      </c>
      <c r="Y376" s="260"/>
      <c r="Z376" s="260"/>
      <c r="AA376" s="260"/>
      <c r="AB376" s="874">
        <f>SUM(Y376:AA376)</f>
        <v>0</v>
      </c>
      <c r="AC376" s="41"/>
      <c r="AD376" s="240" t="s">
        <v>92</v>
      </c>
      <c r="AE376" s="230"/>
      <c r="AF376" s="230"/>
      <c r="AG376" s="234">
        <f>F376</f>
        <v>115400</v>
      </c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1390">
        <f t="shared" si="224"/>
        <v>115400</v>
      </c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</row>
    <row r="377" spans="1:179" s="40" customFormat="1" ht="21" customHeight="1" x14ac:dyDescent="0.25">
      <c r="A377" s="240" t="s">
        <v>93</v>
      </c>
      <c r="B377" s="230"/>
      <c r="C377" s="230"/>
      <c r="D377" s="248"/>
      <c r="E377" s="1393"/>
      <c r="F377" s="232"/>
      <c r="G377" s="232">
        <f>F377</f>
        <v>0</v>
      </c>
      <c r="H377" s="259"/>
      <c r="I377" s="463"/>
      <c r="J377" s="922">
        <f t="shared" si="222"/>
        <v>0</v>
      </c>
      <c r="K377" s="467">
        <f t="shared" si="223"/>
        <v>0</v>
      </c>
      <c r="L377" s="377"/>
      <c r="M377" s="377"/>
      <c r="N377" s="260"/>
      <c r="O377" s="260"/>
      <c r="P377" s="209">
        <f>SUM(M377:O377)</f>
        <v>0</v>
      </c>
      <c r="Q377" s="260"/>
      <c r="R377" s="260"/>
      <c r="S377" s="260"/>
      <c r="T377" s="209">
        <f>SUM(Q377:S377)</f>
        <v>0</v>
      </c>
      <c r="U377" s="260"/>
      <c r="V377" s="260"/>
      <c r="W377" s="260"/>
      <c r="X377" s="209">
        <f>SUM(U377:W377)</f>
        <v>0</v>
      </c>
      <c r="Y377" s="260"/>
      <c r="Z377" s="260"/>
      <c r="AA377" s="260"/>
      <c r="AB377" s="874">
        <f>SUM(Y377:AA377)</f>
        <v>0</v>
      </c>
      <c r="AC377" s="41"/>
      <c r="AD377" s="240" t="s">
        <v>93</v>
      </c>
      <c r="AE377" s="230"/>
      <c r="AF377" s="230"/>
      <c r="AG377" s="260" t="s">
        <v>47</v>
      </c>
      <c r="AH377" s="260" t="s">
        <v>47</v>
      </c>
      <c r="AI377" s="260" t="s">
        <v>47</v>
      </c>
      <c r="AJ377" s="260" t="s">
        <v>47</v>
      </c>
      <c r="AK377" s="260" t="s">
        <v>47</v>
      </c>
      <c r="AL377" s="260" t="s">
        <v>47</v>
      </c>
      <c r="AM377" s="260" t="s">
        <v>47</v>
      </c>
      <c r="AN377" s="260" t="s">
        <v>47</v>
      </c>
      <c r="AO377" s="260" t="s">
        <v>47</v>
      </c>
      <c r="AP377" s="260" t="s">
        <v>47</v>
      </c>
      <c r="AQ377" s="260" t="s">
        <v>47</v>
      </c>
      <c r="AR377" s="260" t="s">
        <v>47</v>
      </c>
      <c r="AS377" s="1390" t="s">
        <v>47</v>
      </c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</row>
    <row r="378" spans="1:179" s="40" customFormat="1" ht="21" customHeight="1" x14ac:dyDescent="0.25">
      <c r="A378" s="240" t="s">
        <v>94</v>
      </c>
      <c r="B378" s="230"/>
      <c r="C378" s="230"/>
      <c r="D378" s="248"/>
      <c r="E378" s="1393"/>
      <c r="F378" s="232"/>
      <c r="G378" s="232">
        <f>F378</f>
        <v>0</v>
      </c>
      <c r="H378" s="259"/>
      <c r="I378" s="463"/>
      <c r="J378" s="922">
        <f t="shared" si="222"/>
        <v>0</v>
      </c>
      <c r="K378" s="467">
        <f t="shared" si="223"/>
        <v>0</v>
      </c>
      <c r="L378" s="377"/>
      <c r="M378" s="377"/>
      <c r="N378" s="260"/>
      <c r="O378" s="260"/>
      <c r="P378" s="1394">
        <f>SUM(M378:O378)</f>
        <v>0</v>
      </c>
      <c r="Q378" s="260"/>
      <c r="R378" s="260"/>
      <c r="S378" s="260"/>
      <c r="T378" s="209">
        <f>SUM(Q378:S378)</f>
        <v>0</v>
      </c>
      <c r="U378" s="260"/>
      <c r="V378" s="260"/>
      <c r="W378" s="260"/>
      <c r="X378" s="209">
        <f>SUM(U378:W378)</f>
        <v>0</v>
      </c>
      <c r="Y378" s="260"/>
      <c r="Z378" s="260"/>
      <c r="AA378" s="260"/>
      <c r="AB378" s="874">
        <f>SUM(Y378:AA378)</f>
        <v>0</v>
      </c>
      <c r="AC378" s="41"/>
      <c r="AD378" s="240" t="s">
        <v>94</v>
      </c>
      <c r="AE378" s="230"/>
      <c r="AF378" s="230"/>
      <c r="AG378" s="260" t="s">
        <v>47</v>
      </c>
      <c r="AH378" s="260" t="s">
        <v>47</v>
      </c>
      <c r="AI378" s="260" t="s">
        <v>47</v>
      </c>
      <c r="AJ378" s="260" t="s">
        <v>47</v>
      </c>
      <c r="AK378" s="260" t="s">
        <v>47</v>
      </c>
      <c r="AL378" s="260" t="s">
        <v>47</v>
      </c>
      <c r="AM378" s="260" t="s">
        <v>47</v>
      </c>
      <c r="AN378" s="260" t="s">
        <v>47</v>
      </c>
      <c r="AO378" s="260" t="s">
        <v>47</v>
      </c>
      <c r="AP378" s="260" t="s">
        <v>47</v>
      </c>
      <c r="AQ378" s="260" t="s">
        <v>47</v>
      </c>
      <c r="AR378" s="260" t="s">
        <v>47</v>
      </c>
      <c r="AS378" s="1390" t="s">
        <v>47</v>
      </c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  <c r="FQ378" s="41"/>
      <c r="FR378" s="41"/>
      <c r="FS378" s="41"/>
      <c r="FT378" s="41"/>
      <c r="FU378" s="41"/>
      <c r="FV378" s="41"/>
      <c r="FW378" s="41"/>
    </row>
    <row r="379" spans="1:179" s="42" customFormat="1" ht="26.25" customHeight="1" x14ac:dyDescent="0.25">
      <c r="A379" s="1395" t="s">
        <v>1766</v>
      </c>
      <c r="B379" s="1396">
        <v>227</v>
      </c>
      <c r="C379" s="1396"/>
      <c r="D379" s="1397"/>
      <c r="E379" s="1398">
        <f>E380</f>
        <v>0</v>
      </c>
      <c r="F379" s="1399">
        <f>F380</f>
        <v>0</v>
      </c>
      <c r="G379" s="1399">
        <f>G380</f>
        <v>0</v>
      </c>
      <c r="H379" s="1400">
        <f>H380</f>
        <v>0</v>
      </c>
      <c r="I379" s="1401">
        <f t="shared" ref="I379:AB379" si="227">I380</f>
        <v>0</v>
      </c>
      <c r="J379" s="920">
        <f>G379-K379</f>
        <v>0</v>
      </c>
      <c r="K379" s="1402">
        <f>L379+P379+T379+X379+AB379</f>
        <v>0</v>
      </c>
      <c r="L379" s="1402">
        <f>L380</f>
        <v>0</v>
      </c>
      <c r="M379" s="1403">
        <f>M380</f>
        <v>0</v>
      </c>
      <c r="N379" s="1392">
        <f t="shared" si="227"/>
        <v>0</v>
      </c>
      <c r="O379" s="1392">
        <f t="shared" si="227"/>
        <v>0</v>
      </c>
      <c r="P379" s="1392">
        <f t="shared" si="227"/>
        <v>0</v>
      </c>
      <c r="Q379" s="1392">
        <f t="shared" si="227"/>
        <v>0</v>
      </c>
      <c r="R379" s="1392">
        <f t="shared" si="227"/>
        <v>0</v>
      </c>
      <c r="S379" s="1392">
        <f t="shared" si="227"/>
        <v>0</v>
      </c>
      <c r="T379" s="1392">
        <f t="shared" si="227"/>
        <v>0</v>
      </c>
      <c r="U379" s="1392">
        <f t="shared" si="227"/>
        <v>0</v>
      </c>
      <c r="V379" s="1392">
        <f t="shared" si="227"/>
        <v>0</v>
      </c>
      <c r="W379" s="1392">
        <f t="shared" si="227"/>
        <v>0</v>
      </c>
      <c r="X379" s="1392">
        <f t="shared" si="227"/>
        <v>0</v>
      </c>
      <c r="Y379" s="1392">
        <f t="shared" si="227"/>
        <v>0</v>
      </c>
      <c r="Z379" s="1392">
        <f t="shared" si="227"/>
        <v>0</v>
      </c>
      <c r="AA379" s="1392">
        <f t="shared" si="227"/>
        <v>0</v>
      </c>
      <c r="AB379" s="1404">
        <f t="shared" si="227"/>
        <v>0</v>
      </c>
      <c r="AC379" s="194"/>
      <c r="AD379" s="1395" t="s">
        <v>1766</v>
      </c>
      <c r="AE379" s="1396">
        <v>227</v>
      </c>
      <c r="AF379" s="1396"/>
      <c r="AG379" s="1405">
        <f t="shared" ref="AG379" si="228">AG380</f>
        <v>0</v>
      </c>
      <c r="AH379" s="1392" t="s">
        <v>47</v>
      </c>
      <c r="AI379" s="1392" t="s">
        <v>47</v>
      </c>
      <c r="AJ379" s="1392" t="s">
        <v>47</v>
      </c>
      <c r="AK379" s="1392" t="s">
        <v>47</v>
      </c>
      <c r="AL379" s="1392" t="s">
        <v>47</v>
      </c>
      <c r="AM379" s="1392" t="s">
        <v>47</v>
      </c>
      <c r="AN379" s="1392" t="s">
        <v>47</v>
      </c>
      <c r="AO379" s="1392" t="s">
        <v>47</v>
      </c>
      <c r="AP379" s="1392" t="s">
        <v>47</v>
      </c>
      <c r="AQ379" s="1392" t="s">
        <v>47</v>
      </c>
      <c r="AR379" s="1392" t="s">
        <v>47</v>
      </c>
      <c r="AS379" s="1390" t="s">
        <v>47</v>
      </c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94"/>
      <c r="BT379" s="194"/>
      <c r="BU379" s="194"/>
      <c r="BV379" s="194"/>
      <c r="BW379" s="194"/>
      <c r="BX379" s="194"/>
      <c r="BY379" s="194"/>
      <c r="BZ379" s="194"/>
      <c r="CA379" s="194"/>
      <c r="CB379" s="194"/>
      <c r="CC379" s="194"/>
      <c r="CD379" s="194"/>
      <c r="CE379" s="194"/>
      <c r="CF379" s="194"/>
      <c r="CG379" s="194"/>
      <c r="CH379" s="194"/>
      <c r="CI379" s="194"/>
      <c r="CJ379" s="194"/>
      <c r="CK379" s="194"/>
      <c r="CL379" s="194"/>
      <c r="CM379" s="194"/>
      <c r="CN379" s="194"/>
      <c r="CO379" s="194"/>
      <c r="CP379" s="194"/>
      <c r="CQ379" s="194"/>
      <c r="CR379" s="194"/>
      <c r="CS379" s="194"/>
      <c r="CT379" s="194"/>
      <c r="CU379" s="194"/>
      <c r="CV379" s="194"/>
      <c r="CW379" s="194"/>
      <c r="CX379" s="194"/>
      <c r="CY379" s="194"/>
      <c r="CZ379" s="194"/>
      <c r="DA379" s="194"/>
      <c r="DB379" s="194"/>
      <c r="DC379" s="194"/>
      <c r="DD379" s="194"/>
      <c r="DE379" s="194"/>
      <c r="DF379" s="194"/>
      <c r="DG379" s="194"/>
      <c r="DH379" s="194"/>
      <c r="DI379" s="194"/>
      <c r="DJ379" s="194"/>
      <c r="DK379" s="194"/>
      <c r="DL379" s="194"/>
      <c r="DM379" s="194"/>
      <c r="DN379" s="194"/>
      <c r="DO379" s="194"/>
      <c r="DP379" s="194"/>
      <c r="DQ379" s="194"/>
      <c r="DR379" s="194"/>
      <c r="DS379" s="194"/>
      <c r="DT379" s="194"/>
      <c r="DU379" s="194"/>
      <c r="DV379" s="194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</row>
    <row r="380" spans="1:179" s="40" customFormat="1" ht="53.25" customHeight="1" x14ac:dyDescent="0.25">
      <c r="A380" s="544" t="s">
        <v>8</v>
      </c>
      <c r="B380" s="247"/>
      <c r="C380" s="247">
        <v>951</v>
      </c>
      <c r="D380" s="244" t="s">
        <v>1216</v>
      </c>
      <c r="E380" s="1398"/>
      <c r="F380" s="231"/>
      <c r="G380" s="231">
        <f>F380</f>
        <v>0</v>
      </c>
      <c r="H380" s="233"/>
      <c r="I380" s="462"/>
      <c r="J380" s="921">
        <f t="shared" ref="J380" si="229">G380-K380</f>
        <v>0</v>
      </c>
      <c r="K380" s="466">
        <f t="shared" ref="K380" si="230">L380+P380+T380+X380+AB380</f>
        <v>0</v>
      </c>
      <c r="L380" s="899"/>
      <c r="M380" s="284"/>
      <c r="N380" s="234"/>
      <c r="O380" s="234"/>
      <c r="P380" s="1392">
        <f t="shared" ref="P380" si="231">SUM(M380:O380)</f>
        <v>0</v>
      </c>
      <c r="Q380" s="234"/>
      <c r="R380" s="234"/>
      <c r="S380" s="234"/>
      <c r="T380" s="1392">
        <f t="shared" ref="T380" si="232">SUM(Q380:S380)</f>
        <v>0</v>
      </c>
      <c r="U380" s="234"/>
      <c r="V380" s="234"/>
      <c r="W380" s="234"/>
      <c r="X380" s="1392">
        <f t="shared" ref="X380" si="233">SUM(U380:W380)</f>
        <v>0</v>
      </c>
      <c r="Y380" s="44"/>
      <c r="Z380" s="44"/>
      <c r="AA380" s="44"/>
      <c r="AB380" s="1404">
        <f t="shared" ref="AB380" si="234">SUM(Y380:AA380)</f>
        <v>0</v>
      </c>
      <c r="AC380" s="41"/>
      <c r="AD380" s="544" t="s">
        <v>8</v>
      </c>
      <c r="AE380" s="247"/>
      <c r="AF380" s="247">
        <v>951</v>
      </c>
      <c r="AG380" s="581">
        <f>F380</f>
        <v>0</v>
      </c>
      <c r="AH380" s="260" t="s">
        <v>47</v>
      </c>
      <c r="AI380" s="260" t="s">
        <v>47</v>
      </c>
      <c r="AJ380" s="260" t="s">
        <v>47</v>
      </c>
      <c r="AK380" s="260" t="s">
        <v>47</v>
      </c>
      <c r="AL380" s="260" t="s">
        <v>47</v>
      </c>
      <c r="AM380" s="260" t="s">
        <v>47</v>
      </c>
      <c r="AN380" s="260" t="s">
        <v>47</v>
      </c>
      <c r="AO380" s="260" t="s">
        <v>47</v>
      </c>
      <c r="AP380" s="260" t="s">
        <v>47</v>
      </c>
      <c r="AQ380" s="260" t="s">
        <v>47</v>
      </c>
      <c r="AR380" s="260" t="s">
        <v>47</v>
      </c>
      <c r="AS380" s="1390" t="s">
        <v>47</v>
      </c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  <c r="FQ380" s="41"/>
      <c r="FR380" s="41"/>
      <c r="FS380" s="41"/>
      <c r="FT380" s="41"/>
      <c r="FU380" s="41"/>
      <c r="FV380" s="41"/>
      <c r="FW380" s="41"/>
    </row>
    <row r="381" spans="1:179" s="41" customFormat="1" ht="24" customHeight="1" x14ac:dyDescent="0.25">
      <c r="A381" s="1395" t="s">
        <v>1655</v>
      </c>
      <c r="B381" s="1396">
        <v>291</v>
      </c>
      <c r="C381" s="1396"/>
      <c r="D381" s="1397"/>
      <c r="E381" s="1398">
        <f>E382</f>
        <v>0</v>
      </c>
      <c r="F381" s="1399">
        <f>F382</f>
        <v>0</v>
      </c>
      <c r="G381" s="1399">
        <f>G382</f>
        <v>0</v>
      </c>
      <c r="H381" s="1400">
        <f>H382</f>
        <v>0</v>
      </c>
      <c r="I381" s="1401">
        <f t="shared" ref="I381:AB385" si="235">I382</f>
        <v>0</v>
      </c>
      <c r="J381" s="920">
        <f>G381-K381</f>
        <v>0</v>
      </c>
      <c r="K381" s="1402">
        <f>L381+P381+T381+X381+AB381</f>
        <v>0</v>
      </c>
      <c r="L381" s="1402">
        <f>L382</f>
        <v>0</v>
      </c>
      <c r="M381" s="1403">
        <f>M382</f>
        <v>0</v>
      </c>
      <c r="N381" s="1392">
        <f t="shared" si="235"/>
        <v>0</v>
      </c>
      <c r="O381" s="1392">
        <f t="shared" si="235"/>
        <v>0</v>
      </c>
      <c r="P381" s="1392">
        <f t="shared" si="235"/>
        <v>0</v>
      </c>
      <c r="Q381" s="1392">
        <f t="shared" si="235"/>
        <v>0</v>
      </c>
      <c r="R381" s="1392">
        <f t="shared" si="235"/>
        <v>0</v>
      </c>
      <c r="S381" s="1392">
        <f t="shared" si="235"/>
        <v>0</v>
      </c>
      <c r="T381" s="1392">
        <f t="shared" si="235"/>
        <v>0</v>
      </c>
      <c r="U381" s="1392">
        <f t="shared" si="235"/>
        <v>0</v>
      </c>
      <c r="V381" s="1392">
        <f t="shared" si="235"/>
        <v>0</v>
      </c>
      <c r="W381" s="1392">
        <f t="shared" si="235"/>
        <v>0</v>
      </c>
      <c r="X381" s="1392">
        <f t="shared" si="235"/>
        <v>0</v>
      </c>
      <c r="Y381" s="1392">
        <f t="shared" si="235"/>
        <v>0</v>
      </c>
      <c r="Z381" s="1392">
        <f t="shared" si="235"/>
        <v>0</v>
      </c>
      <c r="AA381" s="1392">
        <f t="shared" si="235"/>
        <v>0</v>
      </c>
      <c r="AB381" s="1404">
        <f t="shared" si="235"/>
        <v>0</v>
      </c>
      <c r="AC381" s="194"/>
      <c r="AD381" s="1395" t="s">
        <v>1655</v>
      </c>
      <c r="AE381" s="1396">
        <v>291</v>
      </c>
      <c r="AF381" s="1396"/>
      <c r="AG381" s="1405">
        <f t="shared" ref="AG381:AG385" si="236">AG382</f>
        <v>0</v>
      </c>
      <c r="AH381" s="1392" t="s">
        <v>47</v>
      </c>
      <c r="AI381" s="1392" t="s">
        <v>47</v>
      </c>
      <c r="AJ381" s="1392" t="s">
        <v>47</v>
      </c>
      <c r="AK381" s="1392" t="s">
        <v>47</v>
      </c>
      <c r="AL381" s="1392" t="s">
        <v>47</v>
      </c>
      <c r="AM381" s="1392" t="s">
        <v>47</v>
      </c>
      <c r="AN381" s="1392" t="s">
        <v>47</v>
      </c>
      <c r="AO381" s="1392" t="s">
        <v>47</v>
      </c>
      <c r="AP381" s="1392" t="s">
        <v>47</v>
      </c>
      <c r="AQ381" s="1392" t="s">
        <v>47</v>
      </c>
      <c r="AR381" s="1392" t="s">
        <v>47</v>
      </c>
      <c r="AS381" s="1390" t="s">
        <v>47</v>
      </c>
    </row>
    <row r="382" spans="1:179" s="41" customFormat="1" ht="136.5" customHeight="1" x14ac:dyDescent="0.25">
      <c r="A382" s="544" t="s">
        <v>1656</v>
      </c>
      <c r="B382" s="247"/>
      <c r="C382" s="247">
        <v>967</v>
      </c>
      <c r="D382" s="244" t="s">
        <v>1217</v>
      </c>
      <c r="E382" s="1398"/>
      <c r="F382" s="231"/>
      <c r="G382" s="231">
        <f>F382</f>
        <v>0</v>
      </c>
      <c r="H382" s="259"/>
      <c r="I382" s="463"/>
      <c r="J382" s="921">
        <f t="shared" ref="J382" si="237">G382-K382</f>
        <v>0</v>
      </c>
      <c r="K382" s="466">
        <f t="shared" si="223"/>
        <v>0</v>
      </c>
      <c r="L382" s="900"/>
      <c r="M382" s="377"/>
      <c r="N382" s="260"/>
      <c r="O382" s="260"/>
      <c r="P382" s="1392">
        <f t="shared" ref="P382" si="238">SUM(M382:O382)</f>
        <v>0</v>
      </c>
      <c r="Q382" s="260"/>
      <c r="R382" s="260"/>
      <c r="S382" s="260"/>
      <c r="T382" s="1392">
        <f t="shared" ref="T382" si="239">SUM(Q382:S382)</f>
        <v>0</v>
      </c>
      <c r="U382" s="260"/>
      <c r="V382" s="260"/>
      <c r="W382" s="260"/>
      <c r="X382" s="1392">
        <f t="shared" ref="X382" si="240">SUM(U382:W382)</f>
        <v>0</v>
      </c>
      <c r="Y382" s="584"/>
      <c r="Z382" s="584"/>
      <c r="AA382" s="584"/>
      <c r="AB382" s="1404">
        <f t="shared" ref="AB382" si="241">SUM(Y382:AA382)</f>
        <v>0</v>
      </c>
      <c r="AD382" s="544" t="s">
        <v>1656</v>
      </c>
      <c r="AE382" s="247"/>
      <c r="AF382" s="247">
        <v>967</v>
      </c>
      <c r="AG382" s="581">
        <f>F382</f>
        <v>0</v>
      </c>
      <c r="AH382" s="260" t="s">
        <v>47</v>
      </c>
      <c r="AI382" s="260" t="s">
        <v>47</v>
      </c>
      <c r="AJ382" s="260" t="s">
        <v>47</v>
      </c>
      <c r="AK382" s="260" t="s">
        <v>47</v>
      </c>
      <c r="AL382" s="260" t="s">
        <v>47</v>
      </c>
      <c r="AM382" s="260" t="s">
        <v>47</v>
      </c>
      <c r="AN382" s="260" t="s">
        <v>47</v>
      </c>
      <c r="AO382" s="260" t="s">
        <v>47</v>
      </c>
      <c r="AP382" s="260" t="s">
        <v>47</v>
      </c>
      <c r="AQ382" s="260" t="s">
        <v>47</v>
      </c>
      <c r="AR382" s="260" t="s">
        <v>47</v>
      </c>
      <c r="AS382" s="1390" t="s">
        <v>47</v>
      </c>
    </row>
    <row r="383" spans="1:179" s="41" customFormat="1" ht="54" customHeight="1" x14ac:dyDescent="0.25">
      <c r="A383" s="1395" t="s">
        <v>1657</v>
      </c>
      <c r="B383" s="1396">
        <v>292</v>
      </c>
      <c r="C383" s="1396"/>
      <c r="D383" s="1397"/>
      <c r="E383" s="1398">
        <f>E384</f>
        <v>0</v>
      </c>
      <c r="F383" s="1399">
        <f>F384</f>
        <v>1500</v>
      </c>
      <c r="G383" s="1399">
        <f>G384</f>
        <v>1500</v>
      </c>
      <c r="H383" s="1400">
        <f>H384</f>
        <v>0</v>
      </c>
      <c r="I383" s="1401">
        <f t="shared" si="235"/>
        <v>0</v>
      </c>
      <c r="J383" s="920">
        <f>G383-K383</f>
        <v>1500</v>
      </c>
      <c r="K383" s="1402">
        <f t="shared" si="223"/>
        <v>0</v>
      </c>
      <c r="L383" s="1402">
        <f t="shared" si="235"/>
        <v>0</v>
      </c>
      <c r="M383" s="1403">
        <f>M384</f>
        <v>0</v>
      </c>
      <c r="N383" s="1392">
        <f t="shared" si="235"/>
        <v>0</v>
      </c>
      <c r="O383" s="1392">
        <f t="shared" si="235"/>
        <v>0</v>
      </c>
      <c r="P383" s="1392">
        <f t="shared" si="235"/>
        <v>0</v>
      </c>
      <c r="Q383" s="1392">
        <f t="shared" si="235"/>
        <v>0</v>
      </c>
      <c r="R383" s="1392">
        <f t="shared" si="235"/>
        <v>0</v>
      </c>
      <c r="S383" s="1392">
        <f t="shared" si="235"/>
        <v>0</v>
      </c>
      <c r="T383" s="1392">
        <f t="shared" si="235"/>
        <v>0</v>
      </c>
      <c r="U383" s="1392">
        <f t="shared" si="235"/>
        <v>0</v>
      </c>
      <c r="V383" s="1392">
        <f t="shared" si="235"/>
        <v>0</v>
      </c>
      <c r="W383" s="1392">
        <f t="shared" si="235"/>
        <v>0</v>
      </c>
      <c r="X383" s="1392">
        <f t="shared" si="235"/>
        <v>0</v>
      </c>
      <c r="Y383" s="1392">
        <f t="shared" si="235"/>
        <v>0</v>
      </c>
      <c r="Z383" s="1392">
        <f t="shared" si="235"/>
        <v>0</v>
      </c>
      <c r="AA383" s="1392">
        <f t="shared" si="235"/>
        <v>0</v>
      </c>
      <c r="AB383" s="1404">
        <f t="shared" si="235"/>
        <v>0</v>
      </c>
      <c r="AC383" s="194"/>
      <c r="AD383" s="1395" t="s">
        <v>1657</v>
      </c>
      <c r="AE383" s="1396">
        <v>292</v>
      </c>
      <c r="AF383" s="1396"/>
      <c r="AG383" s="1405">
        <f t="shared" si="236"/>
        <v>1500</v>
      </c>
      <c r="AH383" s="1392" t="s">
        <v>47</v>
      </c>
      <c r="AI383" s="1392" t="s">
        <v>47</v>
      </c>
      <c r="AJ383" s="1392" t="s">
        <v>47</v>
      </c>
      <c r="AK383" s="1392" t="s">
        <v>47</v>
      </c>
      <c r="AL383" s="1392" t="s">
        <v>47</v>
      </c>
      <c r="AM383" s="1392" t="s">
        <v>47</v>
      </c>
      <c r="AN383" s="1392" t="s">
        <v>47</v>
      </c>
      <c r="AO383" s="1392" t="s">
        <v>47</v>
      </c>
      <c r="AP383" s="1392" t="s">
        <v>47</v>
      </c>
      <c r="AQ383" s="1392" t="s">
        <v>47</v>
      </c>
      <c r="AR383" s="1392" t="s">
        <v>47</v>
      </c>
      <c r="AS383" s="1390" t="s">
        <v>47</v>
      </c>
    </row>
    <row r="384" spans="1:179" s="42" customFormat="1" ht="133.5" customHeight="1" x14ac:dyDescent="0.25">
      <c r="A384" s="544" t="s">
        <v>1669</v>
      </c>
      <c r="B384" s="247"/>
      <c r="C384" s="247">
        <v>968</v>
      </c>
      <c r="D384" s="244" t="s">
        <v>1677</v>
      </c>
      <c r="E384" s="1398"/>
      <c r="F384" s="231">
        <v>1500</v>
      </c>
      <c r="G384" s="231">
        <f>F384</f>
        <v>1500</v>
      </c>
      <c r="H384" s="259"/>
      <c r="I384" s="463"/>
      <c r="J384" s="921">
        <f t="shared" ref="J384" si="242">G384-K384</f>
        <v>1500</v>
      </c>
      <c r="K384" s="466">
        <f t="shared" si="223"/>
        <v>0</v>
      </c>
      <c r="L384" s="900"/>
      <c r="M384" s="377"/>
      <c r="N384" s="260"/>
      <c r="O384" s="260"/>
      <c r="P384" s="1392">
        <f t="shared" ref="P384" si="243">SUM(M384:O384)</f>
        <v>0</v>
      </c>
      <c r="Q384" s="260"/>
      <c r="R384" s="260"/>
      <c r="S384" s="260"/>
      <c r="T384" s="1392">
        <f t="shared" ref="T384" si="244">SUM(Q384:S384)</f>
        <v>0</v>
      </c>
      <c r="U384" s="260"/>
      <c r="V384" s="260"/>
      <c r="W384" s="260"/>
      <c r="X384" s="1392">
        <f t="shared" ref="X384" si="245">SUM(U384:W384)</f>
        <v>0</v>
      </c>
      <c r="Y384" s="584"/>
      <c r="Z384" s="584"/>
      <c r="AA384" s="584"/>
      <c r="AB384" s="1404">
        <f t="shared" ref="AB384" si="246">SUM(Y384:AA384)</f>
        <v>0</v>
      </c>
      <c r="AC384" s="41"/>
      <c r="AD384" s="544" t="s">
        <v>1669</v>
      </c>
      <c r="AE384" s="247"/>
      <c r="AF384" s="247">
        <v>968</v>
      </c>
      <c r="AG384" s="581">
        <f>F384</f>
        <v>1500</v>
      </c>
      <c r="AH384" s="260" t="s">
        <v>47</v>
      </c>
      <c r="AI384" s="260" t="s">
        <v>47</v>
      </c>
      <c r="AJ384" s="260" t="s">
        <v>47</v>
      </c>
      <c r="AK384" s="260" t="s">
        <v>47</v>
      </c>
      <c r="AL384" s="260" t="s">
        <v>47</v>
      </c>
      <c r="AM384" s="260" t="s">
        <v>47</v>
      </c>
      <c r="AN384" s="260" t="s">
        <v>47</v>
      </c>
      <c r="AO384" s="260" t="s">
        <v>47</v>
      </c>
      <c r="AP384" s="260" t="s">
        <v>47</v>
      </c>
      <c r="AQ384" s="260" t="s">
        <v>47</v>
      </c>
      <c r="AR384" s="260" t="s">
        <v>47</v>
      </c>
      <c r="AS384" s="1390" t="s">
        <v>47</v>
      </c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94"/>
      <c r="BT384" s="194"/>
      <c r="BU384" s="194"/>
      <c r="BV384" s="194"/>
      <c r="BW384" s="194"/>
      <c r="BX384" s="194"/>
      <c r="BY384" s="194"/>
      <c r="BZ384" s="194"/>
      <c r="CA384" s="194"/>
      <c r="CB384" s="194"/>
      <c r="CC384" s="194"/>
      <c r="CD384" s="194"/>
      <c r="CE384" s="194"/>
      <c r="CF384" s="194"/>
      <c r="CG384" s="194"/>
      <c r="CH384" s="194"/>
      <c r="CI384" s="194"/>
      <c r="CJ384" s="194"/>
      <c r="CK384" s="194"/>
      <c r="CL384" s="194"/>
      <c r="CM384" s="194"/>
      <c r="CN384" s="194"/>
      <c r="CO384" s="194"/>
      <c r="CP384" s="194"/>
      <c r="CQ384" s="194"/>
      <c r="CR384" s="194"/>
      <c r="CS384" s="194"/>
      <c r="CT384" s="194"/>
      <c r="CU384" s="194"/>
      <c r="CV384" s="194"/>
      <c r="CW384" s="194"/>
      <c r="CX384" s="194"/>
      <c r="CY384" s="194"/>
      <c r="CZ384" s="194"/>
      <c r="DA384" s="194"/>
      <c r="DB384" s="194"/>
      <c r="DC384" s="194"/>
      <c r="DD384" s="194"/>
      <c r="DE384" s="194"/>
      <c r="DF384" s="194"/>
      <c r="DG384" s="194"/>
      <c r="DH384" s="194"/>
      <c r="DI384" s="194"/>
      <c r="DJ384" s="194"/>
      <c r="DK384" s="194"/>
      <c r="DL384" s="194"/>
      <c r="DM384" s="194"/>
      <c r="DN384" s="194"/>
      <c r="DO384" s="194"/>
      <c r="DP384" s="194"/>
      <c r="DQ384" s="194"/>
      <c r="DR384" s="194"/>
      <c r="DS384" s="194"/>
      <c r="DT384" s="194"/>
      <c r="DU384" s="194"/>
      <c r="DV384" s="19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</row>
    <row r="385" spans="1:179" s="40" customFormat="1" ht="25.5" customHeight="1" x14ac:dyDescent="0.25">
      <c r="A385" s="1395" t="s">
        <v>1659</v>
      </c>
      <c r="B385" s="1396">
        <v>295</v>
      </c>
      <c r="C385" s="1396"/>
      <c r="D385" s="1397"/>
      <c r="E385" s="1398">
        <f>E386</f>
        <v>0</v>
      </c>
      <c r="F385" s="1399">
        <f>F386</f>
        <v>30000</v>
      </c>
      <c r="G385" s="1399">
        <f>G386</f>
        <v>30000</v>
      </c>
      <c r="H385" s="1400">
        <f>H386</f>
        <v>0</v>
      </c>
      <c r="I385" s="1401">
        <f t="shared" si="235"/>
        <v>0</v>
      </c>
      <c r="J385" s="920">
        <f>G385-K385</f>
        <v>30000</v>
      </c>
      <c r="K385" s="1402">
        <f t="shared" si="223"/>
        <v>0</v>
      </c>
      <c r="L385" s="1402">
        <f t="shared" si="235"/>
        <v>0</v>
      </c>
      <c r="M385" s="1403">
        <f>M386</f>
        <v>0</v>
      </c>
      <c r="N385" s="1392">
        <f t="shared" si="235"/>
        <v>0</v>
      </c>
      <c r="O385" s="1392">
        <f t="shared" si="235"/>
        <v>0</v>
      </c>
      <c r="P385" s="1392">
        <f t="shared" si="235"/>
        <v>0</v>
      </c>
      <c r="Q385" s="1392">
        <f t="shared" si="235"/>
        <v>0</v>
      </c>
      <c r="R385" s="1392">
        <f t="shared" si="235"/>
        <v>0</v>
      </c>
      <c r="S385" s="1392">
        <f t="shared" si="235"/>
        <v>0</v>
      </c>
      <c r="T385" s="1392">
        <f t="shared" si="235"/>
        <v>0</v>
      </c>
      <c r="U385" s="1392">
        <f t="shared" si="235"/>
        <v>0</v>
      </c>
      <c r="V385" s="1392">
        <f t="shared" si="235"/>
        <v>0</v>
      </c>
      <c r="W385" s="1392">
        <f t="shared" si="235"/>
        <v>0</v>
      </c>
      <c r="X385" s="1392">
        <f t="shared" si="235"/>
        <v>0</v>
      </c>
      <c r="Y385" s="1392">
        <f t="shared" si="235"/>
        <v>0</v>
      </c>
      <c r="Z385" s="1392">
        <f t="shared" si="235"/>
        <v>0</v>
      </c>
      <c r="AA385" s="1392">
        <f t="shared" si="235"/>
        <v>0</v>
      </c>
      <c r="AB385" s="1404">
        <f t="shared" si="235"/>
        <v>0</v>
      </c>
      <c r="AC385" s="194"/>
      <c r="AD385" s="1395" t="s">
        <v>1659</v>
      </c>
      <c r="AE385" s="1396">
        <v>295</v>
      </c>
      <c r="AF385" s="1396"/>
      <c r="AG385" s="1405">
        <f t="shared" si="236"/>
        <v>30000</v>
      </c>
      <c r="AH385" s="1392" t="s">
        <v>47</v>
      </c>
      <c r="AI385" s="1392" t="s">
        <v>47</v>
      </c>
      <c r="AJ385" s="1392" t="s">
        <v>47</v>
      </c>
      <c r="AK385" s="1392" t="s">
        <v>47</v>
      </c>
      <c r="AL385" s="1392" t="s">
        <v>47</v>
      </c>
      <c r="AM385" s="1392" t="s">
        <v>47</v>
      </c>
      <c r="AN385" s="1392" t="s">
        <v>47</v>
      </c>
      <c r="AO385" s="1392" t="s">
        <v>47</v>
      </c>
      <c r="AP385" s="1392" t="s">
        <v>47</v>
      </c>
      <c r="AQ385" s="1392" t="s">
        <v>47</v>
      </c>
      <c r="AR385" s="1392" t="s">
        <v>47</v>
      </c>
      <c r="AS385" s="1390" t="s">
        <v>47</v>
      </c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  <c r="FQ385" s="41"/>
      <c r="FR385" s="41"/>
      <c r="FS385" s="41"/>
      <c r="FT385" s="41"/>
      <c r="FU385" s="41"/>
      <c r="FV385" s="41"/>
      <c r="FW385" s="41"/>
    </row>
    <row r="386" spans="1:179" s="42" customFormat="1" ht="85.5" customHeight="1" x14ac:dyDescent="0.25">
      <c r="A386" s="544" t="s">
        <v>1660</v>
      </c>
      <c r="B386" s="247"/>
      <c r="C386" s="1379" t="s">
        <v>2</v>
      </c>
      <c r="D386" s="244" t="s">
        <v>1677</v>
      </c>
      <c r="E386" s="1398"/>
      <c r="F386" s="231">
        <v>30000</v>
      </c>
      <c r="G386" s="231">
        <f>F386</f>
        <v>30000</v>
      </c>
      <c r="H386" s="259"/>
      <c r="I386" s="463"/>
      <c r="J386" s="921">
        <f t="shared" ref="J386" si="247">G386-K386</f>
        <v>30000</v>
      </c>
      <c r="K386" s="466">
        <f t="shared" si="223"/>
        <v>0</v>
      </c>
      <c r="L386" s="900"/>
      <c r="M386" s="377"/>
      <c r="N386" s="260"/>
      <c r="O386" s="260"/>
      <c r="P386" s="1392">
        <f t="shared" ref="P386" si="248">SUM(M386:O386)</f>
        <v>0</v>
      </c>
      <c r="Q386" s="260"/>
      <c r="R386" s="260"/>
      <c r="S386" s="260"/>
      <c r="T386" s="1392">
        <f t="shared" ref="T386" si="249">SUM(Q386:S386)</f>
        <v>0</v>
      </c>
      <c r="U386" s="260"/>
      <c r="V386" s="260"/>
      <c r="W386" s="260"/>
      <c r="X386" s="1392">
        <f t="shared" ref="X386" si="250">SUM(U386:W386)</f>
        <v>0</v>
      </c>
      <c r="Y386" s="584"/>
      <c r="Z386" s="584"/>
      <c r="AA386" s="584"/>
      <c r="AB386" s="1404">
        <f t="shared" ref="AB386" si="251">SUM(Y386:AA386)</f>
        <v>0</v>
      </c>
      <c r="AC386" s="41"/>
      <c r="AD386" s="544" t="s">
        <v>1660</v>
      </c>
      <c r="AE386" s="247"/>
      <c r="AF386" s="1379" t="s">
        <v>2</v>
      </c>
      <c r="AG386" s="581">
        <f>F386</f>
        <v>30000</v>
      </c>
      <c r="AH386" s="260" t="s">
        <v>47</v>
      </c>
      <c r="AI386" s="260" t="s">
        <v>47</v>
      </c>
      <c r="AJ386" s="260" t="s">
        <v>47</v>
      </c>
      <c r="AK386" s="260" t="s">
        <v>47</v>
      </c>
      <c r="AL386" s="260" t="s">
        <v>47</v>
      </c>
      <c r="AM386" s="260" t="s">
        <v>47</v>
      </c>
      <c r="AN386" s="260" t="s">
        <v>47</v>
      </c>
      <c r="AO386" s="260" t="s">
        <v>47</v>
      </c>
      <c r="AP386" s="260" t="s">
        <v>47</v>
      </c>
      <c r="AQ386" s="260" t="s">
        <v>47</v>
      </c>
      <c r="AR386" s="260" t="s">
        <v>47</v>
      </c>
      <c r="AS386" s="1390" t="s">
        <v>47</v>
      </c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94"/>
      <c r="BT386" s="194"/>
      <c r="BU386" s="194"/>
      <c r="BV386" s="194"/>
      <c r="BW386" s="194"/>
      <c r="BX386" s="194"/>
      <c r="BY386" s="194"/>
      <c r="BZ386" s="194"/>
      <c r="CA386" s="194"/>
      <c r="CB386" s="194"/>
      <c r="CC386" s="194"/>
      <c r="CD386" s="194"/>
      <c r="CE386" s="194"/>
      <c r="CF386" s="194"/>
      <c r="CG386" s="194"/>
      <c r="CH386" s="194"/>
      <c r="CI386" s="194"/>
      <c r="CJ386" s="194"/>
      <c r="CK386" s="194"/>
      <c r="CL386" s="194"/>
      <c r="CM386" s="194"/>
      <c r="CN386" s="194"/>
      <c r="CO386" s="194"/>
      <c r="CP386" s="194"/>
      <c r="CQ386" s="194"/>
      <c r="CR386" s="194"/>
      <c r="CS386" s="194"/>
      <c r="CT386" s="194"/>
      <c r="CU386" s="194"/>
      <c r="CV386" s="194"/>
      <c r="CW386" s="194"/>
      <c r="CX386" s="194"/>
      <c r="CY386" s="194"/>
      <c r="CZ386" s="194"/>
      <c r="DA386" s="194"/>
      <c r="DB386" s="194"/>
      <c r="DC386" s="194"/>
      <c r="DD386" s="194"/>
      <c r="DE386" s="194"/>
      <c r="DF386" s="194"/>
      <c r="DG386" s="194"/>
      <c r="DH386" s="194"/>
      <c r="DI386" s="194"/>
      <c r="DJ386" s="194"/>
      <c r="DK386" s="194"/>
      <c r="DL386" s="194"/>
      <c r="DM386" s="194"/>
      <c r="DN386" s="194"/>
      <c r="DO386" s="194"/>
      <c r="DP386" s="194"/>
      <c r="DQ386" s="194"/>
      <c r="DR386" s="194"/>
      <c r="DS386" s="194"/>
      <c r="DT386" s="194"/>
      <c r="DU386" s="194"/>
      <c r="DV386" s="194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</row>
    <row r="387" spans="1:179" s="42" customFormat="1" ht="35.25" customHeight="1" x14ac:dyDescent="0.25">
      <c r="A387" s="1395" t="s">
        <v>1769</v>
      </c>
      <c r="B387" s="1396">
        <v>296</v>
      </c>
      <c r="C387" s="1396"/>
      <c r="D387" s="1397"/>
      <c r="E387" s="1398">
        <f>E388</f>
        <v>0</v>
      </c>
      <c r="F387" s="1399">
        <f>F388</f>
        <v>0</v>
      </c>
      <c r="G387" s="1399">
        <f t="shared" ref="G387:H387" si="252">G388</f>
        <v>0</v>
      </c>
      <c r="H387" s="1400">
        <f t="shared" si="252"/>
        <v>0</v>
      </c>
      <c r="I387" s="1401">
        <f>I388</f>
        <v>0</v>
      </c>
      <c r="J387" s="921">
        <f>G387-K387</f>
        <v>0</v>
      </c>
      <c r="K387" s="1402">
        <f>L387+P387+T387+X387+AB387</f>
        <v>0</v>
      </c>
      <c r="L387" s="1402">
        <f>L388</f>
        <v>0</v>
      </c>
      <c r="M387" s="1403">
        <f t="shared" ref="M387:AA387" si="253">M388</f>
        <v>0</v>
      </c>
      <c r="N387" s="1392">
        <f t="shared" si="253"/>
        <v>0</v>
      </c>
      <c r="O387" s="1392">
        <f t="shared" si="253"/>
        <v>0</v>
      </c>
      <c r="P387" s="1392">
        <f t="shared" si="253"/>
        <v>0</v>
      </c>
      <c r="Q387" s="1392">
        <f t="shared" si="253"/>
        <v>0</v>
      </c>
      <c r="R387" s="1392">
        <f t="shared" si="253"/>
        <v>0</v>
      </c>
      <c r="S387" s="1392">
        <f t="shared" si="253"/>
        <v>0</v>
      </c>
      <c r="T387" s="1392">
        <f t="shared" si="253"/>
        <v>0</v>
      </c>
      <c r="U387" s="1392">
        <f t="shared" si="253"/>
        <v>0</v>
      </c>
      <c r="V387" s="1392">
        <f t="shared" si="253"/>
        <v>0</v>
      </c>
      <c r="W387" s="1392">
        <f t="shared" si="253"/>
        <v>0</v>
      </c>
      <c r="X387" s="1392">
        <f t="shared" si="253"/>
        <v>0</v>
      </c>
      <c r="Y387" s="1392">
        <f t="shared" si="253"/>
        <v>0</v>
      </c>
      <c r="Z387" s="1392">
        <f t="shared" si="253"/>
        <v>0</v>
      </c>
      <c r="AA387" s="1392">
        <f t="shared" si="253"/>
        <v>0</v>
      </c>
      <c r="AB387" s="1404">
        <f>AB388</f>
        <v>0</v>
      </c>
      <c r="AC387" s="194"/>
      <c r="AD387" s="1395" t="s">
        <v>1769</v>
      </c>
      <c r="AE387" s="1396">
        <v>296</v>
      </c>
      <c r="AF387" s="1396"/>
      <c r="AG387" s="1405">
        <f t="shared" ref="AG387:AR387" si="254">AG388</f>
        <v>0</v>
      </c>
      <c r="AH387" s="1392" t="str">
        <f t="shared" si="254"/>
        <v>Х</v>
      </c>
      <c r="AI387" s="1392" t="str">
        <f t="shared" si="254"/>
        <v>Х</v>
      </c>
      <c r="AJ387" s="1392" t="str">
        <f t="shared" si="254"/>
        <v>Х</v>
      </c>
      <c r="AK387" s="1392" t="str">
        <f t="shared" si="254"/>
        <v>Х</v>
      </c>
      <c r="AL387" s="1392" t="str">
        <f t="shared" si="254"/>
        <v>Х</v>
      </c>
      <c r="AM387" s="1392" t="str">
        <f t="shared" si="254"/>
        <v>Х</v>
      </c>
      <c r="AN387" s="1392" t="str">
        <f t="shared" si="254"/>
        <v>Х</v>
      </c>
      <c r="AO387" s="1392" t="str">
        <f t="shared" si="254"/>
        <v>Х</v>
      </c>
      <c r="AP387" s="1392" t="str">
        <f t="shared" si="254"/>
        <v>Х</v>
      </c>
      <c r="AQ387" s="1392" t="str">
        <f t="shared" si="254"/>
        <v>Х</v>
      </c>
      <c r="AR387" s="1392" t="str">
        <f t="shared" si="254"/>
        <v>Х</v>
      </c>
      <c r="AS387" s="1390" t="s">
        <v>47</v>
      </c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94"/>
      <c r="BT387" s="194"/>
      <c r="BU387" s="194"/>
      <c r="BV387" s="194"/>
      <c r="BW387" s="194"/>
      <c r="BX387" s="194"/>
      <c r="BY387" s="194"/>
      <c r="BZ387" s="194"/>
      <c r="CA387" s="194"/>
      <c r="CB387" s="194"/>
      <c r="CC387" s="194"/>
      <c r="CD387" s="194"/>
      <c r="CE387" s="194"/>
      <c r="CF387" s="194"/>
      <c r="CG387" s="194"/>
      <c r="CH387" s="194"/>
      <c r="CI387" s="194"/>
      <c r="CJ387" s="194"/>
      <c r="CK387" s="194"/>
      <c r="CL387" s="194"/>
      <c r="CM387" s="194"/>
      <c r="CN387" s="194"/>
      <c r="CO387" s="194"/>
      <c r="CP387" s="194"/>
      <c r="CQ387" s="194"/>
      <c r="CR387" s="194"/>
      <c r="CS387" s="194"/>
      <c r="CT387" s="194"/>
      <c r="CU387" s="194"/>
      <c r="CV387" s="194"/>
      <c r="CW387" s="194"/>
      <c r="CX387" s="194"/>
      <c r="CY387" s="194"/>
      <c r="CZ387" s="194"/>
      <c r="DA387" s="194"/>
      <c r="DB387" s="194"/>
      <c r="DC387" s="194"/>
      <c r="DD387" s="194"/>
      <c r="DE387" s="194"/>
      <c r="DF387" s="194"/>
      <c r="DG387" s="194"/>
      <c r="DH387" s="194"/>
      <c r="DI387" s="194"/>
      <c r="DJ387" s="194"/>
      <c r="DK387" s="194"/>
      <c r="DL387" s="194"/>
      <c r="DM387" s="194"/>
      <c r="DN387" s="194"/>
      <c r="DO387" s="194"/>
      <c r="DP387" s="194"/>
      <c r="DQ387" s="194"/>
      <c r="DR387" s="194"/>
      <c r="DS387" s="194"/>
      <c r="DT387" s="194"/>
      <c r="DU387" s="194"/>
      <c r="DV387" s="194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</row>
    <row r="388" spans="1:179" s="40" customFormat="1" ht="101.25" customHeight="1" x14ac:dyDescent="0.25">
      <c r="A388" s="544" t="s">
        <v>1778</v>
      </c>
      <c r="B388" s="230"/>
      <c r="C388" s="247">
        <v>964</v>
      </c>
      <c r="D388" s="244" t="s">
        <v>1677</v>
      </c>
      <c r="E388" s="1398"/>
      <c r="F388" s="231"/>
      <c r="G388" s="231">
        <f>F388</f>
        <v>0</v>
      </c>
      <c r="H388" s="259"/>
      <c r="I388" s="463"/>
      <c r="J388" s="921">
        <f t="shared" ref="J388" si="255">G388-K388</f>
        <v>0</v>
      </c>
      <c r="K388" s="899">
        <f t="shared" ref="K388" si="256">L388+P388+T388+X388+AB388</f>
        <v>0</v>
      </c>
      <c r="L388" s="900"/>
      <c r="M388" s="377"/>
      <c r="N388" s="260"/>
      <c r="O388" s="260"/>
      <c r="P388" s="1392">
        <f>SUM(M388:O388)</f>
        <v>0</v>
      </c>
      <c r="Q388" s="260"/>
      <c r="R388" s="260"/>
      <c r="S388" s="260"/>
      <c r="T388" s="1392">
        <f>SUM(Q388:S388)</f>
        <v>0</v>
      </c>
      <c r="U388" s="260"/>
      <c r="V388" s="260"/>
      <c r="W388" s="260"/>
      <c r="X388" s="1392">
        <f>SUM(U388:W388)</f>
        <v>0</v>
      </c>
      <c r="Y388" s="260"/>
      <c r="Z388" s="260"/>
      <c r="AA388" s="260"/>
      <c r="AB388" s="1404">
        <f>SUM(Y388:AA388)</f>
        <v>0</v>
      </c>
      <c r="AC388" s="41"/>
      <c r="AD388" s="544" t="s">
        <v>1778</v>
      </c>
      <c r="AE388" s="230"/>
      <c r="AF388" s="247">
        <v>964</v>
      </c>
      <c r="AG388" s="581">
        <f>F388</f>
        <v>0</v>
      </c>
      <c r="AH388" s="260" t="s">
        <v>47</v>
      </c>
      <c r="AI388" s="260" t="s">
        <v>47</v>
      </c>
      <c r="AJ388" s="260" t="s">
        <v>47</v>
      </c>
      <c r="AK388" s="260" t="s">
        <v>47</v>
      </c>
      <c r="AL388" s="260" t="s">
        <v>47</v>
      </c>
      <c r="AM388" s="260" t="s">
        <v>47</v>
      </c>
      <c r="AN388" s="260" t="s">
        <v>47</v>
      </c>
      <c r="AO388" s="260" t="s">
        <v>47</v>
      </c>
      <c r="AP388" s="260" t="s">
        <v>47</v>
      </c>
      <c r="AQ388" s="260" t="s">
        <v>47</v>
      </c>
      <c r="AR388" s="260" t="s">
        <v>47</v>
      </c>
      <c r="AS388" s="1390" t="s">
        <v>47</v>
      </c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  <c r="FQ388" s="41"/>
      <c r="FR388" s="41"/>
      <c r="FS388" s="41"/>
      <c r="FT388" s="41"/>
      <c r="FU388" s="41"/>
      <c r="FV388" s="41"/>
      <c r="FW388" s="41"/>
    </row>
    <row r="389" spans="1:179" s="40" customFormat="1" ht="34.5" customHeight="1" x14ac:dyDescent="0.25">
      <c r="A389" s="281" t="s">
        <v>667</v>
      </c>
      <c r="B389" s="274">
        <v>300</v>
      </c>
      <c r="C389" s="274"/>
      <c r="D389" s="275"/>
      <c r="E389" s="502">
        <f>E390+E406</f>
        <v>0</v>
      </c>
      <c r="F389" s="276">
        <f>F390+F406</f>
        <v>393600</v>
      </c>
      <c r="G389" s="276">
        <f>G390+G406</f>
        <v>393600</v>
      </c>
      <c r="H389" s="278">
        <f t="shared" ref="H389:AB389" si="257">H390+H406</f>
        <v>0</v>
      </c>
      <c r="I389" s="505">
        <f t="shared" si="257"/>
        <v>0</v>
      </c>
      <c r="J389" s="920">
        <f t="shared" si="222"/>
        <v>393600</v>
      </c>
      <c r="K389" s="286">
        <f t="shared" si="223"/>
        <v>0</v>
      </c>
      <c r="L389" s="286">
        <f t="shared" si="257"/>
        <v>0</v>
      </c>
      <c r="M389" s="286">
        <f t="shared" si="257"/>
        <v>0</v>
      </c>
      <c r="N389" s="280">
        <f t="shared" si="257"/>
        <v>0</v>
      </c>
      <c r="O389" s="280">
        <f t="shared" si="257"/>
        <v>0</v>
      </c>
      <c r="P389" s="280">
        <f t="shared" si="257"/>
        <v>0</v>
      </c>
      <c r="Q389" s="286">
        <f t="shared" si="257"/>
        <v>0</v>
      </c>
      <c r="R389" s="280">
        <f t="shared" si="257"/>
        <v>0</v>
      </c>
      <c r="S389" s="280">
        <f t="shared" si="257"/>
        <v>0</v>
      </c>
      <c r="T389" s="280">
        <f t="shared" si="257"/>
        <v>0</v>
      </c>
      <c r="U389" s="286">
        <f t="shared" si="257"/>
        <v>0</v>
      </c>
      <c r="V389" s="280">
        <f t="shared" si="257"/>
        <v>0</v>
      </c>
      <c r="W389" s="280">
        <f t="shared" si="257"/>
        <v>0</v>
      </c>
      <c r="X389" s="280">
        <f t="shared" si="257"/>
        <v>0</v>
      </c>
      <c r="Y389" s="286">
        <f t="shared" si="257"/>
        <v>0</v>
      </c>
      <c r="Z389" s="280">
        <f t="shared" si="257"/>
        <v>0</v>
      </c>
      <c r="AA389" s="280">
        <f t="shared" si="257"/>
        <v>0</v>
      </c>
      <c r="AB389" s="279">
        <f t="shared" si="257"/>
        <v>0</v>
      </c>
      <c r="AC389" s="194"/>
      <c r="AD389" s="281" t="s">
        <v>667</v>
      </c>
      <c r="AE389" s="274">
        <v>300</v>
      </c>
      <c r="AF389" s="274"/>
      <c r="AG389" s="280">
        <f>AG390+AG406</f>
        <v>393600</v>
      </c>
      <c r="AH389" s="280">
        <f>AH390+AH406</f>
        <v>0</v>
      </c>
      <c r="AI389" s="280">
        <f t="shared" ref="AI389:AR389" si="258">AI390+AI406</f>
        <v>0</v>
      </c>
      <c r="AJ389" s="280">
        <f t="shared" si="258"/>
        <v>0</v>
      </c>
      <c r="AK389" s="280">
        <f t="shared" si="258"/>
        <v>0</v>
      </c>
      <c r="AL389" s="280">
        <f t="shared" si="258"/>
        <v>0</v>
      </c>
      <c r="AM389" s="280">
        <f t="shared" si="258"/>
        <v>0</v>
      </c>
      <c r="AN389" s="280">
        <f t="shared" si="258"/>
        <v>0</v>
      </c>
      <c r="AO389" s="280">
        <f t="shared" si="258"/>
        <v>0</v>
      </c>
      <c r="AP389" s="280">
        <f t="shared" si="258"/>
        <v>0</v>
      </c>
      <c r="AQ389" s="280">
        <f t="shared" si="258"/>
        <v>0</v>
      </c>
      <c r="AR389" s="280">
        <f t="shared" si="258"/>
        <v>0</v>
      </c>
      <c r="AS389" s="1389">
        <f t="shared" si="224"/>
        <v>393600</v>
      </c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  <c r="FQ389" s="41"/>
      <c r="FR389" s="41"/>
      <c r="FS389" s="41"/>
      <c r="FT389" s="41"/>
      <c r="FU389" s="41"/>
      <c r="FV389" s="41"/>
      <c r="FW389" s="41"/>
    </row>
    <row r="390" spans="1:179" s="40" customFormat="1" ht="34.5" customHeight="1" x14ac:dyDescent="0.25">
      <c r="A390" s="281" t="s">
        <v>683</v>
      </c>
      <c r="B390" s="274">
        <v>310</v>
      </c>
      <c r="C390" s="274"/>
      <c r="D390" s="275"/>
      <c r="E390" s="502">
        <f>E391</f>
        <v>0</v>
      </c>
      <c r="F390" s="276">
        <f>F391</f>
        <v>183600</v>
      </c>
      <c r="G390" s="276">
        <f>G391</f>
        <v>183600</v>
      </c>
      <c r="H390" s="278">
        <f t="shared" ref="H390:AB390" si="259">H391</f>
        <v>0</v>
      </c>
      <c r="I390" s="505">
        <f t="shared" si="259"/>
        <v>0</v>
      </c>
      <c r="J390" s="920">
        <f t="shared" si="222"/>
        <v>183600</v>
      </c>
      <c r="K390" s="286">
        <f t="shared" si="223"/>
        <v>0</v>
      </c>
      <c r="L390" s="286">
        <f t="shared" si="259"/>
        <v>0</v>
      </c>
      <c r="M390" s="286">
        <f t="shared" si="259"/>
        <v>0</v>
      </c>
      <c r="N390" s="280">
        <f t="shared" si="259"/>
        <v>0</v>
      </c>
      <c r="O390" s="280">
        <f t="shared" si="259"/>
        <v>0</v>
      </c>
      <c r="P390" s="280">
        <f t="shared" si="259"/>
        <v>0</v>
      </c>
      <c r="Q390" s="286">
        <f t="shared" si="259"/>
        <v>0</v>
      </c>
      <c r="R390" s="280">
        <f t="shared" si="259"/>
        <v>0</v>
      </c>
      <c r="S390" s="280">
        <f t="shared" si="259"/>
        <v>0</v>
      </c>
      <c r="T390" s="280">
        <f t="shared" si="259"/>
        <v>0</v>
      </c>
      <c r="U390" s="286">
        <f t="shared" si="259"/>
        <v>0</v>
      </c>
      <c r="V390" s="280">
        <f t="shared" si="259"/>
        <v>0</v>
      </c>
      <c r="W390" s="280">
        <f t="shared" si="259"/>
        <v>0</v>
      </c>
      <c r="X390" s="280">
        <f t="shared" si="259"/>
        <v>0</v>
      </c>
      <c r="Y390" s="286">
        <f t="shared" si="259"/>
        <v>0</v>
      </c>
      <c r="Z390" s="280">
        <f t="shared" si="259"/>
        <v>0</v>
      </c>
      <c r="AA390" s="280">
        <f t="shared" si="259"/>
        <v>0</v>
      </c>
      <c r="AB390" s="279">
        <f t="shared" si="259"/>
        <v>0</v>
      </c>
      <c r="AC390" s="194"/>
      <c r="AD390" s="281" t="s">
        <v>683</v>
      </c>
      <c r="AE390" s="274">
        <v>310</v>
      </c>
      <c r="AF390" s="274"/>
      <c r="AG390" s="1406">
        <f>AG391</f>
        <v>183600</v>
      </c>
      <c r="AH390" s="1406">
        <f>AH391</f>
        <v>0</v>
      </c>
      <c r="AI390" s="1406">
        <f t="shared" ref="AI390:AR390" si="260">AI391</f>
        <v>0</v>
      </c>
      <c r="AJ390" s="1406">
        <f t="shared" si="260"/>
        <v>0</v>
      </c>
      <c r="AK390" s="1406">
        <f t="shared" si="260"/>
        <v>0</v>
      </c>
      <c r="AL390" s="1406">
        <f t="shared" si="260"/>
        <v>0</v>
      </c>
      <c r="AM390" s="1406">
        <f t="shared" si="260"/>
        <v>0</v>
      </c>
      <c r="AN390" s="1406">
        <f t="shared" si="260"/>
        <v>0</v>
      </c>
      <c r="AO390" s="1406">
        <f t="shared" si="260"/>
        <v>0</v>
      </c>
      <c r="AP390" s="1406">
        <f t="shared" si="260"/>
        <v>0</v>
      </c>
      <c r="AQ390" s="1406">
        <f t="shared" si="260"/>
        <v>0</v>
      </c>
      <c r="AR390" s="1406">
        <f t="shared" si="260"/>
        <v>0</v>
      </c>
      <c r="AS390" s="1389">
        <f t="shared" si="224"/>
        <v>183600</v>
      </c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  <c r="FQ390" s="41"/>
      <c r="FR390" s="41"/>
      <c r="FS390" s="41"/>
      <c r="FT390" s="41"/>
      <c r="FU390" s="41"/>
      <c r="FV390" s="41"/>
      <c r="FW390" s="41"/>
    </row>
    <row r="391" spans="1:179" s="40" customFormat="1" ht="21.75" customHeight="1" x14ac:dyDescent="0.25">
      <c r="A391" s="281" t="s">
        <v>799</v>
      </c>
      <c r="B391" s="343"/>
      <c r="C391" s="340">
        <v>971</v>
      </c>
      <c r="D391" s="341" t="s">
        <v>1216</v>
      </c>
      <c r="E391" s="503">
        <f>SUM(E392:E405)</f>
        <v>0</v>
      </c>
      <c r="F391" s="211">
        <f>SUM(F392:F405)</f>
        <v>183600</v>
      </c>
      <c r="G391" s="211">
        <f>SUM(G392:G405)</f>
        <v>183600</v>
      </c>
      <c r="H391" s="342">
        <f t="shared" ref="H391:AB391" si="261">SUM(H392:H405)</f>
        <v>0</v>
      </c>
      <c r="I391" s="506">
        <f t="shared" si="261"/>
        <v>0</v>
      </c>
      <c r="J391" s="921">
        <f t="shared" si="222"/>
        <v>183600</v>
      </c>
      <c r="K391" s="446">
        <f t="shared" si="223"/>
        <v>0</v>
      </c>
      <c r="L391" s="446">
        <f t="shared" si="261"/>
        <v>0</v>
      </c>
      <c r="M391" s="446">
        <f>SUM(M392:M405)</f>
        <v>0</v>
      </c>
      <c r="N391" s="210">
        <f t="shared" si="261"/>
        <v>0</v>
      </c>
      <c r="O391" s="210">
        <f t="shared" si="261"/>
        <v>0</v>
      </c>
      <c r="P391" s="210">
        <f t="shared" si="261"/>
        <v>0</v>
      </c>
      <c r="Q391" s="446">
        <f t="shared" si="261"/>
        <v>0</v>
      </c>
      <c r="R391" s="210">
        <f t="shared" si="261"/>
        <v>0</v>
      </c>
      <c r="S391" s="210">
        <f t="shared" si="261"/>
        <v>0</v>
      </c>
      <c r="T391" s="210">
        <f t="shared" si="261"/>
        <v>0</v>
      </c>
      <c r="U391" s="446">
        <f t="shared" si="261"/>
        <v>0</v>
      </c>
      <c r="V391" s="210">
        <f t="shared" si="261"/>
        <v>0</v>
      </c>
      <c r="W391" s="210">
        <f t="shared" si="261"/>
        <v>0</v>
      </c>
      <c r="X391" s="210">
        <f t="shared" si="261"/>
        <v>0</v>
      </c>
      <c r="Y391" s="446">
        <f t="shared" si="261"/>
        <v>0</v>
      </c>
      <c r="Z391" s="210">
        <f t="shared" si="261"/>
        <v>0</v>
      </c>
      <c r="AA391" s="210">
        <f>SUM(AA392:AA405)</f>
        <v>0</v>
      </c>
      <c r="AB391" s="873">
        <f t="shared" si="261"/>
        <v>0</v>
      </c>
      <c r="AC391" s="41"/>
      <c r="AD391" s="281" t="s">
        <v>799</v>
      </c>
      <c r="AE391" s="343"/>
      <c r="AF391" s="340">
        <v>971</v>
      </c>
      <c r="AG391" s="1406">
        <f>SUM(AG392:AG405)</f>
        <v>183600</v>
      </c>
      <c r="AH391" s="1407">
        <f t="shared" ref="AH391:AR391" si="262">SUM(AH392:AH405)</f>
        <v>0</v>
      </c>
      <c r="AI391" s="1407">
        <f t="shared" si="262"/>
        <v>0</v>
      </c>
      <c r="AJ391" s="1407">
        <f t="shared" si="262"/>
        <v>0</v>
      </c>
      <c r="AK391" s="1407">
        <f t="shared" si="262"/>
        <v>0</v>
      </c>
      <c r="AL391" s="1407">
        <f t="shared" si="262"/>
        <v>0</v>
      </c>
      <c r="AM391" s="1407">
        <f t="shared" si="262"/>
        <v>0</v>
      </c>
      <c r="AN391" s="1407">
        <f t="shared" si="262"/>
        <v>0</v>
      </c>
      <c r="AO391" s="1407">
        <f t="shared" si="262"/>
        <v>0</v>
      </c>
      <c r="AP391" s="1407">
        <f t="shared" si="262"/>
        <v>0</v>
      </c>
      <c r="AQ391" s="1407">
        <f t="shared" si="262"/>
        <v>0</v>
      </c>
      <c r="AR391" s="1407">
        <f t="shared" si="262"/>
        <v>0</v>
      </c>
      <c r="AS391" s="1390">
        <f t="shared" si="224"/>
        <v>183600</v>
      </c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  <c r="FQ391" s="41"/>
      <c r="FR391" s="41"/>
      <c r="FS391" s="41"/>
      <c r="FT391" s="41"/>
      <c r="FU391" s="41"/>
      <c r="FV391" s="41"/>
      <c r="FW391" s="41"/>
    </row>
    <row r="392" spans="1:179" s="40" customFormat="1" ht="22.5" customHeight="1" x14ac:dyDescent="0.25">
      <c r="A392" s="229" t="s">
        <v>479</v>
      </c>
      <c r="B392" s="230"/>
      <c r="C392" s="247"/>
      <c r="D392" s="244"/>
      <c r="E392" s="503"/>
      <c r="F392" s="232">
        <f>CEILING('310.971 осн.средства'!E353,0.1)*1000</f>
        <v>70000</v>
      </c>
      <c r="G392" s="232">
        <f>F392</f>
        <v>70000</v>
      </c>
      <c r="H392" s="259"/>
      <c r="I392" s="463"/>
      <c r="J392" s="922">
        <f t="shared" si="222"/>
        <v>70000</v>
      </c>
      <c r="K392" s="467">
        <f t="shared" si="223"/>
        <v>0</v>
      </c>
      <c r="L392" s="377"/>
      <c r="M392" s="377"/>
      <c r="N392" s="260"/>
      <c r="O392" s="260"/>
      <c r="P392" s="209">
        <f t="shared" ref="P392:P405" si="263">SUM(M392:O392)</f>
        <v>0</v>
      </c>
      <c r="Q392" s="377"/>
      <c r="R392" s="260"/>
      <c r="S392" s="260"/>
      <c r="T392" s="209">
        <f t="shared" ref="T392:T405" si="264">SUM(Q392:S392)</f>
        <v>0</v>
      </c>
      <c r="U392" s="377"/>
      <c r="V392" s="260"/>
      <c r="W392" s="260"/>
      <c r="X392" s="209">
        <f t="shared" ref="X392:X405" si="265">SUM(U392:W392)</f>
        <v>0</v>
      </c>
      <c r="Y392" s="377"/>
      <c r="Z392" s="260"/>
      <c r="AA392" s="260"/>
      <c r="AB392" s="874">
        <f t="shared" ref="AB392:AB405" si="266">SUM(Y392:AA392)</f>
        <v>0</v>
      </c>
      <c r="AC392" s="41"/>
      <c r="AD392" s="229" t="s">
        <v>479</v>
      </c>
      <c r="AE392" s="230"/>
      <c r="AF392" s="247"/>
      <c r="AG392" s="1383">
        <f>F392</f>
        <v>70000</v>
      </c>
      <c r="AH392" s="1408"/>
      <c r="AI392" s="1408"/>
      <c r="AJ392" s="1408"/>
      <c r="AK392" s="1408"/>
      <c r="AL392" s="1408"/>
      <c r="AM392" s="1408"/>
      <c r="AN392" s="1408"/>
      <c r="AO392" s="1408"/>
      <c r="AP392" s="1408"/>
      <c r="AQ392" s="1408"/>
      <c r="AR392" s="1408"/>
      <c r="AS392" s="1390">
        <f t="shared" si="224"/>
        <v>70000</v>
      </c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  <c r="FQ392" s="41"/>
      <c r="FR392" s="41"/>
      <c r="FS392" s="41"/>
      <c r="FT392" s="41"/>
      <c r="FU392" s="41"/>
      <c r="FV392" s="41"/>
      <c r="FW392" s="41"/>
    </row>
    <row r="393" spans="1:179" s="40" customFormat="1" ht="35.25" customHeight="1" x14ac:dyDescent="0.25">
      <c r="A393" s="229" t="s">
        <v>791</v>
      </c>
      <c r="B393" s="230"/>
      <c r="C393" s="247"/>
      <c r="D393" s="244"/>
      <c r="E393" s="503"/>
      <c r="F393" s="232">
        <f>CEILING('310.971 осн.средства'!E354,0.1)*1000</f>
        <v>20000</v>
      </c>
      <c r="G393" s="232">
        <f t="shared" ref="G393:G405" si="267">F393</f>
        <v>20000</v>
      </c>
      <c r="H393" s="259"/>
      <c r="I393" s="463"/>
      <c r="J393" s="922">
        <f t="shared" si="222"/>
        <v>20000</v>
      </c>
      <c r="K393" s="467">
        <f t="shared" si="223"/>
        <v>0</v>
      </c>
      <c r="L393" s="377"/>
      <c r="M393" s="377"/>
      <c r="N393" s="260"/>
      <c r="O393" s="260"/>
      <c r="P393" s="209">
        <f t="shared" si="263"/>
        <v>0</v>
      </c>
      <c r="Q393" s="377"/>
      <c r="R393" s="260"/>
      <c r="S393" s="260"/>
      <c r="T393" s="209">
        <f t="shared" si="264"/>
        <v>0</v>
      </c>
      <c r="U393" s="377"/>
      <c r="V393" s="260"/>
      <c r="W393" s="260"/>
      <c r="X393" s="209">
        <f t="shared" si="265"/>
        <v>0</v>
      </c>
      <c r="Y393" s="377"/>
      <c r="Z393" s="260"/>
      <c r="AA393" s="260"/>
      <c r="AB393" s="874">
        <f t="shared" si="266"/>
        <v>0</v>
      </c>
      <c r="AC393" s="41"/>
      <c r="AD393" s="229" t="s">
        <v>791</v>
      </c>
      <c r="AE393" s="230"/>
      <c r="AF393" s="247"/>
      <c r="AG393" s="1383">
        <f>F393</f>
        <v>20000</v>
      </c>
      <c r="AH393" s="1408"/>
      <c r="AI393" s="1408"/>
      <c r="AJ393" s="1408"/>
      <c r="AK393" s="1408"/>
      <c r="AL393" s="1408"/>
      <c r="AM393" s="1408"/>
      <c r="AN393" s="1408"/>
      <c r="AO393" s="1408"/>
      <c r="AP393" s="1408"/>
      <c r="AQ393" s="1408"/>
      <c r="AR393" s="1408"/>
      <c r="AS393" s="1390">
        <f t="shared" si="224"/>
        <v>20000</v>
      </c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  <c r="FQ393" s="41"/>
      <c r="FR393" s="41"/>
      <c r="FS393" s="41"/>
      <c r="FT393" s="41"/>
      <c r="FU393" s="41"/>
      <c r="FV393" s="41"/>
      <c r="FW393" s="41"/>
    </row>
    <row r="394" spans="1:179" s="40" customFormat="1" ht="22.5" customHeight="1" x14ac:dyDescent="0.25">
      <c r="A394" s="229" t="s">
        <v>792</v>
      </c>
      <c r="B394" s="230"/>
      <c r="C394" s="247"/>
      <c r="D394" s="244"/>
      <c r="E394" s="503"/>
      <c r="F394" s="232">
        <f>CEILING('310.971 осн.средства'!E355,0.1)*1000</f>
        <v>93600.000000000015</v>
      </c>
      <c r="G394" s="232">
        <f t="shared" si="267"/>
        <v>93600.000000000015</v>
      </c>
      <c r="H394" s="259"/>
      <c r="I394" s="463"/>
      <c r="J394" s="922">
        <f t="shared" si="222"/>
        <v>93600.000000000015</v>
      </c>
      <c r="K394" s="467">
        <f t="shared" si="223"/>
        <v>0</v>
      </c>
      <c r="L394" s="377"/>
      <c r="M394" s="377"/>
      <c r="N394" s="260"/>
      <c r="O394" s="260"/>
      <c r="P394" s="209">
        <f t="shared" si="263"/>
        <v>0</v>
      </c>
      <c r="Q394" s="377"/>
      <c r="R394" s="260"/>
      <c r="S394" s="260"/>
      <c r="T394" s="209">
        <f t="shared" si="264"/>
        <v>0</v>
      </c>
      <c r="U394" s="377"/>
      <c r="V394" s="260"/>
      <c r="W394" s="260"/>
      <c r="X394" s="209">
        <f t="shared" si="265"/>
        <v>0</v>
      </c>
      <c r="Y394" s="377"/>
      <c r="Z394" s="260"/>
      <c r="AA394" s="260"/>
      <c r="AB394" s="874">
        <f t="shared" si="266"/>
        <v>0</v>
      </c>
      <c r="AC394" s="41"/>
      <c r="AD394" s="229" t="s">
        <v>792</v>
      </c>
      <c r="AE394" s="230"/>
      <c r="AF394" s="247"/>
      <c r="AG394" s="1383">
        <f>F394</f>
        <v>93600.000000000015</v>
      </c>
      <c r="AH394" s="1408"/>
      <c r="AI394" s="1408"/>
      <c r="AJ394" s="1408"/>
      <c r="AK394" s="1408"/>
      <c r="AL394" s="1408"/>
      <c r="AM394" s="1408"/>
      <c r="AN394" s="1408"/>
      <c r="AO394" s="1408"/>
      <c r="AP394" s="1408"/>
      <c r="AQ394" s="1408"/>
      <c r="AR394" s="1408"/>
      <c r="AS394" s="1390">
        <f t="shared" si="224"/>
        <v>93600.000000000015</v>
      </c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  <c r="FQ394" s="41"/>
      <c r="FR394" s="41"/>
      <c r="FS394" s="41"/>
      <c r="FT394" s="41"/>
      <c r="FU394" s="41"/>
      <c r="FV394" s="41"/>
      <c r="FW394" s="41"/>
    </row>
    <row r="395" spans="1:179" s="40" customFormat="1" ht="22.5" customHeight="1" x14ac:dyDescent="0.25">
      <c r="A395" s="229" t="s">
        <v>793</v>
      </c>
      <c r="B395" s="230"/>
      <c r="C395" s="247"/>
      <c r="D395" s="244"/>
      <c r="E395" s="503"/>
      <c r="F395" s="232">
        <f>CEILING('310.971 осн.средства'!E356,0.1)*1000</f>
        <v>0</v>
      </c>
      <c r="G395" s="232">
        <f t="shared" si="267"/>
        <v>0</v>
      </c>
      <c r="H395" s="259"/>
      <c r="I395" s="463"/>
      <c r="J395" s="922">
        <f t="shared" si="222"/>
        <v>0</v>
      </c>
      <c r="K395" s="467">
        <f t="shared" si="223"/>
        <v>0</v>
      </c>
      <c r="L395" s="377"/>
      <c r="M395" s="377"/>
      <c r="N395" s="260"/>
      <c r="O395" s="260"/>
      <c r="P395" s="209">
        <f t="shared" si="263"/>
        <v>0</v>
      </c>
      <c r="Q395" s="377"/>
      <c r="R395" s="260"/>
      <c r="S395" s="260"/>
      <c r="T395" s="209">
        <f t="shared" si="264"/>
        <v>0</v>
      </c>
      <c r="U395" s="377"/>
      <c r="V395" s="260"/>
      <c r="W395" s="260"/>
      <c r="X395" s="209">
        <f t="shared" si="265"/>
        <v>0</v>
      </c>
      <c r="Y395" s="377"/>
      <c r="Z395" s="260"/>
      <c r="AA395" s="260"/>
      <c r="AB395" s="874">
        <f t="shared" si="266"/>
        <v>0</v>
      </c>
      <c r="AC395" s="41"/>
      <c r="AD395" s="229" t="s">
        <v>793</v>
      </c>
      <c r="AE395" s="230"/>
      <c r="AF395" s="247"/>
      <c r="AG395" s="1383">
        <f>F395</f>
        <v>0</v>
      </c>
      <c r="AH395" s="1408"/>
      <c r="AI395" s="1408"/>
      <c r="AJ395" s="1408"/>
      <c r="AK395" s="1408"/>
      <c r="AL395" s="1408"/>
      <c r="AM395" s="1408"/>
      <c r="AN395" s="1408"/>
      <c r="AO395" s="1408"/>
      <c r="AP395" s="1408"/>
      <c r="AQ395" s="1408"/>
      <c r="AR395" s="1408"/>
      <c r="AS395" s="1390">
        <f t="shared" si="224"/>
        <v>0</v>
      </c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  <c r="FQ395" s="41"/>
      <c r="FR395" s="41"/>
      <c r="FS395" s="41"/>
      <c r="FT395" s="41"/>
      <c r="FU395" s="41"/>
      <c r="FV395" s="41"/>
      <c r="FW395" s="41"/>
    </row>
    <row r="396" spans="1:179" s="40" customFormat="1" ht="21.75" hidden="1" customHeight="1" outlineLevel="1" x14ac:dyDescent="0.25">
      <c r="A396" s="543"/>
      <c r="B396" s="230"/>
      <c r="C396" s="247"/>
      <c r="D396" s="244"/>
      <c r="E396" s="500"/>
      <c r="F396" s="231"/>
      <c r="G396" s="232">
        <f t="shared" si="267"/>
        <v>0</v>
      </c>
      <c r="H396" s="233"/>
      <c r="I396" s="462"/>
      <c r="J396" s="922">
        <f t="shared" si="222"/>
        <v>0</v>
      </c>
      <c r="K396" s="467">
        <f t="shared" si="223"/>
        <v>0</v>
      </c>
      <c r="L396" s="284"/>
      <c r="M396" s="284"/>
      <c r="N396" s="234"/>
      <c r="O396" s="234"/>
      <c r="P396" s="209">
        <f t="shared" si="263"/>
        <v>0</v>
      </c>
      <c r="Q396" s="284"/>
      <c r="R396" s="234"/>
      <c r="S396" s="234"/>
      <c r="T396" s="209">
        <f t="shared" si="264"/>
        <v>0</v>
      </c>
      <c r="U396" s="284"/>
      <c r="V396" s="234"/>
      <c r="W396" s="234"/>
      <c r="X396" s="209">
        <f t="shared" si="265"/>
        <v>0</v>
      </c>
      <c r="Y396" s="284"/>
      <c r="Z396" s="234"/>
      <c r="AA396" s="234"/>
      <c r="AB396" s="874">
        <f t="shared" si="266"/>
        <v>0</v>
      </c>
      <c r="AC396" s="41"/>
      <c r="AD396" s="543"/>
      <c r="AE396" s="230"/>
      <c r="AF396" s="247"/>
      <c r="AG396" s="1383"/>
      <c r="AH396" s="1409"/>
      <c r="AI396" s="1409"/>
      <c r="AJ396" s="1409"/>
      <c r="AK396" s="1409"/>
      <c r="AL396" s="1409"/>
      <c r="AM396" s="1409"/>
      <c r="AN396" s="1409"/>
      <c r="AO396" s="1409"/>
      <c r="AP396" s="1409"/>
      <c r="AQ396" s="1409"/>
      <c r="AR396" s="1409"/>
      <c r="AS396" s="1390">
        <f t="shared" si="224"/>
        <v>0</v>
      </c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  <c r="FQ396" s="41"/>
      <c r="FR396" s="41"/>
      <c r="FS396" s="41"/>
      <c r="FT396" s="41"/>
      <c r="FU396" s="41"/>
      <c r="FV396" s="41"/>
      <c r="FW396" s="41"/>
    </row>
    <row r="397" spans="1:179" s="40" customFormat="1" ht="21.75" hidden="1" customHeight="1" outlineLevel="1" x14ac:dyDescent="0.25">
      <c r="A397" s="229"/>
      <c r="B397" s="230"/>
      <c r="C397" s="247"/>
      <c r="D397" s="244"/>
      <c r="E397" s="500"/>
      <c r="F397" s="231"/>
      <c r="G397" s="232">
        <f t="shared" si="267"/>
        <v>0</v>
      </c>
      <c r="H397" s="233"/>
      <c r="I397" s="462"/>
      <c r="J397" s="922">
        <f t="shared" si="222"/>
        <v>0</v>
      </c>
      <c r="K397" s="467">
        <f t="shared" si="223"/>
        <v>0</v>
      </c>
      <c r="L397" s="284"/>
      <c r="M397" s="284"/>
      <c r="N397" s="234"/>
      <c r="O397" s="234"/>
      <c r="P397" s="209">
        <f t="shared" si="263"/>
        <v>0</v>
      </c>
      <c r="Q397" s="284"/>
      <c r="R397" s="234"/>
      <c r="S397" s="234"/>
      <c r="T397" s="209">
        <f t="shared" si="264"/>
        <v>0</v>
      </c>
      <c r="U397" s="284"/>
      <c r="V397" s="234"/>
      <c r="W397" s="234"/>
      <c r="X397" s="209">
        <f t="shared" si="265"/>
        <v>0</v>
      </c>
      <c r="Y397" s="284"/>
      <c r="Z397" s="234"/>
      <c r="AA397" s="234"/>
      <c r="AB397" s="874">
        <f t="shared" si="266"/>
        <v>0</v>
      </c>
      <c r="AC397" s="41"/>
      <c r="AD397" s="229"/>
      <c r="AE397" s="230"/>
      <c r="AF397" s="247"/>
      <c r="AG397" s="1383"/>
      <c r="AH397" s="1409"/>
      <c r="AI397" s="1409"/>
      <c r="AJ397" s="1409"/>
      <c r="AK397" s="1409"/>
      <c r="AL397" s="1409"/>
      <c r="AM397" s="1409"/>
      <c r="AN397" s="1409"/>
      <c r="AO397" s="1409"/>
      <c r="AP397" s="1409"/>
      <c r="AQ397" s="1409"/>
      <c r="AR397" s="1409"/>
      <c r="AS397" s="1390">
        <f t="shared" si="224"/>
        <v>0</v>
      </c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  <c r="FQ397" s="41"/>
      <c r="FR397" s="41"/>
      <c r="FS397" s="41"/>
      <c r="FT397" s="41"/>
      <c r="FU397" s="41"/>
      <c r="FV397" s="41"/>
      <c r="FW397" s="41"/>
    </row>
    <row r="398" spans="1:179" s="40" customFormat="1" ht="21.75" hidden="1" customHeight="1" outlineLevel="1" x14ac:dyDescent="0.25">
      <c r="A398" s="229"/>
      <c r="B398" s="230"/>
      <c r="C398" s="247"/>
      <c r="D398" s="244"/>
      <c r="E398" s="500"/>
      <c r="F398" s="231"/>
      <c r="G398" s="232">
        <f t="shared" si="267"/>
        <v>0</v>
      </c>
      <c r="H398" s="233"/>
      <c r="I398" s="462"/>
      <c r="J398" s="922">
        <f t="shared" si="222"/>
        <v>0</v>
      </c>
      <c r="K398" s="467">
        <f t="shared" si="223"/>
        <v>0</v>
      </c>
      <c r="L398" s="284"/>
      <c r="M398" s="284"/>
      <c r="N398" s="234"/>
      <c r="O398" s="234"/>
      <c r="P398" s="209">
        <f t="shared" si="263"/>
        <v>0</v>
      </c>
      <c r="Q398" s="284"/>
      <c r="R398" s="234"/>
      <c r="S398" s="234"/>
      <c r="T398" s="209">
        <f t="shared" si="264"/>
        <v>0</v>
      </c>
      <c r="U398" s="284"/>
      <c r="V398" s="234"/>
      <c r="W398" s="234"/>
      <c r="X398" s="209">
        <f t="shared" si="265"/>
        <v>0</v>
      </c>
      <c r="Y398" s="284"/>
      <c r="Z398" s="234"/>
      <c r="AA398" s="234"/>
      <c r="AB398" s="874">
        <f t="shared" si="266"/>
        <v>0</v>
      </c>
      <c r="AC398" s="41"/>
      <c r="AD398" s="229"/>
      <c r="AE398" s="230"/>
      <c r="AF398" s="247"/>
      <c r="AG398" s="1383"/>
      <c r="AH398" s="1409"/>
      <c r="AI398" s="1409"/>
      <c r="AJ398" s="1409"/>
      <c r="AK398" s="1409"/>
      <c r="AL398" s="1409"/>
      <c r="AM398" s="1409"/>
      <c r="AN398" s="1409"/>
      <c r="AO398" s="1409"/>
      <c r="AP398" s="1409"/>
      <c r="AQ398" s="1409"/>
      <c r="AR398" s="1409"/>
      <c r="AS398" s="1390">
        <f t="shared" si="224"/>
        <v>0</v>
      </c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  <c r="FQ398" s="41"/>
      <c r="FR398" s="41"/>
      <c r="FS398" s="41"/>
      <c r="FT398" s="41"/>
      <c r="FU398" s="41"/>
      <c r="FV398" s="41"/>
      <c r="FW398" s="41"/>
    </row>
    <row r="399" spans="1:179" s="40" customFormat="1" ht="21.75" hidden="1" customHeight="1" outlineLevel="1" x14ac:dyDescent="0.25">
      <c r="A399" s="229"/>
      <c r="B399" s="230"/>
      <c r="C399" s="247"/>
      <c r="D399" s="244"/>
      <c r="E399" s="500"/>
      <c r="F399" s="231"/>
      <c r="G399" s="232">
        <f t="shared" si="267"/>
        <v>0</v>
      </c>
      <c r="H399" s="233"/>
      <c r="I399" s="462"/>
      <c r="J399" s="922">
        <f t="shared" si="222"/>
        <v>0</v>
      </c>
      <c r="K399" s="467">
        <f t="shared" si="223"/>
        <v>0</v>
      </c>
      <c r="L399" s="284"/>
      <c r="M399" s="284"/>
      <c r="N399" s="234"/>
      <c r="O399" s="234"/>
      <c r="P399" s="209">
        <f t="shared" si="263"/>
        <v>0</v>
      </c>
      <c r="Q399" s="284"/>
      <c r="R399" s="234"/>
      <c r="S399" s="234"/>
      <c r="T399" s="209">
        <f t="shared" si="264"/>
        <v>0</v>
      </c>
      <c r="U399" s="284"/>
      <c r="V399" s="234"/>
      <c r="W399" s="234"/>
      <c r="X399" s="209">
        <f t="shared" si="265"/>
        <v>0</v>
      </c>
      <c r="Y399" s="284"/>
      <c r="Z399" s="234"/>
      <c r="AA399" s="234"/>
      <c r="AB399" s="874">
        <f t="shared" si="266"/>
        <v>0</v>
      </c>
      <c r="AC399" s="41"/>
      <c r="AD399" s="229"/>
      <c r="AE399" s="230"/>
      <c r="AF399" s="247"/>
      <c r="AG399" s="1383"/>
      <c r="AH399" s="1409"/>
      <c r="AI399" s="1409"/>
      <c r="AJ399" s="1409"/>
      <c r="AK399" s="1409"/>
      <c r="AL399" s="1409"/>
      <c r="AM399" s="1409"/>
      <c r="AN399" s="1409"/>
      <c r="AO399" s="1409"/>
      <c r="AP399" s="1409"/>
      <c r="AQ399" s="1409"/>
      <c r="AR399" s="1409"/>
      <c r="AS399" s="1390">
        <f t="shared" si="224"/>
        <v>0</v>
      </c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  <c r="FQ399" s="41"/>
      <c r="FR399" s="41"/>
      <c r="FS399" s="41"/>
      <c r="FT399" s="41"/>
      <c r="FU399" s="41"/>
      <c r="FV399" s="41"/>
      <c r="FW399" s="41"/>
    </row>
    <row r="400" spans="1:179" s="40" customFormat="1" ht="21.75" hidden="1" customHeight="1" outlineLevel="1" x14ac:dyDescent="0.25">
      <c r="A400" s="229"/>
      <c r="B400" s="230"/>
      <c r="C400" s="247"/>
      <c r="D400" s="244"/>
      <c r="E400" s="500"/>
      <c r="F400" s="231"/>
      <c r="G400" s="232">
        <f t="shared" si="267"/>
        <v>0</v>
      </c>
      <c r="H400" s="233"/>
      <c r="I400" s="462"/>
      <c r="J400" s="922">
        <f t="shared" si="222"/>
        <v>0</v>
      </c>
      <c r="K400" s="467">
        <f t="shared" si="223"/>
        <v>0</v>
      </c>
      <c r="L400" s="284"/>
      <c r="M400" s="284"/>
      <c r="N400" s="234"/>
      <c r="O400" s="234"/>
      <c r="P400" s="209">
        <f t="shared" si="263"/>
        <v>0</v>
      </c>
      <c r="Q400" s="284"/>
      <c r="R400" s="234"/>
      <c r="S400" s="234"/>
      <c r="T400" s="209">
        <f t="shared" si="264"/>
        <v>0</v>
      </c>
      <c r="U400" s="284"/>
      <c r="V400" s="234"/>
      <c r="W400" s="234"/>
      <c r="X400" s="209">
        <f t="shared" si="265"/>
        <v>0</v>
      </c>
      <c r="Y400" s="284"/>
      <c r="Z400" s="234"/>
      <c r="AA400" s="234"/>
      <c r="AB400" s="874">
        <f t="shared" si="266"/>
        <v>0</v>
      </c>
      <c r="AC400" s="41"/>
      <c r="AD400" s="229"/>
      <c r="AE400" s="230"/>
      <c r="AF400" s="247"/>
      <c r="AG400" s="1383"/>
      <c r="AH400" s="1409"/>
      <c r="AI400" s="1409"/>
      <c r="AJ400" s="1409"/>
      <c r="AK400" s="1409"/>
      <c r="AL400" s="1409"/>
      <c r="AM400" s="1409"/>
      <c r="AN400" s="1409"/>
      <c r="AO400" s="1409"/>
      <c r="AP400" s="1409"/>
      <c r="AQ400" s="1409"/>
      <c r="AR400" s="1409"/>
      <c r="AS400" s="1390">
        <f t="shared" si="224"/>
        <v>0</v>
      </c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  <c r="FQ400" s="41"/>
      <c r="FR400" s="41"/>
      <c r="FS400" s="41"/>
      <c r="FT400" s="41"/>
      <c r="FU400" s="41"/>
      <c r="FV400" s="41"/>
      <c r="FW400" s="41"/>
    </row>
    <row r="401" spans="1:179" s="40" customFormat="1" ht="21.75" hidden="1" customHeight="1" outlineLevel="1" x14ac:dyDescent="0.25">
      <c r="A401" s="229"/>
      <c r="B401" s="230"/>
      <c r="C401" s="247"/>
      <c r="D401" s="244"/>
      <c r="E401" s="500"/>
      <c r="F401" s="231"/>
      <c r="G401" s="232">
        <f t="shared" si="267"/>
        <v>0</v>
      </c>
      <c r="H401" s="233"/>
      <c r="I401" s="462"/>
      <c r="J401" s="922">
        <f t="shared" si="222"/>
        <v>0</v>
      </c>
      <c r="K401" s="467">
        <f t="shared" si="223"/>
        <v>0</v>
      </c>
      <c r="L401" s="284"/>
      <c r="M401" s="284"/>
      <c r="N401" s="234"/>
      <c r="O401" s="234"/>
      <c r="P401" s="209">
        <f t="shared" si="263"/>
        <v>0</v>
      </c>
      <c r="Q401" s="284"/>
      <c r="R401" s="234"/>
      <c r="S401" s="234"/>
      <c r="T401" s="209">
        <f t="shared" si="264"/>
        <v>0</v>
      </c>
      <c r="U401" s="284"/>
      <c r="V401" s="234"/>
      <c r="W401" s="234"/>
      <c r="X401" s="209">
        <f t="shared" si="265"/>
        <v>0</v>
      </c>
      <c r="Y401" s="284"/>
      <c r="Z401" s="234"/>
      <c r="AA401" s="234"/>
      <c r="AB401" s="874">
        <f t="shared" si="266"/>
        <v>0</v>
      </c>
      <c r="AC401" s="41"/>
      <c r="AD401" s="229"/>
      <c r="AE401" s="230"/>
      <c r="AF401" s="247"/>
      <c r="AG401" s="1383"/>
      <c r="AH401" s="1409"/>
      <c r="AI401" s="1409"/>
      <c r="AJ401" s="1409"/>
      <c r="AK401" s="1409"/>
      <c r="AL401" s="1409"/>
      <c r="AM401" s="1409"/>
      <c r="AN401" s="1409"/>
      <c r="AO401" s="1409"/>
      <c r="AP401" s="1409"/>
      <c r="AQ401" s="1409"/>
      <c r="AR401" s="1409"/>
      <c r="AS401" s="1390">
        <f t="shared" si="224"/>
        <v>0</v>
      </c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  <c r="FQ401" s="41"/>
      <c r="FR401" s="41"/>
      <c r="FS401" s="41"/>
      <c r="FT401" s="41"/>
      <c r="FU401" s="41"/>
      <c r="FV401" s="41"/>
      <c r="FW401" s="41"/>
    </row>
    <row r="402" spans="1:179" s="40" customFormat="1" ht="21.75" hidden="1" customHeight="1" outlineLevel="1" x14ac:dyDescent="0.25">
      <c r="A402" s="229"/>
      <c r="B402" s="230"/>
      <c r="C402" s="247"/>
      <c r="D402" s="244"/>
      <c r="E402" s="500"/>
      <c r="F402" s="231"/>
      <c r="G402" s="232">
        <f t="shared" si="267"/>
        <v>0</v>
      </c>
      <c r="H402" s="233"/>
      <c r="I402" s="462"/>
      <c r="J402" s="922">
        <f t="shared" si="222"/>
        <v>0</v>
      </c>
      <c r="K402" s="467">
        <f t="shared" si="223"/>
        <v>0</v>
      </c>
      <c r="L402" s="284"/>
      <c r="M402" s="284"/>
      <c r="N402" s="234"/>
      <c r="O402" s="234"/>
      <c r="P402" s="209">
        <f t="shared" si="263"/>
        <v>0</v>
      </c>
      <c r="Q402" s="284"/>
      <c r="R402" s="234"/>
      <c r="S402" s="234"/>
      <c r="T402" s="209">
        <f t="shared" si="264"/>
        <v>0</v>
      </c>
      <c r="U402" s="284"/>
      <c r="V402" s="234"/>
      <c r="W402" s="234"/>
      <c r="X402" s="209">
        <f t="shared" si="265"/>
        <v>0</v>
      </c>
      <c r="Y402" s="284"/>
      <c r="Z402" s="234"/>
      <c r="AA402" s="234"/>
      <c r="AB402" s="874">
        <f t="shared" si="266"/>
        <v>0</v>
      </c>
      <c r="AC402" s="41"/>
      <c r="AD402" s="229"/>
      <c r="AE402" s="230"/>
      <c r="AF402" s="247"/>
      <c r="AG402" s="1383"/>
      <c r="AH402" s="1409"/>
      <c r="AI402" s="1409"/>
      <c r="AJ402" s="1409"/>
      <c r="AK402" s="1409"/>
      <c r="AL402" s="1409"/>
      <c r="AM402" s="1409"/>
      <c r="AN402" s="1409"/>
      <c r="AO402" s="1409"/>
      <c r="AP402" s="1409"/>
      <c r="AQ402" s="1409"/>
      <c r="AR402" s="1409"/>
      <c r="AS402" s="1390">
        <f t="shared" si="224"/>
        <v>0</v>
      </c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  <c r="FQ402" s="41"/>
      <c r="FR402" s="41"/>
      <c r="FS402" s="41"/>
      <c r="FT402" s="41"/>
      <c r="FU402" s="41"/>
      <c r="FV402" s="41"/>
      <c r="FW402" s="41"/>
    </row>
    <row r="403" spans="1:179" s="42" customFormat="1" ht="21.75" hidden="1" customHeight="1" outlineLevel="1" x14ac:dyDescent="0.25">
      <c r="A403" s="229"/>
      <c r="B403" s="230"/>
      <c r="C403" s="247"/>
      <c r="D403" s="244"/>
      <c r="E403" s="500"/>
      <c r="F403" s="231"/>
      <c r="G403" s="232">
        <f t="shared" si="267"/>
        <v>0</v>
      </c>
      <c r="H403" s="233"/>
      <c r="I403" s="462"/>
      <c r="J403" s="922">
        <f t="shared" si="222"/>
        <v>0</v>
      </c>
      <c r="K403" s="467">
        <f t="shared" si="223"/>
        <v>0</v>
      </c>
      <c r="L403" s="284"/>
      <c r="M403" s="284"/>
      <c r="N403" s="234"/>
      <c r="O403" s="234"/>
      <c r="P403" s="209">
        <f t="shared" si="263"/>
        <v>0</v>
      </c>
      <c r="Q403" s="284"/>
      <c r="R403" s="234"/>
      <c r="S403" s="234"/>
      <c r="T403" s="209">
        <f t="shared" si="264"/>
        <v>0</v>
      </c>
      <c r="U403" s="284"/>
      <c r="V403" s="234"/>
      <c r="W403" s="234"/>
      <c r="X403" s="209">
        <f t="shared" si="265"/>
        <v>0</v>
      </c>
      <c r="Y403" s="284"/>
      <c r="Z403" s="234"/>
      <c r="AA403" s="234"/>
      <c r="AB403" s="874">
        <f>SUM(Y403:AA403)</f>
        <v>0</v>
      </c>
      <c r="AC403" s="41"/>
      <c r="AD403" s="229"/>
      <c r="AE403" s="230"/>
      <c r="AF403" s="247"/>
      <c r="AG403" s="1383"/>
      <c r="AH403" s="1409"/>
      <c r="AI403" s="1409"/>
      <c r="AJ403" s="1409"/>
      <c r="AK403" s="1409"/>
      <c r="AL403" s="1409"/>
      <c r="AM403" s="1409"/>
      <c r="AN403" s="1409"/>
      <c r="AO403" s="1409"/>
      <c r="AP403" s="1409"/>
      <c r="AQ403" s="1409"/>
      <c r="AR403" s="1409"/>
      <c r="AS403" s="1390">
        <f t="shared" si="224"/>
        <v>0</v>
      </c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94"/>
      <c r="BT403" s="194"/>
      <c r="BU403" s="194"/>
      <c r="BV403" s="194"/>
      <c r="BW403" s="194"/>
      <c r="BX403" s="194"/>
      <c r="BY403" s="194"/>
      <c r="BZ403" s="194"/>
      <c r="CA403" s="194"/>
      <c r="CB403" s="194"/>
      <c r="CC403" s="194"/>
      <c r="CD403" s="194"/>
      <c r="CE403" s="194"/>
      <c r="CF403" s="194"/>
      <c r="CG403" s="194"/>
      <c r="CH403" s="194"/>
      <c r="CI403" s="194"/>
      <c r="CJ403" s="194"/>
      <c r="CK403" s="194"/>
      <c r="CL403" s="194"/>
      <c r="CM403" s="194"/>
      <c r="CN403" s="194"/>
      <c r="CO403" s="194"/>
      <c r="CP403" s="194"/>
      <c r="CQ403" s="194"/>
      <c r="CR403" s="194"/>
      <c r="CS403" s="194"/>
      <c r="CT403" s="194"/>
      <c r="CU403" s="194"/>
      <c r="CV403" s="194"/>
      <c r="CW403" s="194"/>
      <c r="CX403" s="194"/>
      <c r="CY403" s="194"/>
      <c r="CZ403" s="194"/>
      <c r="DA403" s="194"/>
      <c r="DB403" s="194"/>
      <c r="DC403" s="194"/>
      <c r="DD403" s="194"/>
      <c r="DE403" s="194"/>
      <c r="DF403" s="194"/>
      <c r="DG403" s="194"/>
      <c r="DH403" s="194"/>
      <c r="DI403" s="194"/>
      <c r="DJ403" s="194"/>
      <c r="DK403" s="194"/>
      <c r="DL403" s="194"/>
      <c r="DM403" s="194"/>
      <c r="DN403" s="194"/>
      <c r="DO403" s="194"/>
      <c r="DP403" s="194"/>
      <c r="DQ403" s="194"/>
      <c r="DR403" s="194"/>
      <c r="DS403" s="194"/>
      <c r="DT403" s="194"/>
      <c r="DU403" s="194"/>
      <c r="DV403" s="19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</row>
    <row r="404" spans="1:179" s="40" customFormat="1" ht="21.75" hidden="1" customHeight="1" outlineLevel="1" x14ac:dyDescent="0.25">
      <c r="A404" s="544"/>
      <c r="B404" s="230"/>
      <c r="C404" s="247"/>
      <c r="D404" s="244"/>
      <c r="E404" s="500"/>
      <c r="F404" s="231"/>
      <c r="G404" s="232">
        <f t="shared" si="267"/>
        <v>0</v>
      </c>
      <c r="H404" s="233"/>
      <c r="I404" s="462"/>
      <c r="J404" s="922">
        <f t="shared" si="222"/>
        <v>0</v>
      </c>
      <c r="K404" s="467">
        <f t="shared" si="223"/>
        <v>0</v>
      </c>
      <c r="L404" s="284"/>
      <c r="M404" s="284"/>
      <c r="N404" s="234"/>
      <c r="O404" s="234"/>
      <c r="P404" s="209">
        <f t="shared" si="263"/>
        <v>0</v>
      </c>
      <c r="Q404" s="284"/>
      <c r="R404" s="234"/>
      <c r="S404" s="234"/>
      <c r="T404" s="209">
        <f t="shared" si="264"/>
        <v>0</v>
      </c>
      <c r="U404" s="284"/>
      <c r="V404" s="234"/>
      <c r="W404" s="234"/>
      <c r="X404" s="209">
        <f t="shared" si="265"/>
        <v>0</v>
      </c>
      <c r="Y404" s="284"/>
      <c r="Z404" s="234"/>
      <c r="AA404" s="234"/>
      <c r="AB404" s="874">
        <f t="shared" si="266"/>
        <v>0</v>
      </c>
      <c r="AC404" s="41"/>
      <c r="AD404" s="544"/>
      <c r="AE404" s="230"/>
      <c r="AF404" s="247"/>
      <c r="AG404" s="1383"/>
      <c r="AH404" s="1409"/>
      <c r="AI404" s="1409"/>
      <c r="AJ404" s="1409"/>
      <c r="AK404" s="1409"/>
      <c r="AL404" s="1409"/>
      <c r="AM404" s="1409"/>
      <c r="AN404" s="1409"/>
      <c r="AO404" s="1409"/>
      <c r="AP404" s="1409"/>
      <c r="AQ404" s="1409"/>
      <c r="AR404" s="1409"/>
      <c r="AS404" s="1390">
        <f t="shared" si="224"/>
        <v>0</v>
      </c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</row>
    <row r="405" spans="1:179" s="40" customFormat="1" ht="21.75" hidden="1" customHeight="1" outlineLevel="1" x14ac:dyDescent="0.25">
      <c r="A405" s="544"/>
      <c r="B405" s="230"/>
      <c r="C405" s="247"/>
      <c r="D405" s="244"/>
      <c r="E405" s="500"/>
      <c r="F405" s="231"/>
      <c r="G405" s="232">
        <f t="shared" si="267"/>
        <v>0</v>
      </c>
      <c r="H405" s="233"/>
      <c r="I405" s="462"/>
      <c r="J405" s="922">
        <f t="shared" si="222"/>
        <v>0</v>
      </c>
      <c r="K405" s="467">
        <f t="shared" si="223"/>
        <v>0</v>
      </c>
      <c r="L405" s="284"/>
      <c r="M405" s="284"/>
      <c r="N405" s="234"/>
      <c r="O405" s="234"/>
      <c r="P405" s="209">
        <f t="shared" si="263"/>
        <v>0</v>
      </c>
      <c r="Q405" s="284"/>
      <c r="R405" s="234"/>
      <c r="S405" s="234"/>
      <c r="T405" s="209">
        <f t="shared" si="264"/>
        <v>0</v>
      </c>
      <c r="U405" s="284"/>
      <c r="V405" s="234"/>
      <c r="W405" s="234"/>
      <c r="X405" s="209">
        <f t="shared" si="265"/>
        <v>0</v>
      </c>
      <c r="Y405" s="284"/>
      <c r="Z405" s="234"/>
      <c r="AA405" s="234"/>
      <c r="AB405" s="874">
        <f t="shared" si="266"/>
        <v>0</v>
      </c>
      <c r="AC405" s="41"/>
      <c r="AD405" s="544"/>
      <c r="AE405" s="230"/>
      <c r="AF405" s="247"/>
      <c r="AG405" s="1383"/>
      <c r="AH405" s="1409"/>
      <c r="AI405" s="1409"/>
      <c r="AJ405" s="1409"/>
      <c r="AK405" s="1409"/>
      <c r="AL405" s="1409"/>
      <c r="AM405" s="1409"/>
      <c r="AN405" s="1409"/>
      <c r="AO405" s="1409"/>
      <c r="AP405" s="1409"/>
      <c r="AQ405" s="1409"/>
      <c r="AR405" s="1409"/>
      <c r="AS405" s="1390">
        <f t="shared" si="224"/>
        <v>0</v>
      </c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  <c r="FQ405" s="41"/>
      <c r="FR405" s="41"/>
      <c r="FS405" s="41"/>
      <c r="FT405" s="41"/>
      <c r="FU405" s="41"/>
      <c r="FV405" s="41"/>
      <c r="FW405" s="41"/>
    </row>
    <row r="406" spans="1:179" s="40" customFormat="1" ht="36.75" customHeight="1" collapsed="1" x14ac:dyDescent="0.25">
      <c r="A406" s="281" t="s">
        <v>668</v>
      </c>
      <c r="B406" s="274">
        <v>340</v>
      </c>
      <c r="C406" s="274"/>
      <c r="D406" s="1417"/>
      <c r="E406" s="502">
        <f>SUM(E407,E422)</f>
        <v>0</v>
      </c>
      <c r="F406" s="1740">
        <f>SUM(F407,F422)</f>
        <v>210000</v>
      </c>
      <c r="G406" s="1740">
        <f>SUM(G407,G422)</f>
        <v>210000</v>
      </c>
      <c r="H406" s="278">
        <f>SUM(H407,H422)</f>
        <v>0</v>
      </c>
      <c r="I406" s="505">
        <f>SUM(I407,I422)</f>
        <v>0</v>
      </c>
      <c r="J406" s="920">
        <f t="shared" si="222"/>
        <v>210000</v>
      </c>
      <c r="K406" s="286">
        <f t="shared" si="223"/>
        <v>0</v>
      </c>
      <c r="L406" s="286">
        <f t="shared" ref="L406:AB406" si="268">SUM(L407,L422)</f>
        <v>0</v>
      </c>
      <c r="M406" s="286">
        <f t="shared" si="268"/>
        <v>0</v>
      </c>
      <c r="N406" s="280">
        <f t="shared" si="268"/>
        <v>0</v>
      </c>
      <c r="O406" s="280">
        <f t="shared" si="268"/>
        <v>0</v>
      </c>
      <c r="P406" s="280">
        <f t="shared" si="268"/>
        <v>0</v>
      </c>
      <c r="Q406" s="286">
        <f t="shared" si="268"/>
        <v>0</v>
      </c>
      <c r="R406" s="280">
        <f t="shared" si="268"/>
        <v>0</v>
      </c>
      <c r="S406" s="280">
        <f t="shared" si="268"/>
        <v>0</v>
      </c>
      <c r="T406" s="280">
        <f t="shared" si="268"/>
        <v>0</v>
      </c>
      <c r="U406" s="286">
        <f t="shared" si="268"/>
        <v>0</v>
      </c>
      <c r="V406" s="280">
        <f t="shared" si="268"/>
        <v>0</v>
      </c>
      <c r="W406" s="280">
        <f t="shared" si="268"/>
        <v>0</v>
      </c>
      <c r="X406" s="280">
        <f t="shared" si="268"/>
        <v>0</v>
      </c>
      <c r="Y406" s="286">
        <f t="shared" si="268"/>
        <v>0</v>
      </c>
      <c r="Z406" s="280">
        <f t="shared" si="268"/>
        <v>0</v>
      </c>
      <c r="AA406" s="280">
        <f t="shared" si="268"/>
        <v>0</v>
      </c>
      <c r="AB406" s="279">
        <f t="shared" si="268"/>
        <v>0</v>
      </c>
      <c r="AC406" s="194"/>
      <c r="AD406" s="281" t="s">
        <v>668</v>
      </c>
      <c r="AE406" s="274">
        <v>340</v>
      </c>
      <c r="AF406" s="274"/>
      <c r="AG406" s="1406">
        <f t="shared" ref="AG406:AR406" si="269">SUM(AG407,AG422)</f>
        <v>210000</v>
      </c>
      <c r="AH406" s="1406">
        <f t="shared" si="269"/>
        <v>0</v>
      </c>
      <c r="AI406" s="1406">
        <f t="shared" si="269"/>
        <v>0</v>
      </c>
      <c r="AJ406" s="1406">
        <f t="shared" si="269"/>
        <v>0</v>
      </c>
      <c r="AK406" s="1406">
        <f t="shared" si="269"/>
        <v>0</v>
      </c>
      <c r="AL406" s="1406">
        <f t="shared" si="269"/>
        <v>0</v>
      </c>
      <c r="AM406" s="1406">
        <f t="shared" si="269"/>
        <v>0</v>
      </c>
      <c r="AN406" s="1406">
        <f t="shared" si="269"/>
        <v>0</v>
      </c>
      <c r="AO406" s="1406">
        <f t="shared" si="269"/>
        <v>0</v>
      </c>
      <c r="AP406" s="1406">
        <f t="shared" si="269"/>
        <v>0</v>
      </c>
      <c r="AQ406" s="1406">
        <f t="shared" si="269"/>
        <v>0</v>
      </c>
      <c r="AR406" s="1406">
        <f t="shared" si="269"/>
        <v>0</v>
      </c>
      <c r="AS406" s="1390">
        <f t="shared" si="224"/>
        <v>210000</v>
      </c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  <c r="FQ406" s="41"/>
      <c r="FR406" s="41"/>
      <c r="FS406" s="41"/>
      <c r="FT406" s="41"/>
      <c r="FU406" s="41"/>
      <c r="FV406" s="41"/>
      <c r="FW406" s="41"/>
    </row>
    <row r="407" spans="1:179" s="40" customFormat="1" ht="36.75" customHeight="1" x14ac:dyDescent="0.25">
      <c r="A407" s="281" t="s">
        <v>800</v>
      </c>
      <c r="B407" s="340">
        <v>346</v>
      </c>
      <c r="C407" s="340">
        <v>981</v>
      </c>
      <c r="D407" s="341" t="s">
        <v>1216</v>
      </c>
      <c r="E407" s="503">
        <f>SUM(E408:E421)</f>
        <v>0</v>
      </c>
      <c r="F407" s="211">
        <f>SUM(F408:F421)</f>
        <v>210000</v>
      </c>
      <c r="G407" s="211">
        <f>SUM(G408:G421)</f>
        <v>210000</v>
      </c>
      <c r="H407" s="342">
        <f>SUM(H408:H421)</f>
        <v>0</v>
      </c>
      <c r="I407" s="506">
        <f>SUM(I408:I421)</f>
        <v>0</v>
      </c>
      <c r="J407" s="921">
        <f t="shared" si="222"/>
        <v>210000</v>
      </c>
      <c r="K407" s="446">
        <f t="shared" si="223"/>
        <v>0</v>
      </c>
      <c r="L407" s="446">
        <f t="shared" ref="L407:AB407" si="270">SUM(L408:L421)</f>
        <v>0</v>
      </c>
      <c r="M407" s="446">
        <f t="shared" si="270"/>
        <v>0</v>
      </c>
      <c r="N407" s="210">
        <f t="shared" si="270"/>
        <v>0</v>
      </c>
      <c r="O407" s="210">
        <f t="shared" si="270"/>
        <v>0</v>
      </c>
      <c r="P407" s="210">
        <f t="shared" si="270"/>
        <v>0</v>
      </c>
      <c r="Q407" s="210">
        <f t="shared" si="270"/>
        <v>0</v>
      </c>
      <c r="R407" s="210">
        <f t="shared" si="270"/>
        <v>0</v>
      </c>
      <c r="S407" s="210">
        <f t="shared" si="270"/>
        <v>0</v>
      </c>
      <c r="T407" s="210">
        <f t="shared" si="270"/>
        <v>0</v>
      </c>
      <c r="U407" s="446">
        <f t="shared" si="270"/>
        <v>0</v>
      </c>
      <c r="V407" s="210">
        <f t="shared" si="270"/>
        <v>0</v>
      </c>
      <c r="W407" s="210">
        <f t="shared" si="270"/>
        <v>0</v>
      </c>
      <c r="X407" s="210">
        <f t="shared" si="270"/>
        <v>0</v>
      </c>
      <c r="Y407" s="446">
        <f t="shared" si="270"/>
        <v>0</v>
      </c>
      <c r="Z407" s="210">
        <f t="shared" si="270"/>
        <v>0</v>
      </c>
      <c r="AA407" s="210">
        <f t="shared" si="270"/>
        <v>0</v>
      </c>
      <c r="AB407" s="873">
        <f t="shared" si="270"/>
        <v>0</v>
      </c>
      <c r="AC407" s="41"/>
      <c r="AD407" s="281" t="s">
        <v>800</v>
      </c>
      <c r="AE407" s="340">
        <v>346</v>
      </c>
      <c r="AF407" s="340">
        <v>981</v>
      </c>
      <c r="AG407" s="1406">
        <f t="shared" ref="AG407:AR407" si="271">SUM(AG408:AG421)</f>
        <v>210000</v>
      </c>
      <c r="AH407" s="1407">
        <f t="shared" si="271"/>
        <v>0</v>
      </c>
      <c r="AI407" s="1407">
        <f t="shared" si="271"/>
        <v>0</v>
      </c>
      <c r="AJ407" s="1407">
        <f t="shared" si="271"/>
        <v>0</v>
      </c>
      <c r="AK407" s="1407">
        <f t="shared" si="271"/>
        <v>0</v>
      </c>
      <c r="AL407" s="1407">
        <f t="shared" si="271"/>
        <v>0</v>
      </c>
      <c r="AM407" s="1407">
        <f t="shared" si="271"/>
        <v>0</v>
      </c>
      <c r="AN407" s="1407">
        <f t="shared" si="271"/>
        <v>0</v>
      </c>
      <c r="AO407" s="1407">
        <f t="shared" si="271"/>
        <v>0</v>
      </c>
      <c r="AP407" s="1407">
        <f t="shared" si="271"/>
        <v>0</v>
      </c>
      <c r="AQ407" s="1407">
        <f t="shared" si="271"/>
        <v>0</v>
      </c>
      <c r="AR407" s="1407">
        <f t="shared" si="271"/>
        <v>0</v>
      </c>
      <c r="AS407" s="1390">
        <f t="shared" si="224"/>
        <v>210000</v>
      </c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</row>
    <row r="408" spans="1:179" s="40" customFormat="1" ht="53.25" customHeight="1" x14ac:dyDescent="0.25">
      <c r="A408" s="545" t="s">
        <v>794</v>
      </c>
      <c r="B408" s="430"/>
      <c r="C408" s="431"/>
      <c r="D408" s="442"/>
      <c r="E408" s="501"/>
      <c r="F408" s="477">
        <f>CEILING('346.981 расходники'!E222,0.1)*1000</f>
        <v>70000</v>
      </c>
      <c r="G408" s="477">
        <f>F408</f>
        <v>70000</v>
      </c>
      <c r="H408" s="489"/>
      <c r="I408" s="490"/>
      <c r="J408" s="923">
        <f t="shared" si="222"/>
        <v>70000</v>
      </c>
      <c r="K408" s="491">
        <f t="shared" si="223"/>
        <v>0</v>
      </c>
      <c r="L408" s="492"/>
      <c r="M408" s="492"/>
      <c r="N408" s="478"/>
      <c r="O408" s="478"/>
      <c r="P408" s="504">
        <f t="shared" ref="P408:P421" si="272">SUM(M408:O408)</f>
        <v>0</v>
      </c>
      <c r="Q408" s="478"/>
      <c r="R408" s="478"/>
      <c r="S408" s="478"/>
      <c r="T408" s="504">
        <f t="shared" ref="T408:T421" si="273">SUM(Q408:S408)</f>
        <v>0</v>
      </c>
      <c r="U408" s="492"/>
      <c r="V408" s="478"/>
      <c r="W408" s="478"/>
      <c r="X408" s="504">
        <f t="shared" ref="X408:X421" si="274">SUM(U408:W408)</f>
        <v>0</v>
      </c>
      <c r="Y408" s="492"/>
      <c r="Z408" s="478"/>
      <c r="AA408" s="478"/>
      <c r="AB408" s="876">
        <f t="shared" ref="AB408:AB421" si="275">SUM(Y408:AA408)</f>
        <v>0</v>
      </c>
      <c r="AC408" s="41"/>
      <c r="AD408" s="545" t="s">
        <v>794</v>
      </c>
      <c r="AE408" s="430"/>
      <c r="AF408" s="431"/>
      <c r="AG408" s="1383">
        <f>F408</f>
        <v>70000</v>
      </c>
      <c r="AH408" s="1410"/>
      <c r="AI408" s="1410"/>
      <c r="AJ408" s="1410"/>
      <c r="AK408" s="1410"/>
      <c r="AL408" s="1410"/>
      <c r="AM408" s="1410"/>
      <c r="AN408" s="1410"/>
      <c r="AO408" s="1410"/>
      <c r="AP408" s="1410"/>
      <c r="AQ408" s="1410"/>
      <c r="AR408" s="1410"/>
      <c r="AS408" s="1390">
        <f t="shared" si="224"/>
        <v>70000</v>
      </c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  <c r="FQ408" s="41"/>
      <c r="FR408" s="41"/>
      <c r="FS408" s="41"/>
      <c r="FT408" s="41"/>
      <c r="FU408" s="41"/>
      <c r="FV408" s="41"/>
      <c r="FW408" s="41"/>
    </row>
    <row r="409" spans="1:179" s="40" customFormat="1" ht="20.25" customHeight="1" x14ac:dyDescent="0.25">
      <c r="A409" s="545" t="s">
        <v>795</v>
      </c>
      <c r="B409" s="430"/>
      <c r="C409" s="431"/>
      <c r="D409" s="442"/>
      <c r="E409" s="501"/>
      <c r="F409" s="477">
        <f>CEILING('346.981 расходники'!E223,0.1)*1000</f>
        <v>0</v>
      </c>
      <c r="G409" s="477">
        <f t="shared" ref="G409:G422" si="276">F409</f>
        <v>0</v>
      </c>
      <c r="H409" s="489"/>
      <c r="I409" s="490"/>
      <c r="J409" s="923">
        <f t="shared" si="222"/>
        <v>0</v>
      </c>
      <c r="K409" s="491">
        <f t="shared" si="223"/>
        <v>0</v>
      </c>
      <c r="L409" s="492"/>
      <c r="M409" s="492"/>
      <c r="N409" s="478"/>
      <c r="O409" s="478"/>
      <c r="P409" s="504">
        <f t="shared" si="272"/>
        <v>0</v>
      </c>
      <c r="Q409" s="478"/>
      <c r="R409" s="478"/>
      <c r="S409" s="478"/>
      <c r="T409" s="504">
        <f t="shared" si="273"/>
        <v>0</v>
      </c>
      <c r="U409" s="492"/>
      <c r="V409" s="478"/>
      <c r="W409" s="478"/>
      <c r="X409" s="504">
        <f t="shared" si="274"/>
        <v>0</v>
      </c>
      <c r="Y409" s="492"/>
      <c r="Z409" s="478"/>
      <c r="AA409" s="478"/>
      <c r="AB409" s="876">
        <f t="shared" si="275"/>
        <v>0</v>
      </c>
      <c r="AC409" s="41"/>
      <c r="AD409" s="545" t="s">
        <v>795</v>
      </c>
      <c r="AE409" s="430"/>
      <c r="AF409" s="431"/>
      <c r="AG409" s="1383">
        <f>F409</f>
        <v>0</v>
      </c>
      <c r="AH409" s="1410"/>
      <c r="AI409" s="1410"/>
      <c r="AJ409" s="1410"/>
      <c r="AK409" s="1410"/>
      <c r="AL409" s="1410"/>
      <c r="AM409" s="1410"/>
      <c r="AN409" s="1410"/>
      <c r="AO409" s="1410"/>
      <c r="AP409" s="1410"/>
      <c r="AQ409" s="1410"/>
      <c r="AR409" s="1410"/>
      <c r="AS409" s="1390">
        <f t="shared" si="224"/>
        <v>0</v>
      </c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  <c r="FQ409" s="41"/>
      <c r="FR409" s="41"/>
      <c r="FS409" s="41"/>
      <c r="FT409" s="41"/>
      <c r="FU409" s="41"/>
      <c r="FV409" s="41"/>
      <c r="FW409" s="41"/>
    </row>
    <row r="410" spans="1:179" s="40" customFormat="1" ht="20.25" customHeight="1" x14ac:dyDescent="0.25">
      <c r="A410" s="545" t="s">
        <v>796</v>
      </c>
      <c r="B410" s="430"/>
      <c r="C410" s="431"/>
      <c r="D410" s="442"/>
      <c r="E410" s="501"/>
      <c r="F410" s="477">
        <f>CEILING('346.981 расходники'!E224,0.1)*1000</f>
        <v>0</v>
      </c>
      <c r="G410" s="477">
        <f>F410</f>
        <v>0</v>
      </c>
      <c r="H410" s="489"/>
      <c r="I410" s="490"/>
      <c r="J410" s="923">
        <f t="shared" si="222"/>
        <v>0</v>
      </c>
      <c r="K410" s="491">
        <f t="shared" si="223"/>
        <v>0</v>
      </c>
      <c r="L410" s="492"/>
      <c r="M410" s="492"/>
      <c r="N410" s="478"/>
      <c r="O410" s="478"/>
      <c r="P410" s="504">
        <f t="shared" si="272"/>
        <v>0</v>
      </c>
      <c r="Q410" s="478"/>
      <c r="R410" s="478"/>
      <c r="S410" s="478"/>
      <c r="T410" s="504">
        <f t="shared" si="273"/>
        <v>0</v>
      </c>
      <c r="U410" s="492"/>
      <c r="V410" s="478"/>
      <c r="W410" s="478"/>
      <c r="X410" s="504">
        <f t="shared" si="274"/>
        <v>0</v>
      </c>
      <c r="Y410" s="492"/>
      <c r="Z410" s="478"/>
      <c r="AA410" s="478"/>
      <c r="AB410" s="876">
        <f t="shared" si="275"/>
        <v>0</v>
      </c>
      <c r="AC410" s="41"/>
      <c r="AD410" s="545" t="s">
        <v>796</v>
      </c>
      <c r="AE410" s="430"/>
      <c r="AF410" s="431"/>
      <c r="AG410" s="1383">
        <f>F410</f>
        <v>0</v>
      </c>
      <c r="AH410" s="1410"/>
      <c r="AI410" s="1410"/>
      <c r="AJ410" s="1410"/>
      <c r="AK410" s="1410"/>
      <c r="AL410" s="1410"/>
      <c r="AM410" s="1410"/>
      <c r="AN410" s="1410"/>
      <c r="AO410" s="1410"/>
      <c r="AP410" s="1410"/>
      <c r="AQ410" s="1410"/>
      <c r="AR410" s="1410"/>
      <c r="AS410" s="1390">
        <f t="shared" si="224"/>
        <v>0</v>
      </c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  <c r="FQ410" s="41"/>
      <c r="FR410" s="41"/>
      <c r="FS410" s="41"/>
      <c r="FT410" s="41"/>
      <c r="FU410" s="41"/>
      <c r="FV410" s="41"/>
      <c r="FW410" s="41"/>
    </row>
    <row r="411" spans="1:179" s="40" customFormat="1" ht="20.25" customHeight="1" x14ac:dyDescent="0.25">
      <c r="A411" s="545" t="s">
        <v>763</v>
      </c>
      <c r="B411" s="430"/>
      <c r="C411" s="431"/>
      <c r="D411" s="442"/>
      <c r="E411" s="501"/>
      <c r="F411" s="477">
        <f>CEILING('346.981 расходники'!E225,0.1)*1000</f>
        <v>20000</v>
      </c>
      <c r="G411" s="477">
        <f t="shared" si="276"/>
        <v>20000</v>
      </c>
      <c r="H411" s="489"/>
      <c r="I411" s="490"/>
      <c r="J411" s="923">
        <f t="shared" si="222"/>
        <v>20000</v>
      </c>
      <c r="K411" s="491">
        <f t="shared" si="223"/>
        <v>0</v>
      </c>
      <c r="L411" s="492"/>
      <c r="M411" s="492"/>
      <c r="N411" s="478"/>
      <c r="O411" s="478"/>
      <c r="P411" s="504">
        <f t="shared" si="272"/>
        <v>0</v>
      </c>
      <c r="Q411" s="478"/>
      <c r="R411" s="478"/>
      <c r="S411" s="478"/>
      <c r="T411" s="504">
        <f t="shared" si="273"/>
        <v>0</v>
      </c>
      <c r="U411" s="492"/>
      <c r="V411" s="478"/>
      <c r="W411" s="478"/>
      <c r="X411" s="504">
        <f t="shared" si="274"/>
        <v>0</v>
      </c>
      <c r="Y411" s="492"/>
      <c r="Z411" s="478"/>
      <c r="AA411" s="478"/>
      <c r="AB411" s="876">
        <f>SUM(Y411:AA411)</f>
        <v>0</v>
      </c>
      <c r="AC411" s="41"/>
      <c r="AD411" s="545" t="s">
        <v>763</v>
      </c>
      <c r="AE411" s="430"/>
      <c r="AF411" s="431"/>
      <c r="AG411" s="1383">
        <f>F411</f>
        <v>20000</v>
      </c>
      <c r="AH411" s="1410"/>
      <c r="AI411" s="1410"/>
      <c r="AJ411" s="1410"/>
      <c r="AK411" s="1410"/>
      <c r="AL411" s="1410"/>
      <c r="AM411" s="1410"/>
      <c r="AN411" s="1410"/>
      <c r="AO411" s="1410"/>
      <c r="AP411" s="1410"/>
      <c r="AQ411" s="1410"/>
      <c r="AR411" s="1410"/>
      <c r="AS411" s="1390">
        <f t="shared" si="224"/>
        <v>20000</v>
      </c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</row>
    <row r="412" spans="1:179" s="40" customFormat="1" ht="20.25" customHeight="1" x14ac:dyDescent="0.25">
      <c r="A412" s="229" t="s">
        <v>477</v>
      </c>
      <c r="B412" s="230"/>
      <c r="C412" s="247"/>
      <c r="D412" s="248"/>
      <c r="E412" s="500"/>
      <c r="F412" s="232">
        <f>CEILING('346.981 расходники'!E226,0.1)*1000</f>
        <v>120000</v>
      </c>
      <c r="G412" s="232">
        <f t="shared" si="276"/>
        <v>120000</v>
      </c>
      <c r="H412" s="259"/>
      <c r="I412" s="463"/>
      <c r="J412" s="922">
        <f t="shared" si="222"/>
        <v>120000</v>
      </c>
      <c r="K412" s="467">
        <f t="shared" si="223"/>
        <v>0</v>
      </c>
      <c r="L412" s="377"/>
      <c r="M412" s="377"/>
      <c r="N412" s="260"/>
      <c r="O412" s="260"/>
      <c r="P412" s="209">
        <f t="shared" si="272"/>
        <v>0</v>
      </c>
      <c r="Q412" s="260"/>
      <c r="R412" s="260"/>
      <c r="S412" s="260"/>
      <c r="T412" s="209">
        <f>SUM(Q412:S412)</f>
        <v>0</v>
      </c>
      <c r="U412" s="377"/>
      <c r="V412" s="260"/>
      <c r="W412" s="260"/>
      <c r="X412" s="209">
        <f t="shared" si="274"/>
        <v>0</v>
      </c>
      <c r="Y412" s="377"/>
      <c r="Z412" s="260"/>
      <c r="AA412" s="260"/>
      <c r="AB412" s="874">
        <f t="shared" si="275"/>
        <v>0</v>
      </c>
      <c r="AC412" s="41"/>
      <c r="AD412" s="229" t="s">
        <v>477</v>
      </c>
      <c r="AE412" s="230"/>
      <c r="AF412" s="247"/>
      <c r="AG412" s="1383">
        <f>F412</f>
        <v>120000</v>
      </c>
      <c r="AH412" s="1410"/>
      <c r="AI412" s="1410"/>
      <c r="AJ412" s="1410"/>
      <c r="AK412" s="1410"/>
      <c r="AL412" s="1410"/>
      <c r="AM412" s="1410"/>
      <c r="AN412" s="1410"/>
      <c r="AO412" s="1410"/>
      <c r="AP412" s="1410"/>
      <c r="AQ412" s="1410"/>
      <c r="AR412" s="1410"/>
      <c r="AS412" s="1390">
        <f t="shared" si="224"/>
        <v>120000</v>
      </c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  <c r="FQ412" s="41"/>
      <c r="FR412" s="41"/>
      <c r="FS412" s="41"/>
      <c r="FT412" s="41"/>
      <c r="FU412" s="41"/>
      <c r="FV412" s="41"/>
      <c r="FW412" s="41"/>
    </row>
    <row r="413" spans="1:179" s="40" customFormat="1" ht="35.25" customHeight="1" x14ac:dyDescent="0.25">
      <c r="A413" s="229" t="s">
        <v>1791</v>
      </c>
      <c r="B413" s="230"/>
      <c r="C413" s="247"/>
      <c r="D413" s="248"/>
      <c r="E413" s="500"/>
      <c r="F413" s="232"/>
      <c r="G413" s="232">
        <f t="shared" si="276"/>
        <v>0</v>
      </c>
      <c r="H413" s="259"/>
      <c r="I413" s="463"/>
      <c r="J413" s="922">
        <f t="shared" si="222"/>
        <v>0</v>
      </c>
      <c r="K413" s="467">
        <f t="shared" si="223"/>
        <v>0</v>
      </c>
      <c r="L413" s="377"/>
      <c r="M413" s="377"/>
      <c r="N413" s="260"/>
      <c r="O413" s="260"/>
      <c r="P413" s="209">
        <f t="shared" si="272"/>
        <v>0</v>
      </c>
      <c r="Q413" s="260"/>
      <c r="R413" s="260"/>
      <c r="S413" s="260"/>
      <c r="T413" s="209">
        <f t="shared" si="273"/>
        <v>0</v>
      </c>
      <c r="U413" s="377"/>
      <c r="V413" s="260"/>
      <c r="W413" s="260"/>
      <c r="X413" s="209">
        <f t="shared" si="274"/>
        <v>0</v>
      </c>
      <c r="Y413" s="377"/>
      <c r="Z413" s="260"/>
      <c r="AA413" s="260"/>
      <c r="AB413" s="874">
        <f t="shared" si="275"/>
        <v>0</v>
      </c>
      <c r="AC413" s="41"/>
      <c r="AD413" s="235" t="s">
        <v>1791</v>
      </c>
      <c r="AE413" s="1982"/>
      <c r="AF413" s="1982"/>
      <c r="AG413" s="1383">
        <f t="shared" ref="AG413" si="277">F413</f>
        <v>0</v>
      </c>
      <c r="AH413" s="1982"/>
      <c r="AI413" s="1982"/>
      <c r="AJ413" s="1982"/>
      <c r="AK413" s="1982"/>
      <c r="AL413" s="1982"/>
      <c r="AM413" s="1982"/>
      <c r="AN413" s="1982"/>
      <c r="AO413" s="1982"/>
      <c r="AP413" s="1982"/>
      <c r="AQ413" s="1982"/>
      <c r="AR413" s="1982"/>
      <c r="AS413" s="1389">
        <f t="shared" si="224"/>
        <v>0</v>
      </c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</row>
    <row r="414" spans="1:179" s="40" customFormat="1" ht="20.25" hidden="1" customHeight="1" outlineLevel="1" x14ac:dyDescent="0.25">
      <c r="A414" s="591"/>
      <c r="B414" s="436"/>
      <c r="C414" s="437"/>
      <c r="D414" s="781"/>
      <c r="E414" s="1975"/>
      <c r="F414" s="782"/>
      <c r="G414" s="782">
        <f t="shared" si="276"/>
        <v>0</v>
      </c>
      <c r="H414" s="1976"/>
      <c r="I414" s="1977"/>
      <c r="J414" s="959">
        <f t="shared" si="222"/>
        <v>0</v>
      </c>
      <c r="K414" s="1743">
        <f t="shared" si="223"/>
        <v>0</v>
      </c>
      <c r="L414" s="1978"/>
      <c r="M414" s="1978"/>
      <c r="N414" s="1979"/>
      <c r="O414" s="1979"/>
      <c r="P414" s="783">
        <f t="shared" si="272"/>
        <v>0</v>
      </c>
      <c r="Q414" s="1979"/>
      <c r="R414" s="1979"/>
      <c r="S414" s="1979"/>
      <c r="T414" s="783">
        <f t="shared" si="273"/>
        <v>0</v>
      </c>
      <c r="U414" s="1978"/>
      <c r="V414" s="1979"/>
      <c r="W414" s="1979"/>
      <c r="X414" s="783">
        <f t="shared" si="274"/>
        <v>0</v>
      </c>
      <c r="Y414" s="1978"/>
      <c r="Z414" s="1979"/>
      <c r="AA414" s="1979"/>
      <c r="AB414" s="1745">
        <f t="shared" si="275"/>
        <v>0</v>
      </c>
      <c r="AC414" s="41"/>
      <c r="AD414" s="591"/>
      <c r="AE414" s="438"/>
      <c r="AF414" s="439"/>
      <c r="AG414" s="1676"/>
      <c r="AH414" s="1980"/>
      <c r="AI414" s="1980"/>
      <c r="AJ414" s="1980"/>
      <c r="AK414" s="1980"/>
      <c r="AL414" s="1980"/>
      <c r="AM414" s="1980"/>
      <c r="AN414" s="1980"/>
      <c r="AO414" s="1980"/>
      <c r="AP414" s="1980"/>
      <c r="AQ414" s="1980"/>
      <c r="AR414" s="1980"/>
      <c r="AS414" s="1981">
        <f t="shared" si="224"/>
        <v>0</v>
      </c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  <c r="FQ414" s="41"/>
      <c r="FR414" s="41"/>
      <c r="FS414" s="41"/>
      <c r="FT414" s="41"/>
      <c r="FU414" s="41"/>
      <c r="FV414" s="41"/>
      <c r="FW414" s="41"/>
    </row>
    <row r="415" spans="1:179" s="40" customFormat="1" ht="20.25" hidden="1" customHeight="1" outlineLevel="1" x14ac:dyDescent="0.25">
      <c r="A415" s="545"/>
      <c r="B415" s="430"/>
      <c r="C415" s="431"/>
      <c r="D415" s="442"/>
      <c r="E415" s="497"/>
      <c r="F415" s="477"/>
      <c r="G415" s="477">
        <f t="shared" si="276"/>
        <v>0</v>
      </c>
      <c r="H415" s="443"/>
      <c r="I415" s="472"/>
      <c r="J415" s="923">
        <f t="shared" si="222"/>
        <v>0</v>
      </c>
      <c r="K415" s="491">
        <f t="shared" si="223"/>
        <v>0</v>
      </c>
      <c r="L415" s="445"/>
      <c r="M415" s="445"/>
      <c r="N415" s="444"/>
      <c r="O415" s="444"/>
      <c r="P415" s="504">
        <f t="shared" si="272"/>
        <v>0</v>
      </c>
      <c r="Q415" s="444"/>
      <c r="R415" s="444"/>
      <c r="S415" s="444"/>
      <c r="T415" s="504">
        <f t="shared" si="273"/>
        <v>0</v>
      </c>
      <c r="U415" s="445"/>
      <c r="V415" s="444"/>
      <c r="W415" s="444"/>
      <c r="X415" s="504">
        <f t="shared" si="274"/>
        <v>0</v>
      </c>
      <c r="Y415" s="445"/>
      <c r="Z415" s="444"/>
      <c r="AA415" s="444"/>
      <c r="AB415" s="876">
        <f t="shared" si="275"/>
        <v>0</v>
      </c>
      <c r="AC415" s="41"/>
      <c r="AD415" s="545"/>
      <c r="AE415" s="230"/>
      <c r="AF415" s="247"/>
      <c r="AG415" s="234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1744">
        <f t="shared" si="224"/>
        <v>0</v>
      </c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  <c r="FQ415" s="41"/>
      <c r="FR415" s="41"/>
      <c r="FS415" s="41"/>
      <c r="FT415" s="41"/>
      <c r="FU415" s="41"/>
      <c r="FV415" s="41"/>
      <c r="FW415" s="41"/>
    </row>
    <row r="416" spans="1:179" s="40" customFormat="1" ht="20.25" hidden="1" customHeight="1" outlineLevel="1" x14ac:dyDescent="0.25">
      <c r="A416" s="545"/>
      <c r="B416" s="430"/>
      <c r="C416" s="431"/>
      <c r="D416" s="442"/>
      <c r="E416" s="497"/>
      <c r="F416" s="477"/>
      <c r="G416" s="477">
        <f t="shared" si="276"/>
        <v>0</v>
      </c>
      <c r="H416" s="443"/>
      <c r="I416" s="472"/>
      <c r="J416" s="923">
        <f t="shared" si="222"/>
        <v>0</v>
      </c>
      <c r="K416" s="491">
        <f t="shared" si="223"/>
        <v>0</v>
      </c>
      <c r="L416" s="445"/>
      <c r="M416" s="445"/>
      <c r="N416" s="444"/>
      <c r="O416" s="444"/>
      <c r="P416" s="504">
        <f>SUM(M416:O416)</f>
        <v>0</v>
      </c>
      <c r="Q416" s="444"/>
      <c r="R416" s="444"/>
      <c r="S416" s="444"/>
      <c r="T416" s="504">
        <f t="shared" si="273"/>
        <v>0</v>
      </c>
      <c r="U416" s="445"/>
      <c r="V416" s="444"/>
      <c r="W416" s="444"/>
      <c r="X416" s="504">
        <f t="shared" si="274"/>
        <v>0</v>
      </c>
      <c r="Y416" s="445"/>
      <c r="Z416" s="444"/>
      <c r="AA416" s="444"/>
      <c r="AB416" s="876">
        <f t="shared" si="275"/>
        <v>0</v>
      </c>
      <c r="AC416" s="41"/>
      <c r="AD416" s="545"/>
      <c r="AE416" s="230"/>
      <c r="AF416" s="247"/>
      <c r="AG416" s="234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1744">
        <f t="shared" si="224"/>
        <v>0</v>
      </c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  <c r="FQ416" s="41"/>
      <c r="FR416" s="41"/>
      <c r="FS416" s="41"/>
      <c r="FT416" s="41"/>
      <c r="FU416" s="41"/>
      <c r="FV416" s="41"/>
      <c r="FW416" s="41"/>
    </row>
    <row r="417" spans="1:179" s="40" customFormat="1" ht="20.25" hidden="1" customHeight="1" outlineLevel="1" x14ac:dyDescent="0.25">
      <c r="A417" s="545"/>
      <c r="B417" s="430"/>
      <c r="C417" s="431"/>
      <c r="D417" s="442"/>
      <c r="E417" s="497"/>
      <c r="F417" s="477"/>
      <c r="G417" s="477">
        <f t="shared" si="276"/>
        <v>0</v>
      </c>
      <c r="H417" s="443"/>
      <c r="I417" s="472"/>
      <c r="J417" s="923">
        <f t="shared" si="222"/>
        <v>0</v>
      </c>
      <c r="K417" s="491">
        <f t="shared" si="223"/>
        <v>0</v>
      </c>
      <c r="L417" s="445"/>
      <c r="M417" s="445"/>
      <c r="N417" s="444"/>
      <c r="O417" s="444"/>
      <c r="P417" s="504">
        <f t="shared" si="272"/>
        <v>0</v>
      </c>
      <c r="Q417" s="444"/>
      <c r="R417" s="444"/>
      <c r="S417" s="444"/>
      <c r="T417" s="504">
        <f t="shared" si="273"/>
        <v>0</v>
      </c>
      <c r="U417" s="445"/>
      <c r="V417" s="444"/>
      <c r="W417" s="444"/>
      <c r="X417" s="504">
        <f t="shared" si="274"/>
        <v>0</v>
      </c>
      <c r="Y417" s="445"/>
      <c r="Z417" s="444"/>
      <c r="AA417" s="444"/>
      <c r="AB417" s="876">
        <f t="shared" si="275"/>
        <v>0</v>
      </c>
      <c r="AC417" s="41"/>
      <c r="AD417" s="229"/>
      <c r="AE417" s="230"/>
      <c r="AF417" s="247"/>
      <c r="AG417" s="234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1744">
        <f t="shared" si="224"/>
        <v>0</v>
      </c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  <c r="FQ417" s="41"/>
      <c r="FR417" s="41"/>
      <c r="FS417" s="41"/>
      <c r="FT417" s="41"/>
      <c r="FU417" s="41"/>
      <c r="FV417" s="41"/>
      <c r="FW417" s="41"/>
    </row>
    <row r="418" spans="1:179" s="40" customFormat="1" ht="20.25" hidden="1" customHeight="1" outlineLevel="1" x14ac:dyDescent="0.25">
      <c r="A418" s="545"/>
      <c r="B418" s="430"/>
      <c r="C418" s="431"/>
      <c r="D418" s="442"/>
      <c r="E418" s="497"/>
      <c r="F418" s="477"/>
      <c r="G418" s="477">
        <f t="shared" si="276"/>
        <v>0</v>
      </c>
      <c r="H418" s="443"/>
      <c r="I418" s="472"/>
      <c r="J418" s="923">
        <f t="shared" si="222"/>
        <v>0</v>
      </c>
      <c r="K418" s="491">
        <f t="shared" si="223"/>
        <v>0</v>
      </c>
      <c r="L418" s="445"/>
      <c r="M418" s="445"/>
      <c r="N418" s="444"/>
      <c r="O418" s="444"/>
      <c r="P418" s="504">
        <f t="shared" si="272"/>
        <v>0</v>
      </c>
      <c r="Q418" s="444"/>
      <c r="R418" s="444"/>
      <c r="S418" s="444"/>
      <c r="T418" s="504">
        <f t="shared" si="273"/>
        <v>0</v>
      </c>
      <c r="U418" s="445"/>
      <c r="V418" s="444"/>
      <c r="W418" s="444"/>
      <c r="X418" s="504">
        <f t="shared" si="274"/>
        <v>0</v>
      </c>
      <c r="Y418" s="445"/>
      <c r="Z418" s="444"/>
      <c r="AA418" s="444"/>
      <c r="AB418" s="876">
        <f t="shared" si="275"/>
        <v>0</v>
      </c>
      <c r="AC418" s="41"/>
      <c r="AD418" s="229"/>
      <c r="AE418" s="230"/>
      <c r="AF418" s="247"/>
      <c r="AG418" s="234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1744">
        <f t="shared" si="224"/>
        <v>0</v>
      </c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</row>
    <row r="419" spans="1:179" s="40" customFormat="1" ht="20.25" hidden="1" customHeight="1" outlineLevel="1" x14ac:dyDescent="0.25">
      <c r="A419" s="429"/>
      <c r="B419" s="430"/>
      <c r="C419" s="431"/>
      <c r="D419" s="442"/>
      <c r="E419" s="497"/>
      <c r="F419" s="477"/>
      <c r="G419" s="477">
        <f t="shared" si="276"/>
        <v>0</v>
      </c>
      <c r="H419" s="443"/>
      <c r="I419" s="472"/>
      <c r="J419" s="923">
        <f t="shared" si="222"/>
        <v>0</v>
      </c>
      <c r="K419" s="491">
        <f t="shared" si="223"/>
        <v>0</v>
      </c>
      <c r="L419" s="445"/>
      <c r="M419" s="445"/>
      <c r="N419" s="444"/>
      <c r="O419" s="444"/>
      <c r="P419" s="504">
        <f t="shared" si="272"/>
        <v>0</v>
      </c>
      <c r="Q419" s="444"/>
      <c r="R419" s="444"/>
      <c r="S419" s="444"/>
      <c r="T419" s="504">
        <f t="shared" si="273"/>
        <v>0</v>
      </c>
      <c r="U419" s="445"/>
      <c r="V419" s="444"/>
      <c r="W419" s="444"/>
      <c r="X419" s="504">
        <f t="shared" si="274"/>
        <v>0</v>
      </c>
      <c r="Y419" s="445"/>
      <c r="Z419" s="444"/>
      <c r="AA419" s="444"/>
      <c r="AB419" s="876">
        <f t="shared" si="275"/>
        <v>0</v>
      </c>
      <c r="AC419" s="41"/>
      <c r="AD419" s="229"/>
      <c r="AE419" s="230"/>
      <c r="AF419" s="247"/>
      <c r="AG419" s="234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1744">
        <f t="shared" si="224"/>
        <v>0</v>
      </c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  <c r="FQ419" s="41"/>
      <c r="FR419" s="41"/>
      <c r="FS419" s="41"/>
      <c r="FT419" s="41"/>
      <c r="FU419" s="41"/>
      <c r="FV419" s="41"/>
      <c r="FW419" s="41"/>
    </row>
    <row r="420" spans="1:179" s="40" customFormat="1" ht="20.25" hidden="1" customHeight="1" outlineLevel="1" x14ac:dyDescent="0.25">
      <c r="A420" s="429"/>
      <c r="B420" s="430"/>
      <c r="C420" s="431"/>
      <c r="D420" s="442"/>
      <c r="E420" s="497"/>
      <c r="F420" s="477"/>
      <c r="G420" s="477">
        <f t="shared" si="276"/>
        <v>0</v>
      </c>
      <c r="H420" s="443"/>
      <c r="I420" s="472"/>
      <c r="J420" s="923">
        <f t="shared" si="222"/>
        <v>0</v>
      </c>
      <c r="K420" s="491">
        <f t="shared" si="223"/>
        <v>0</v>
      </c>
      <c r="L420" s="445"/>
      <c r="M420" s="445"/>
      <c r="N420" s="444"/>
      <c r="O420" s="444"/>
      <c r="P420" s="504">
        <f t="shared" si="272"/>
        <v>0</v>
      </c>
      <c r="Q420" s="444"/>
      <c r="R420" s="444"/>
      <c r="S420" s="444"/>
      <c r="T420" s="504">
        <f t="shared" si="273"/>
        <v>0</v>
      </c>
      <c r="U420" s="445"/>
      <c r="V420" s="444"/>
      <c r="W420" s="444"/>
      <c r="X420" s="504">
        <f t="shared" si="274"/>
        <v>0</v>
      </c>
      <c r="Y420" s="445"/>
      <c r="Z420" s="444"/>
      <c r="AA420" s="444"/>
      <c r="AB420" s="876">
        <f t="shared" si="275"/>
        <v>0</v>
      </c>
      <c r="AC420" s="41"/>
      <c r="AD420" s="229"/>
      <c r="AE420" s="230"/>
      <c r="AF420" s="247"/>
      <c r="AG420" s="234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1744">
        <f t="shared" si="224"/>
        <v>0</v>
      </c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  <c r="FQ420" s="41"/>
      <c r="FR420" s="41"/>
      <c r="FS420" s="41"/>
      <c r="FT420" s="41"/>
      <c r="FU420" s="41"/>
      <c r="FV420" s="41"/>
      <c r="FW420" s="41"/>
    </row>
    <row r="421" spans="1:179" s="40" customFormat="1" ht="20.25" hidden="1" customHeight="1" outlineLevel="1" x14ac:dyDescent="0.25">
      <c r="A421" s="235"/>
      <c r="B421" s="230"/>
      <c r="C421" s="247"/>
      <c r="D421" s="248"/>
      <c r="E421" s="1983"/>
      <c r="F421" s="231"/>
      <c r="G421" s="232">
        <f t="shared" si="276"/>
        <v>0</v>
      </c>
      <c r="H421" s="233"/>
      <c r="I421" s="285"/>
      <c r="J421" s="922">
        <f t="shared" si="222"/>
        <v>0</v>
      </c>
      <c r="K421" s="467">
        <f t="shared" si="223"/>
        <v>0</v>
      </c>
      <c r="L421" s="284"/>
      <c r="M421" s="284"/>
      <c r="N421" s="234"/>
      <c r="O421" s="234"/>
      <c r="P421" s="209">
        <f t="shared" si="272"/>
        <v>0</v>
      </c>
      <c r="Q421" s="234"/>
      <c r="R421" s="234"/>
      <c r="S421" s="234"/>
      <c r="T421" s="209">
        <f t="shared" si="273"/>
        <v>0</v>
      </c>
      <c r="U421" s="284"/>
      <c r="V421" s="234"/>
      <c r="W421" s="234"/>
      <c r="X421" s="209">
        <f t="shared" si="274"/>
        <v>0</v>
      </c>
      <c r="Y421" s="284"/>
      <c r="Z421" s="234"/>
      <c r="AA421" s="234"/>
      <c r="AB421" s="874">
        <f t="shared" si="275"/>
        <v>0</v>
      </c>
      <c r="AC421" s="41"/>
      <c r="AD421" s="229"/>
      <c r="AE421" s="230"/>
      <c r="AF421" s="247"/>
      <c r="AG421" s="234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1744">
        <f t="shared" si="224"/>
        <v>0</v>
      </c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  <c r="FQ421" s="41"/>
      <c r="FR421" s="41"/>
      <c r="FS421" s="41"/>
      <c r="FT421" s="41"/>
      <c r="FU421" s="41"/>
      <c r="FV421" s="41"/>
      <c r="FW421" s="41"/>
    </row>
    <row r="422" spans="1:179" s="40" customFormat="1" ht="69" customHeight="1" collapsed="1" thickBot="1" x14ac:dyDescent="0.3">
      <c r="A422" s="1963" t="s">
        <v>42</v>
      </c>
      <c r="B422" s="1964">
        <v>341</v>
      </c>
      <c r="C422" s="1964">
        <v>982</v>
      </c>
      <c r="D422" s="1965" t="s">
        <v>1216</v>
      </c>
      <c r="E422" s="1966"/>
      <c r="F422" s="1967"/>
      <c r="G422" s="1967">
        <f t="shared" si="276"/>
        <v>0</v>
      </c>
      <c r="H422" s="1687"/>
      <c r="I422" s="1968"/>
      <c r="J422" s="1969">
        <f t="shared" si="222"/>
        <v>0</v>
      </c>
      <c r="K422" s="1970">
        <f t="shared" si="223"/>
        <v>0</v>
      </c>
      <c r="L422" s="1970"/>
      <c r="M422" s="1970"/>
      <c r="N422" s="1686"/>
      <c r="O422" s="1686"/>
      <c r="P422" s="1686">
        <f t="shared" ref="P422" si="278">SUM(M422:O422)</f>
        <v>0</v>
      </c>
      <c r="Q422" s="1686"/>
      <c r="R422" s="1686"/>
      <c r="S422" s="1686"/>
      <c r="T422" s="1686">
        <f t="shared" ref="T422" si="279">SUM(Q422:S422)</f>
        <v>0</v>
      </c>
      <c r="U422" s="1970"/>
      <c r="V422" s="1686"/>
      <c r="W422" s="1686"/>
      <c r="X422" s="1686">
        <f t="shared" ref="X422" si="280">SUM(U422:W422)</f>
        <v>0</v>
      </c>
      <c r="Y422" s="1970"/>
      <c r="Z422" s="1686"/>
      <c r="AA422" s="1686"/>
      <c r="AB422" s="1971">
        <f t="shared" ref="AB422" si="281">SUM(Y422:AA422)</f>
        <v>0</v>
      </c>
      <c r="AC422" s="41"/>
      <c r="AD422" s="1963" t="s">
        <v>42</v>
      </c>
      <c r="AE422" s="1964">
        <v>341</v>
      </c>
      <c r="AF422" s="1964">
        <v>982</v>
      </c>
      <c r="AG422" s="1972">
        <f t="shared" ref="AG422" si="282">F422</f>
        <v>0</v>
      </c>
      <c r="AH422" s="1973"/>
      <c r="AI422" s="1973"/>
      <c r="AJ422" s="1973"/>
      <c r="AK422" s="1973"/>
      <c r="AL422" s="1973"/>
      <c r="AM422" s="1973"/>
      <c r="AN422" s="1973"/>
      <c r="AO422" s="1973"/>
      <c r="AP422" s="1973"/>
      <c r="AQ422" s="1973"/>
      <c r="AR422" s="1973"/>
      <c r="AS422" s="1974">
        <f t="shared" si="224"/>
        <v>0</v>
      </c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  <c r="FQ422" s="41"/>
      <c r="FR422" s="41"/>
      <c r="FS422" s="41"/>
      <c r="FT422" s="41"/>
      <c r="FU422" s="41"/>
      <c r="FV422" s="41"/>
      <c r="FW422" s="41"/>
    </row>
    <row r="423" spans="1:179" s="10" customFormat="1" ht="68.25" customHeight="1" thickBot="1" x14ac:dyDescent="0.35">
      <c r="A423" s="2057" t="s">
        <v>1218</v>
      </c>
      <c r="B423" s="2057"/>
      <c r="C423" s="2057"/>
      <c r="D423" s="607" t="s">
        <v>849</v>
      </c>
      <c r="E423" s="608"/>
      <c r="F423" s="609">
        <f>E423-E427</f>
        <v>0</v>
      </c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</row>
    <row r="424" spans="1:179" s="29" customFormat="1" ht="27.75" customHeight="1" thickBot="1" x14ac:dyDescent="0.3">
      <c r="A424" s="2107" t="s">
        <v>56</v>
      </c>
      <c r="B424" s="2109" t="s">
        <v>37</v>
      </c>
      <c r="C424" s="2109" t="s">
        <v>31</v>
      </c>
      <c r="D424" s="2111" t="s">
        <v>69</v>
      </c>
      <c r="E424" s="2080" t="s">
        <v>747</v>
      </c>
      <c r="F424" s="2082" t="s">
        <v>1231</v>
      </c>
      <c r="G424" s="2082" t="s">
        <v>1559</v>
      </c>
      <c r="H424" s="2129" t="s">
        <v>124</v>
      </c>
      <c r="I424" s="2072" t="s">
        <v>817</v>
      </c>
      <c r="J424" s="2068" t="s">
        <v>1555</v>
      </c>
      <c r="K424" s="2074" t="s">
        <v>818</v>
      </c>
      <c r="L424" s="2075"/>
      <c r="M424" s="2075"/>
      <c r="N424" s="2075"/>
      <c r="O424" s="2075"/>
      <c r="P424" s="2075"/>
      <c r="Q424" s="2075"/>
      <c r="R424" s="2075"/>
      <c r="S424" s="2075"/>
      <c r="T424" s="2075"/>
      <c r="U424" s="2075"/>
      <c r="V424" s="2075"/>
      <c r="W424" s="2075"/>
      <c r="X424" s="2075"/>
      <c r="Y424" s="2075"/>
      <c r="Z424" s="2075"/>
      <c r="AA424" s="2075"/>
      <c r="AB424" s="2076"/>
      <c r="AD424" s="2107" t="s">
        <v>56</v>
      </c>
      <c r="AE424" s="2109" t="s">
        <v>37</v>
      </c>
      <c r="AF424" s="2109" t="s">
        <v>31</v>
      </c>
      <c r="AG424" s="2161" t="s">
        <v>1558</v>
      </c>
      <c r="AH424" s="2161"/>
      <c r="AI424" s="2161"/>
      <c r="AJ424" s="2161"/>
      <c r="AK424" s="2161"/>
      <c r="AL424" s="2161"/>
      <c r="AM424" s="2161"/>
      <c r="AN424" s="2161"/>
      <c r="AO424" s="2161"/>
      <c r="AP424" s="2161"/>
      <c r="AQ424" s="2161"/>
      <c r="AR424" s="2161"/>
      <c r="AS424" s="2162"/>
    </row>
    <row r="425" spans="1:179" s="29" customFormat="1" ht="202.5" customHeight="1" x14ac:dyDescent="0.25">
      <c r="A425" s="2108"/>
      <c r="B425" s="2110"/>
      <c r="C425" s="2110"/>
      <c r="D425" s="2112"/>
      <c r="E425" s="2081"/>
      <c r="F425" s="2083"/>
      <c r="G425" s="2083"/>
      <c r="H425" s="2130"/>
      <c r="I425" s="2073"/>
      <c r="J425" s="2069"/>
      <c r="K425" s="925" t="s">
        <v>1203</v>
      </c>
      <c r="L425" s="924" t="s">
        <v>816</v>
      </c>
      <c r="M425" s="508" t="s">
        <v>95</v>
      </c>
      <c r="N425" s="509" t="s">
        <v>96</v>
      </c>
      <c r="O425" s="509" t="s">
        <v>97</v>
      </c>
      <c r="P425" s="510" t="s">
        <v>480</v>
      </c>
      <c r="Q425" s="509" t="s">
        <v>98</v>
      </c>
      <c r="R425" s="509" t="s">
        <v>99</v>
      </c>
      <c r="S425" s="509" t="s">
        <v>100</v>
      </c>
      <c r="T425" s="510" t="s">
        <v>481</v>
      </c>
      <c r="U425" s="509" t="s">
        <v>101</v>
      </c>
      <c r="V425" s="509" t="s">
        <v>102</v>
      </c>
      <c r="W425" s="509" t="s">
        <v>103</v>
      </c>
      <c r="X425" s="510" t="s">
        <v>482</v>
      </c>
      <c r="Y425" s="509" t="s">
        <v>104</v>
      </c>
      <c r="Z425" s="509" t="s">
        <v>105</v>
      </c>
      <c r="AA425" s="509" t="s">
        <v>106</v>
      </c>
      <c r="AB425" s="886" t="s">
        <v>483</v>
      </c>
      <c r="AD425" s="2108"/>
      <c r="AE425" s="2110"/>
      <c r="AF425" s="2110"/>
      <c r="AG425" s="587" t="s">
        <v>1556</v>
      </c>
      <c r="AH425" s="588" t="s">
        <v>96</v>
      </c>
      <c r="AI425" s="588" t="s">
        <v>97</v>
      </c>
      <c r="AJ425" s="588" t="s">
        <v>98</v>
      </c>
      <c r="AK425" s="588" t="s">
        <v>99</v>
      </c>
      <c r="AL425" s="588" t="s">
        <v>100</v>
      </c>
      <c r="AM425" s="588" t="s">
        <v>101</v>
      </c>
      <c r="AN425" s="588" t="s">
        <v>102</v>
      </c>
      <c r="AO425" s="588" t="s">
        <v>103</v>
      </c>
      <c r="AP425" s="588" t="s">
        <v>104</v>
      </c>
      <c r="AQ425" s="588" t="s">
        <v>105</v>
      </c>
      <c r="AR425" s="588" t="s">
        <v>106</v>
      </c>
      <c r="AS425" s="1742" t="s">
        <v>837</v>
      </c>
    </row>
    <row r="426" spans="1:179" s="29" customFormat="1" ht="20.25" customHeight="1" x14ac:dyDescent="0.25">
      <c r="A426" s="250">
        <v>1</v>
      </c>
      <c r="B426" s="251">
        <v>2</v>
      </c>
      <c r="C426" s="251">
        <v>3</v>
      </c>
      <c r="D426" s="563">
        <v>4</v>
      </c>
      <c r="E426" s="787">
        <v>5</v>
      </c>
      <c r="F426" s="253">
        <v>6</v>
      </c>
      <c r="G426" s="253">
        <v>7</v>
      </c>
      <c r="H426" s="250">
        <v>8</v>
      </c>
      <c r="I426" s="461">
        <v>9</v>
      </c>
      <c r="J426" s="928">
        <v>10</v>
      </c>
      <c r="K426" s="250">
        <v>11</v>
      </c>
      <c r="L426" s="459">
        <v>12</v>
      </c>
      <c r="M426" s="425">
        <v>13</v>
      </c>
      <c r="N426" s="236">
        <v>14</v>
      </c>
      <c r="O426" s="251">
        <v>15</v>
      </c>
      <c r="P426" s="511">
        <v>16</v>
      </c>
      <c r="Q426" s="251">
        <v>17</v>
      </c>
      <c r="R426" s="236">
        <v>18</v>
      </c>
      <c r="S426" s="251">
        <v>19</v>
      </c>
      <c r="T426" s="511">
        <v>20</v>
      </c>
      <c r="U426" s="251">
        <v>21</v>
      </c>
      <c r="V426" s="236">
        <v>22</v>
      </c>
      <c r="W426" s="251">
        <v>23</v>
      </c>
      <c r="X426" s="511">
        <v>24</v>
      </c>
      <c r="Y426" s="251">
        <v>25</v>
      </c>
      <c r="Z426" s="236">
        <v>26</v>
      </c>
      <c r="AA426" s="251">
        <v>27</v>
      </c>
      <c r="AB426" s="887">
        <v>28</v>
      </c>
      <c r="AD426" s="250">
        <v>1</v>
      </c>
      <c r="AE426" s="251">
        <v>2</v>
      </c>
      <c r="AF426" s="251">
        <v>3</v>
      </c>
      <c r="AG426" s="236">
        <v>4</v>
      </c>
      <c r="AH426" s="236">
        <v>5</v>
      </c>
      <c r="AI426" s="251">
        <v>6</v>
      </c>
      <c r="AJ426" s="236">
        <v>7</v>
      </c>
      <c r="AK426" s="251">
        <v>8</v>
      </c>
      <c r="AL426" s="236">
        <v>9</v>
      </c>
      <c r="AM426" s="251">
        <v>10</v>
      </c>
      <c r="AN426" s="236">
        <v>11</v>
      </c>
      <c r="AO426" s="251">
        <v>12</v>
      </c>
      <c r="AP426" s="236">
        <v>13</v>
      </c>
      <c r="AQ426" s="251">
        <v>14</v>
      </c>
      <c r="AR426" s="236">
        <v>15</v>
      </c>
      <c r="AS426" s="887">
        <v>16</v>
      </c>
    </row>
    <row r="427" spans="1:179" s="22" customFormat="1" ht="21" customHeight="1" x14ac:dyDescent="0.25">
      <c r="A427" s="287" t="s">
        <v>70</v>
      </c>
      <c r="B427" s="288"/>
      <c r="C427" s="288"/>
      <c r="D427" s="784"/>
      <c r="E427" s="512">
        <f>E429+E510</f>
        <v>0</v>
      </c>
      <c r="F427" s="290">
        <f t="shared" ref="F427:AB427" si="283">F429+F510</f>
        <v>823900</v>
      </c>
      <c r="G427" s="290">
        <f t="shared" si="283"/>
        <v>823900</v>
      </c>
      <c r="H427" s="291">
        <f t="shared" si="283"/>
        <v>0</v>
      </c>
      <c r="I427" s="414">
        <f t="shared" si="283"/>
        <v>0</v>
      </c>
      <c r="J427" s="929">
        <f t="shared" si="283"/>
        <v>823900</v>
      </c>
      <c r="K427" s="926">
        <f t="shared" si="283"/>
        <v>0</v>
      </c>
      <c r="L427" s="303">
        <f t="shared" si="283"/>
        <v>0</v>
      </c>
      <c r="M427" s="303">
        <f t="shared" si="283"/>
        <v>0</v>
      </c>
      <c r="N427" s="292">
        <f t="shared" si="283"/>
        <v>0</v>
      </c>
      <c r="O427" s="292">
        <f t="shared" si="283"/>
        <v>0</v>
      </c>
      <c r="P427" s="292">
        <f t="shared" si="283"/>
        <v>0</v>
      </c>
      <c r="Q427" s="292">
        <f t="shared" si="283"/>
        <v>0</v>
      </c>
      <c r="R427" s="292">
        <f t="shared" si="283"/>
        <v>0</v>
      </c>
      <c r="S427" s="292">
        <f t="shared" si="283"/>
        <v>0</v>
      </c>
      <c r="T427" s="292">
        <f t="shared" si="283"/>
        <v>0</v>
      </c>
      <c r="U427" s="292">
        <f t="shared" si="283"/>
        <v>0</v>
      </c>
      <c r="V427" s="292">
        <f t="shared" si="283"/>
        <v>0</v>
      </c>
      <c r="W427" s="292">
        <f t="shared" si="283"/>
        <v>0</v>
      </c>
      <c r="X427" s="292">
        <f t="shared" si="283"/>
        <v>0</v>
      </c>
      <c r="Y427" s="292">
        <f t="shared" si="283"/>
        <v>0</v>
      </c>
      <c r="Z427" s="292">
        <f t="shared" si="283"/>
        <v>0</v>
      </c>
      <c r="AA427" s="292">
        <f t="shared" si="283"/>
        <v>0</v>
      </c>
      <c r="AB427" s="888">
        <f t="shared" si="283"/>
        <v>0</v>
      </c>
      <c r="AD427" s="287" t="s">
        <v>70</v>
      </c>
      <c r="AE427" s="288"/>
      <c r="AF427" s="288"/>
      <c r="AG427" s="292">
        <f>AG429+AG510</f>
        <v>788900</v>
      </c>
      <c r="AH427" s="292" t="s">
        <v>47</v>
      </c>
      <c r="AI427" s="292" t="s">
        <v>47</v>
      </c>
      <c r="AJ427" s="292" t="s">
        <v>47</v>
      </c>
      <c r="AK427" s="292" t="s">
        <v>47</v>
      </c>
      <c r="AL427" s="292" t="s">
        <v>47</v>
      </c>
      <c r="AM427" s="292" t="s">
        <v>47</v>
      </c>
      <c r="AN427" s="292" t="s">
        <v>47</v>
      </c>
      <c r="AO427" s="292" t="s">
        <v>47</v>
      </c>
      <c r="AP427" s="292" t="s">
        <v>47</v>
      </c>
      <c r="AQ427" s="292" t="s">
        <v>47</v>
      </c>
      <c r="AR427" s="292" t="s">
        <v>47</v>
      </c>
      <c r="AS427" s="1411" t="s">
        <v>47</v>
      </c>
    </row>
    <row r="428" spans="1:179" s="22" customFormat="1" ht="21" customHeight="1" x14ac:dyDescent="0.25">
      <c r="A428" s="287" t="s">
        <v>637</v>
      </c>
      <c r="B428" s="288"/>
      <c r="C428" s="288"/>
      <c r="D428" s="784"/>
      <c r="E428" s="512">
        <f>E433+E441+E456+E459+E479+E510+E507-E480-E481-E502</f>
        <v>0</v>
      </c>
      <c r="F428" s="290">
        <f t="shared" ref="F428:AB428" si="284">F433+F441+F456+F459+F479+F510+F507-F480-F481-F502</f>
        <v>823900</v>
      </c>
      <c r="G428" s="290">
        <f t="shared" si="284"/>
        <v>823900</v>
      </c>
      <c r="H428" s="291">
        <f t="shared" si="284"/>
        <v>0</v>
      </c>
      <c r="I428" s="414">
        <f t="shared" si="284"/>
        <v>0</v>
      </c>
      <c r="J428" s="929">
        <f t="shared" si="284"/>
        <v>823900</v>
      </c>
      <c r="K428" s="926">
        <f t="shared" si="284"/>
        <v>0</v>
      </c>
      <c r="L428" s="303">
        <f t="shared" si="284"/>
        <v>0</v>
      </c>
      <c r="M428" s="303">
        <f t="shared" si="284"/>
        <v>0</v>
      </c>
      <c r="N428" s="292">
        <f t="shared" si="284"/>
        <v>0</v>
      </c>
      <c r="O428" s="292">
        <f t="shared" si="284"/>
        <v>0</v>
      </c>
      <c r="P428" s="292">
        <f t="shared" si="284"/>
        <v>0</v>
      </c>
      <c r="Q428" s="292">
        <f t="shared" si="284"/>
        <v>0</v>
      </c>
      <c r="R428" s="292">
        <f t="shared" si="284"/>
        <v>0</v>
      </c>
      <c r="S428" s="292">
        <f t="shared" si="284"/>
        <v>0</v>
      </c>
      <c r="T428" s="292">
        <f t="shared" si="284"/>
        <v>0</v>
      </c>
      <c r="U428" s="292">
        <f t="shared" si="284"/>
        <v>0</v>
      </c>
      <c r="V428" s="292">
        <f t="shared" si="284"/>
        <v>0</v>
      </c>
      <c r="W428" s="292">
        <f t="shared" si="284"/>
        <v>0</v>
      </c>
      <c r="X428" s="292">
        <f t="shared" si="284"/>
        <v>0</v>
      </c>
      <c r="Y428" s="292">
        <f t="shared" si="284"/>
        <v>0</v>
      </c>
      <c r="Z428" s="292">
        <f t="shared" si="284"/>
        <v>0</v>
      </c>
      <c r="AA428" s="292">
        <f t="shared" si="284"/>
        <v>0</v>
      </c>
      <c r="AB428" s="888">
        <f t="shared" si="284"/>
        <v>0</v>
      </c>
      <c r="AD428" s="287" t="s">
        <v>637</v>
      </c>
      <c r="AE428" s="288"/>
      <c r="AF428" s="288"/>
      <c r="AG428" s="292">
        <f>AG433+AG441+AG456+AG459+AG479+AG510+AG507-AG480-AG481-AG502</f>
        <v>788900</v>
      </c>
      <c r="AH428" s="292" t="s">
        <v>47</v>
      </c>
      <c r="AI428" s="292" t="s">
        <v>47</v>
      </c>
      <c r="AJ428" s="292" t="s">
        <v>47</v>
      </c>
      <c r="AK428" s="292" t="s">
        <v>47</v>
      </c>
      <c r="AL428" s="292" t="s">
        <v>47</v>
      </c>
      <c r="AM428" s="292" t="s">
        <v>47</v>
      </c>
      <c r="AN428" s="292" t="s">
        <v>47</v>
      </c>
      <c r="AO428" s="292" t="s">
        <v>47</v>
      </c>
      <c r="AP428" s="292" t="s">
        <v>47</v>
      </c>
      <c r="AQ428" s="292" t="s">
        <v>47</v>
      </c>
      <c r="AR428" s="292" t="s">
        <v>47</v>
      </c>
      <c r="AS428" s="1411" t="s">
        <v>47</v>
      </c>
    </row>
    <row r="429" spans="1:179" s="22" customFormat="1" ht="21" customHeight="1" x14ac:dyDescent="0.25">
      <c r="A429" s="268"/>
      <c r="B429" s="269">
        <v>200</v>
      </c>
      <c r="C429" s="269"/>
      <c r="D429" s="565"/>
      <c r="E429" s="512">
        <f>E430+E510</f>
        <v>0</v>
      </c>
      <c r="F429" s="270">
        <f>F430</f>
        <v>202700</v>
      </c>
      <c r="G429" s="270">
        <f t="shared" ref="G429:AB429" si="285">G430</f>
        <v>202700</v>
      </c>
      <c r="H429" s="255">
        <f t="shared" si="285"/>
        <v>0</v>
      </c>
      <c r="I429" s="471">
        <f t="shared" si="285"/>
        <v>0</v>
      </c>
      <c r="J429" s="929">
        <f t="shared" si="285"/>
        <v>202700</v>
      </c>
      <c r="K429" s="905">
        <f t="shared" si="285"/>
        <v>0</v>
      </c>
      <c r="L429" s="375">
        <f t="shared" si="285"/>
        <v>0</v>
      </c>
      <c r="M429" s="375">
        <f t="shared" si="285"/>
        <v>0</v>
      </c>
      <c r="N429" s="257">
        <f t="shared" si="285"/>
        <v>0</v>
      </c>
      <c r="O429" s="257">
        <f t="shared" si="285"/>
        <v>0</v>
      </c>
      <c r="P429" s="292">
        <f t="shared" si="285"/>
        <v>0</v>
      </c>
      <c r="Q429" s="257">
        <f t="shared" si="285"/>
        <v>0</v>
      </c>
      <c r="R429" s="257">
        <f t="shared" si="285"/>
        <v>0</v>
      </c>
      <c r="S429" s="257">
        <f t="shared" si="285"/>
        <v>0</v>
      </c>
      <c r="T429" s="292">
        <f t="shared" si="285"/>
        <v>0</v>
      </c>
      <c r="U429" s="257">
        <f t="shared" si="285"/>
        <v>0</v>
      </c>
      <c r="V429" s="257">
        <f t="shared" si="285"/>
        <v>0</v>
      </c>
      <c r="W429" s="257">
        <f t="shared" si="285"/>
        <v>0</v>
      </c>
      <c r="X429" s="292">
        <f t="shared" si="285"/>
        <v>0</v>
      </c>
      <c r="Y429" s="257">
        <f t="shared" si="285"/>
        <v>0</v>
      </c>
      <c r="Z429" s="257">
        <f t="shared" si="285"/>
        <v>0</v>
      </c>
      <c r="AA429" s="257">
        <f t="shared" si="285"/>
        <v>0</v>
      </c>
      <c r="AB429" s="888">
        <f t="shared" si="285"/>
        <v>0</v>
      </c>
      <c r="AD429" s="268"/>
      <c r="AE429" s="269">
        <v>200</v>
      </c>
      <c r="AF429" s="269"/>
      <c r="AG429" s="257">
        <f>AG430</f>
        <v>202700</v>
      </c>
      <c r="AH429" s="257" t="s">
        <v>47</v>
      </c>
      <c r="AI429" s="257" t="s">
        <v>47</v>
      </c>
      <c r="AJ429" s="257" t="s">
        <v>47</v>
      </c>
      <c r="AK429" s="257" t="s">
        <v>47</v>
      </c>
      <c r="AL429" s="257" t="s">
        <v>47</v>
      </c>
      <c r="AM429" s="257" t="s">
        <v>47</v>
      </c>
      <c r="AN429" s="257" t="s">
        <v>47</v>
      </c>
      <c r="AO429" s="257" t="s">
        <v>47</v>
      </c>
      <c r="AP429" s="257" t="s">
        <v>47</v>
      </c>
      <c r="AQ429" s="257" t="s">
        <v>47</v>
      </c>
      <c r="AR429" s="257" t="s">
        <v>47</v>
      </c>
      <c r="AS429" s="1411" t="s">
        <v>47</v>
      </c>
    </row>
    <row r="430" spans="1:179" s="22" customFormat="1" ht="21" customHeight="1" x14ac:dyDescent="0.25">
      <c r="A430" s="287" t="s">
        <v>661</v>
      </c>
      <c r="B430" s="288">
        <v>220</v>
      </c>
      <c r="C430" s="288"/>
      <c r="D430" s="784"/>
      <c r="E430" s="512">
        <f>E431+E433+E441+E456+E459+E479+E507</f>
        <v>0</v>
      </c>
      <c r="F430" s="290">
        <f>F431+F433+F441+F456+F459+F479+F507</f>
        <v>202700</v>
      </c>
      <c r="G430" s="290">
        <f>G431+G433+G441+G456+G459+G479+G507</f>
        <v>202700</v>
      </c>
      <c r="H430" s="291">
        <f>H431+H433+H441+H456+H459+H479+H507</f>
        <v>0</v>
      </c>
      <c r="I430" s="414">
        <f>I431+I433+I441+I456+I459+I479+I507</f>
        <v>0</v>
      </c>
      <c r="J430" s="929">
        <f t="shared" ref="J430:J492" si="286">G430-K430</f>
        <v>202700</v>
      </c>
      <c r="K430" s="303">
        <f>L430+P430+T430+X430+AB430</f>
        <v>0</v>
      </c>
      <c r="L430" s="303">
        <f t="shared" ref="L430:AB430" si="287">L431+L433+L441+L456+L459+L479+L507</f>
        <v>0</v>
      </c>
      <c r="M430" s="303">
        <f t="shared" si="287"/>
        <v>0</v>
      </c>
      <c r="N430" s="303">
        <f t="shared" si="287"/>
        <v>0</v>
      </c>
      <c r="O430" s="303">
        <f t="shared" si="287"/>
        <v>0</v>
      </c>
      <c r="P430" s="303">
        <f t="shared" si="287"/>
        <v>0</v>
      </c>
      <c r="Q430" s="303">
        <f t="shared" si="287"/>
        <v>0</v>
      </c>
      <c r="R430" s="303">
        <f t="shared" si="287"/>
        <v>0</v>
      </c>
      <c r="S430" s="303">
        <f t="shared" si="287"/>
        <v>0</v>
      </c>
      <c r="T430" s="303">
        <f t="shared" si="287"/>
        <v>0</v>
      </c>
      <c r="U430" s="303">
        <f t="shared" si="287"/>
        <v>0</v>
      </c>
      <c r="V430" s="302">
        <f t="shared" si="287"/>
        <v>0</v>
      </c>
      <c r="W430" s="292">
        <f t="shared" si="287"/>
        <v>0</v>
      </c>
      <c r="X430" s="303">
        <f t="shared" si="287"/>
        <v>0</v>
      </c>
      <c r="Y430" s="303">
        <f t="shared" si="287"/>
        <v>0</v>
      </c>
      <c r="Z430" s="303">
        <f t="shared" si="287"/>
        <v>0</v>
      </c>
      <c r="AA430" s="303">
        <f t="shared" si="287"/>
        <v>0</v>
      </c>
      <c r="AB430" s="889">
        <f t="shared" si="287"/>
        <v>0</v>
      </c>
      <c r="AD430" s="287" t="s">
        <v>661</v>
      </c>
      <c r="AE430" s="288">
        <v>220</v>
      </c>
      <c r="AF430" s="288"/>
      <c r="AG430" s="292">
        <f>AG431+AG433+AG441+AG456+AG459+AG479+AG507</f>
        <v>202700</v>
      </c>
      <c r="AH430" s="292" t="s">
        <v>47</v>
      </c>
      <c r="AI430" s="292" t="s">
        <v>47</v>
      </c>
      <c r="AJ430" s="292" t="s">
        <v>47</v>
      </c>
      <c r="AK430" s="292" t="s">
        <v>47</v>
      </c>
      <c r="AL430" s="292" t="s">
        <v>47</v>
      </c>
      <c r="AM430" s="292" t="s">
        <v>47</v>
      </c>
      <c r="AN430" s="292" t="s">
        <v>47</v>
      </c>
      <c r="AO430" s="292" t="s">
        <v>47</v>
      </c>
      <c r="AP430" s="292" t="s">
        <v>47</v>
      </c>
      <c r="AQ430" s="292" t="s">
        <v>47</v>
      </c>
      <c r="AR430" s="292" t="s">
        <v>47</v>
      </c>
      <c r="AS430" s="1411" t="s">
        <v>47</v>
      </c>
    </row>
    <row r="431" spans="1:179" s="42" customFormat="1" ht="21.75" customHeight="1" x14ac:dyDescent="0.25">
      <c r="A431" s="287" t="s">
        <v>662</v>
      </c>
      <c r="B431" s="288">
        <v>212</v>
      </c>
      <c r="C431" s="288"/>
      <c r="D431" s="784"/>
      <c r="E431" s="512">
        <f>SUM(E432:E432)</f>
        <v>0</v>
      </c>
      <c r="F431" s="290">
        <f>SUM(F432:F432)</f>
        <v>0</v>
      </c>
      <c r="G431" s="290">
        <f>SUM(G432:G432)</f>
        <v>0</v>
      </c>
      <c r="H431" s="291">
        <f>SUM(H432:H432)</f>
        <v>0</v>
      </c>
      <c r="I431" s="414">
        <f>SUM(I432:I432)</f>
        <v>0</v>
      </c>
      <c r="J431" s="930">
        <f t="shared" si="286"/>
        <v>0</v>
      </c>
      <c r="K431" s="303">
        <f t="shared" ref="K431:K492" si="288">L431+P431+T431+X431+AB431</f>
        <v>0</v>
      </c>
      <c r="L431" s="303">
        <f t="shared" ref="L431:AB431" si="289">SUM(L432:L432)</f>
        <v>0</v>
      </c>
      <c r="M431" s="303">
        <f t="shared" si="289"/>
        <v>0</v>
      </c>
      <c r="N431" s="292">
        <f t="shared" si="289"/>
        <v>0</v>
      </c>
      <c r="O431" s="292">
        <f t="shared" si="289"/>
        <v>0</v>
      </c>
      <c r="P431" s="292">
        <f t="shared" si="289"/>
        <v>0</v>
      </c>
      <c r="Q431" s="292">
        <f t="shared" si="289"/>
        <v>0</v>
      </c>
      <c r="R431" s="292">
        <f t="shared" si="289"/>
        <v>0</v>
      </c>
      <c r="S431" s="292">
        <f t="shared" si="289"/>
        <v>0</v>
      </c>
      <c r="T431" s="292">
        <f t="shared" si="289"/>
        <v>0</v>
      </c>
      <c r="U431" s="292">
        <f t="shared" si="289"/>
        <v>0</v>
      </c>
      <c r="V431" s="292">
        <f t="shared" si="289"/>
        <v>0</v>
      </c>
      <c r="W431" s="292">
        <f t="shared" si="289"/>
        <v>0</v>
      </c>
      <c r="X431" s="292">
        <f t="shared" si="289"/>
        <v>0</v>
      </c>
      <c r="Y431" s="292">
        <f t="shared" si="289"/>
        <v>0</v>
      </c>
      <c r="Z431" s="292">
        <f t="shared" si="289"/>
        <v>0</v>
      </c>
      <c r="AA431" s="292">
        <f t="shared" si="289"/>
        <v>0</v>
      </c>
      <c r="AB431" s="888">
        <f t="shared" si="289"/>
        <v>0</v>
      </c>
      <c r="AC431" s="194"/>
      <c r="AD431" s="287" t="s">
        <v>662</v>
      </c>
      <c r="AE431" s="288">
        <v>212</v>
      </c>
      <c r="AF431" s="288"/>
      <c r="AG431" s="292">
        <f t="shared" ref="AG431:AR431" si="290">SUM(AG432:AG432)</f>
        <v>0</v>
      </c>
      <c r="AH431" s="292">
        <f t="shared" si="290"/>
        <v>0</v>
      </c>
      <c r="AI431" s="292">
        <f t="shared" si="290"/>
        <v>0</v>
      </c>
      <c r="AJ431" s="292">
        <f t="shared" si="290"/>
        <v>0</v>
      </c>
      <c r="AK431" s="292">
        <f t="shared" si="290"/>
        <v>0</v>
      </c>
      <c r="AL431" s="292">
        <f t="shared" si="290"/>
        <v>0</v>
      </c>
      <c r="AM431" s="292">
        <f t="shared" si="290"/>
        <v>0</v>
      </c>
      <c r="AN431" s="292">
        <f t="shared" si="290"/>
        <v>0</v>
      </c>
      <c r="AO431" s="292">
        <f t="shared" si="290"/>
        <v>0</v>
      </c>
      <c r="AP431" s="292">
        <f t="shared" si="290"/>
        <v>0</v>
      </c>
      <c r="AQ431" s="292">
        <f t="shared" si="290"/>
        <v>0</v>
      </c>
      <c r="AR431" s="292">
        <f t="shared" si="290"/>
        <v>0</v>
      </c>
      <c r="AS431" s="1411">
        <f t="shared" ref="AS431:AS493" si="291">AG431-AH431-AI431-AJ431-AK431-AL431-AM431-AN431-AO431-AP431-AQ431-AR431</f>
        <v>0</v>
      </c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194"/>
      <c r="BR431" s="194"/>
      <c r="BS431" s="194"/>
      <c r="BT431" s="194"/>
      <c r="BU431" s="194"/>
      <c r="BV431" s="194"/>
      <c r="BW431" s="194"/>
      <c r="BX431" s="194"/>
      <c r="BY431" s="194"/>
      <c r="BZ431" s="194"/>
      <c r="CA431" s="194"/>
      <c r="CB431" s="194"/>
      <c r="CC431" s="194"/>
      <c r="CD431" s="194"/>
      <c r="CE431" s="194"/>
      <c r="CF431" s="194"/>
      <c r="CG431" s="194"/>
      <c r="CH431" s="194"/>
      <c r="CI431" s="194"/>
      <c r="CJ431" s="194"/>
      <c r="CK431" s="194"/>
      <c r="CL431" s="194"/>
      <c r="CM431" s="194"/>
      <c r="CN431" s="194"/>
      <c r="CO431" s="194"/>
      <c r="CP431" s="194"/>
      <c r="CQ431" s="194"/>
      <c r="CR431" s="194"/>
      <c r="CS431" s="194"/>
      <c r="CT431" s="194"/>
      <c r="CU431" s="194"/>
      <c r="CV431" s="194"/>
      <c r="CW431" s="194"/>
      <c r="CX431" s="194"/>
      <c r="CY431" s="194"/>
      <c r="CZ431" s="194"/>
      <c r="DA431" s="194"/>
      <c r="DB431" s="194"/>
      <c r="DC431" s="194"/>
      <c r="DD431" s="194"/>
      <c r="DE431" s="194"/>
      <c r="DF431" s="194"/>
      <c r="DG431" s="194"/>
      <c r="DH431" s="194"/>
      <c r="DI431" s="194"/>
      <c r="DJ431" s="194"/>
      <c r="DK431" s="194"/>
      <c r="DL431" s="194"/>
      <c r="DM431" s="194"/>
      <c r="DN431" s="194"/>
      <c r="DO431" s="194"/>
      <c r="DP431" s="194"/>
      <c r="DQ431" s="194"/>
      <c r="DR431" s="194"/>
      <c r="DS431" s="194"/>
      <c r="DT431" s="194"/>
      <c r="DU431" s="194"/>
      <c r="DV431" s="19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</row>
    <row r="432" spans="1:179" s="40" customFormat="1" ht="69" customHeight="1" x14ac:dyDescent="0.25">
      <c r="A432" s="544" t="s">
        <v>115</v>
      </c>
      <c r="B432" s="230"/>
      <c r="C432" s="247">
        <v>912</v>
      </c>
      <c r="D432" s="566" t="s">
        <v>1219</v>
      </c>
      <c r="E432" s="788"/>
      <c r="F432" s="231">
        <f>'212,226 команд.расходы'!F5</f>
        <v>0</v>
      </c>
      <c r="G432" s="231">
        <f>F432</f>
        <v>0</v>
      </c>
      <c r="H432" s="259"/>
      <c r="I432" s="1424"/>
      <c r="J432" s="931">
        <f t="shared" si="286"/>
        <v>0</v>
      </c>
      <c r="K432" s="466">
        <f t="shared" si="288"/>
        <v>0</v>
      </c>
      <c r="L432" s="377"/>
      <c r="M432" s="377"/>
      <c r="N432" s="260"/>
      <c r="O432" s="260"/>
      <c r="P432" s="295">
        <f>SUM(M432:O432)</f>
        <v>0</v>
      </c>
      <c r="Q432" s="260"/>
      <c r="R432" s="260"/>
      <c r="S432" s="260"/>
      <c r="T432" s="295">
        <f>SUM(Q432:S432)</f>
        <v>0</v>
      </c>
      <c r="U432" s="260"/>
      <c r="V432" s="260"/>
      <c r="W432" s="260"/>
      <c r="X432" s="295">
        <f>SUM(U432:W432)</f>
        <v>0</v>
      </c>
      <c r="Y432" s="260"/>
      <c r="Z432" s="260"/>
      <c r="AA432" s="260"/>
      <c r="AB432" s="890">
        <f>SUM(Y432:AA432)</f>
        <v>0</v>
      </c>
      <c r="AC432" s="41"/>
      <c r="AD432" s="544" t="s">
        <v>115</v>
      </c>
      <c r="AE432" s="230"/>
      <c r="AF432" s="247">
        <v>912</v>
      </c>
      <c r="AG432" s="234">
        <f>F432</f>
        <v>0</v>
      </c>
      <c r="AH432" s="234"/>
      <c r="AI432" s="234"/>
      <c r="AJ432" s="234"/>
      <c r="AK432" s="234"/>
      <c r="AL432" s="234"/>
      <c r="AM432" s="234"/>
      <c r="AN432" s="234"/>
      <c r="AO432" s="234"/>
      <c r="AP432" s="234"/>
      <c r="AQ432" s="234"/>
      <c r="AR432" s="234"/>
      <c r="AS432" s="1412">
        <f t="shared" si="291"/>
        <v>0</v>
      </c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  <c r="FQ432" s="41"/>
      <c r="FR432" s="41"/>
      <c r="FS432" s="41"/>
      <c r="FT432" s="41"/>
      <c r="FU432" s="41"/>
      <c r="FV432" s="41"/>
      <c r="FW432" s="41"/>
    </row>
    <row r="433" spans="1:179" s="40" customFormat="1" ht="21.75" customHeight="1" x14ac:dyDescent="0.25">
      <c r="A433" s="287" t="s">
        <v>71</v>
      </c>
      <c r="B433" s="288">
        <v>221</v>
      </c>
      <c r="C433" s="288"/>
      <c r="D433" s="784"/>
      <c r="E433" s="512">
        <f>E434</f>
        <v>0</v>
      </c>
      <c r="F433" s="290">
        <f t="shared" ref="F433:AB433" si="292">F434</f>
        <v>48000</v>
      </c>
      <c r="G433" s="290">
        <f>G434</f>
        <v>48000</v>
      </c>
      <c r="H433" s="291">
        <f t="shared" si="292"/>
        <v>0</v>
      </c>
      <c r="I433" s="414">
        <f t="shared" si="292"/>
        <v>0</v>
      </c>
      <c r="J433" s="930">
        <f t="shared" si="286"/>
        <v>48000</v>
      </c>
      <c r="K433" s="303">
        <f t="shared" si="288"/>
        <v>0</v>
      </c>
      <c r="L433" s="303">
        <f t="shared" si="292"/>
        <v>0</v>
      </c>
      <c r="M433" s="303">
        <f t="shared" si="292"/>
        <v>0</v>
      </c>
      <c r="N433" s="292">
        <f t="shared" si="292"/>
        <v>0</v>
      </c>
      <c r="O433" s="292">
        <f t="shared" si="292"/>
        <v>0</v>
      </c>
      <c r="P433" s="292">
        <f t="shared" si="292"/>
        <v>0</v>
      </c>
      <c r="Q433" s="292">
        <f t="shared" si="292"/>
        <v>0</v>
      </c>
      <c r="R433" s="292">
        <f t="shared" si="292"/>
        <v>0</v>
      </c>
      <c r="S433" s="292">
        <f t="shared" si="292"/>
        <v>0</v>
      </c>
      <c r="T433" s="292">
        <f t="shared" si="292"/>
        <v>0</v>
      </c>
      <c r="U433" s="292">
        <f t="shared" si="292"/>
        <v>0</v>
      </c>
      <c r="V433" s="292">
        <f t="shared" si="292"/>
        <v>0</v>
      </c>
      <c r="W433" s="292">
        <f t="shared" si="292"/>
        <v>0</v>
      </c>
      <c r="X433" s="292">
        <f t="shared" si="292"/>
        <v>0</v>
      </c>
      <c r="Y433" s="292">
        <f t="shared" si="292"/>
        <v>0</v>
      </c>
      <c r="Z433" s="292">
        <f t="shared" si="292"/>
        <v>0</v>
      </c>
      <c r="AA433" s="292">
        <f t="shared" si="292"/>
        <v>0</v>
      </c>
      <c r="AB433" s="888">
        <f t="shared" si="292"/>
        <v>0</v>
      </c>
      <c r="AC433" s="22"/>
      <c r="AD433" s="287" t="s">
        <v>71</v>
      </c>
      <c r="AE433" s="288">
        <v>221</v>
      </c>
      <c r="AF433" s="288"/>
      <c r="AG433" s="292">
        <f t="shared" ref="AG433:AR433" si="293">AG434</f>
        <v>48000</v>
      </c>
      <c r="AH433" s="292">
        <f t="shared" si="293"/>
        <v>0</v>
      </c>
      <c r="AI433" s="292">
        <f t="shared" si="293"/>
        <v>0</v>
      </c>
      <c r="AJ433" s="292">
        <f t="shared" si="293"/>
        <v>0</v>
      </c>
      <c r="AK433" s="292">
        <f t="shared" si="293"/>
        <v>0</v>
      </c>
      <c r="AL433" s="292">
        <f t="shared" si="293"/>
        <v>0</v>
      </c>
      <c r="AM433" s="292">
        <f t="shared" si="293"/>
        <v>0</v>
      </c>
      <c r="AN433" s="292">
        <f t="shared" si="293"/>
        <v>0</v>
      </c>
      <c r="AO433" s="292">
        <f t="shared" si="293"/>
        <v>0</v>
      </c>
      <c r="AP433" s="292">
        <f t="shared" si="293"/>
        <v>0</v>
      </c>
      <c r="AQ433" s="292">
        <f t="shared" si="293"/>
        <v>0</v>
      </c>
      <c r="AR433" s="292">
        <f t="shared" si="293"/>
        <v>0</v>
      </c>
      <c r="AS433" s="1411">
        <f t="shared" si="291"/>
        <v>48000</v>
      </c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  <c r="FQ433" s="41"/>
      <c r="FR433" s="41"/>
      <c r="FS433" s="41"/>
      <c r="FT433" s="41"/>
      <c r="FU433" s="41"/>
      <c r="FV433" s="41"/>
      <c r="FW433" s="41"/>
    </row>
    <row r="434" spans="1:179" s="40" customFormat="1" ht="21.75" customHeight="1" x14ac:dyDescent="0.25">
      <c r="A434" s="293" t="s">
        <v>71</v>
      </c>
      <c r="B434" s="344"/>
      <c r="C434" s="345">
        <v>925</v>
      </c>
      <c r="D434" s="785" t="s">
        <v>1220</v>
      </c>
      <c r="E434" s="789">
        <f t="shared" ref="E434:AB434" si="294">SUM(E435:E440)</f>
        <v>0</v>
      </c>
      <c r="F434" s="294">
        <f t="shared" si="294"/>
        <v>48000</v>
      </c>
      <c r="G434" s="294">
        <f t="shared" si="294"/>
        <v>48000</v>
      </c>
      <c r="H434" s="346">
        <f t="shared" si="294"/>
        <v>0</v>
      </c>
      <c r="I434" s="415">
        <f t="shared" si="294"/>
        <v>0</v>
      </c>
      <c r="J434" s="931">
        <f t="shared" si="286"/>
        <v>48000</v>
      </c>
      <c r="K434" s="304">
        <f t="shared" si="288"/>
        <v>0</v>
      </c>
      <c r="L434" s="304">
        <f>SUM(L435:L440)</f>
        <v>0</v>
      </c>
      <c r="M434" s="304">
        <f t="shared" si="294"/>
        <v>0</v>
      </c>
      <c r="N434" s="295">
        <f t="shared" si="294"/>
        <v>0</v>
      </c>
      <c r="O434" s="295">
        <f t="shared" si="294"/>
        <v>0</v>
      </c>
      <c r="P434" s="295">
        <f t="shared" si="294"/>
        <v>0</v>
      </c>
      <c r="Q434" s="295">
        <f t="shared" si="294"/>
        <v>0</v>
      </c>
      <c r="R434" s="295">
        <f t="shared" si="294"/>
        <v>0</v>
      </c>
      <c r="S434" s="295">
        <f t="shared" si="294"/>
        <v>0</v>
      </c>
      <c r="T434" s="295">
        <f t="shared" si="294"/>
        <v>0</v>
      </c>
      <c r="U434" s="295">
        <f t="shared" si="294"/>
        <v>0</v>
      </c>
      <c r="V434" s="295">
        <f t="shared" si="294"/>
        <v>0</v>
      </c>
      <c r="W434" s="295">
        <f t="shared" si="294"/>
        <v>0</v>
      </c>
      <c r="X434" s="295">
        <f t="shared" si="294"/>
        <v>0</v>
      </c>
      <c r="Y434" s="295">
        <f t="shared" si="294"/>
        <v>0</v>
      </c>
      <c r="Z434" s="295">
        <f t="shared" si="294"/>
        <v>0</v>
      </c>
      <c r="AA434" s="295">
        <f t="shared" si="294"/>
        <v>0</v>
      </c>
      <c r="AB434" s="890">
        <f t="shared" si="294"/>
        <v>0</v>
      </c>
      <c r="AC434" s="41"/>
      <c r="AD434" s="293" t="s">
        <v>71</v>
      </c>
      <c r="AE434" s="344"/>
      <c r="AF434" s="345">
        <v>925</v>
      </c>
      <c r="AG434" s="295">
        <f t="shared" ref="AG434:AR434" si="295">SUM(AG435:AG440)</f>
        <v>48000</v>
      </c>
      <c r="AH434" s="295">
        <f t="shared" si="295"/>
        <v>0</v>
      </c>
      <c r="AI434" s="295">
        <f t="shared" si="295"/>
        <v>0</v>
      </c>
      <c r="AJ434" s="295">
        <f t="shared" si="295"/>
        <v>0</v>
      </c>
      <c r="AK434" s="295">
        <f t="shared" si="295"/>
        <v>0</v>
      </c>
      <c r="AL434" s="295">
        <f t="shared" si="295"/>
        <v>0</v>
      </c>
      <c r="AM434" s="295">
        <f t="shared" si="295"/>
        <v>0</v>
      </c>
      <c r="AN434" s="295">
        <f t="shared" si="295"/>
        <v>0</v>
      </c>
      <c r="AO434" s="295">
        <f t="shared" si="295"/>
        <v>0</v>
      </c>
      <c r="AP434" s="295">
        <f t="shared" si="295"/>
        <v>0</v>
      </c>
      <c r="AQ434" s="295">
        <f t="shared" si="295"/>
        <v>0</v>
      </c>
      <c r="AR434" s="295">
        <f t="shared" si="295"/>
        <v>0</v>
      </c>
      <c r="AS434" s="1412">
        <f t="shared" si="291"/>
        <v>48000</v>
      </c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  <c r="FQ434" s="41"/>
      <c r="FR434" s="41"/>
      <c r="FS434" s="41"/>
      <c r="FT434" s="41"/>
      <c r="FU434" s="41"/>
      <c r="FV434" s="41"/>
      <c r="FW434" s="41"/>
    </row>
    <row r="435" spans="1:179" s="22" customFormat="1" ht="34.5" customHeight="1" x14ac:dyDescent="0.25">
      <c r="A435" s="229" t="s">
        <v>728</v>
      </c>
      <c r="B435" s="230"/>
      <c r="C435" s="247"/>
      <c r="D435" s="566"/>
      <c r="E435" s="788"/>
      <c r="F435" s="232">
        <f>'221.925 связь'!F41</f>
        <v>48000</v>
      </c>
      <c r="G435" s="232">
        <f t="shared" ref="G435:G440" si="296">F435</f>
        <v>48000</v>
      </c>
      <c r="H435" s="259"/>
      <c r="I435" s="462"/>
      <c r="J435" s="932">
        <f t="shared" si="286"/>
        <v>48000</v>
      </c>
      <c r="K435" s="467">
        <f t="shared" si="288"/>
        <v>0</v>
      </c>
      <c r="L435" s="377"/>
      <c r="M435" s="377"/>
      <c r="N435" s="260"/>
      <c r="O435" s="260"/>
      <c r="P435" s="296">
        <f t="shared" ref="P435:P440" si="297">SUM(M435:O435)</f>
        <v>0</v>
      </c>
      <c r="Q435" s="260"/>
      <c r="R435" s="260"/>
      <c r="S435" s="260"/>
      <c r="T435" s="296">
        <f t="shared" ref="T435:T440" si="298">SUM(Q435:S435)</f>
        <v>0</v>
      </c>
      <c r="U435" s="260"/>
      <c r="V435" s="260"/>
      <c r="W435" s="260"/>
      <c r="X435" s="296">
        <f t="shared" ref="X435:X440" si="299">SUM(U435:W435)</f>
        <v>0</v>
      </c>
      <c r="Y435" s="260"/>
      <c r="Z435" s="260"/>
      <c r="AA435" s="260"/>
      <c r="AB435" s="891">
        <f t="shared" ref="AB435:AB440" si="300">SUM(Y435:AA435)</f>
        <v>0</v>
      </c>
      <c r="AC435" s="41"/>
      <c r="AD435" s="229" t="s">
        <v>728</v>
      </c>
      <c r="AE435" s="230"/>
      <c r="AF435" s="247"/>
      <c r="AG435" s="234">
        <f t="shared" ref="AG435:AG437" si="301">F435</f>
        <v>48000</v>
      </c>
      <c r="AH435" s="234" t="s">
        <v>47</v>
      </c>
      <c r="AI435" s="234" t="s">
        <v>47</v>
      </c>
      <c r="AJ435" s="234" t="s">
        <v>47</v>
      </c>
      <c r="AK435" s="234" t="s">
        <v>47</v>
      </c>
      <c r="AL435" s="234" t="s">
        <v>47</v>
      </c>
      <c r="AM435" s="234" t="s">
        <v>47</v>
      </c>
      <c r="AN435" s="234" t="s">
        <v>47</v>
      </c>
      <c r="AO435" s="234" t="s">
        <v>47</v>
      </c>
      <c r="AP435" s="234" t="s">
        <v>47</v>
      </c>
      <c r="AQ435" s="234" t="s">
        <v>47</v>
      </c>
      <c r="AR435" s="234" t="s">
        <v>47</v>
      </c>
      <c r="AS435" s="1412" t="s">
        <v>47</v>
      </c>
    </row>
    <row r="436" spans="1:179" s="41" customFormat="1" ht="36" customHeight="1" x14ac:dyDescent="0.25">
      <c r="A436" s="229" t="s">
        <v>1788</v>
      </c>
      <c r="B436" s="230"/>
      <c r="C436" s="247"/>
      <c r="D436" s="566"/>
      <c r="E436" s="788"/>
      <c r="F436" s="231"/>
      <c r="G436" s="232">
        <f t="shared" si="296"/>
        <v>0</v>
      </c>
      <c r="H436" s="233"/>
      <c r="I436" s="462"/>
      <c r="J436" s="932">
        <f t="shared" si="286"/>
        <v>0</v>
      </c>
      <c r="K436" s="467">
        <f t="shared" si="288"/>
        <v>0</v>
      </c>
      <c r="L436" s="284"/>
      <c r="M436" s="284"/>
      <c r="N436" s="234"/>
      <c r="O436" s="234"/>
      <c r="P436" s="296">
        <f t="shared" si="297"/>
        <v>0</v>
      </c>
      <c r="Q436" s="234"/>
      <c r="R436" s="234"/>
      <c r="S436" s="234"/>
      <c r="T436" s="296">
        <f t="shared" si="298"/>
        <v>0</v>
      </c>
      <c r="U436" s="234"/>
      <c r="V436" s="234"/>
      <c r="W436" s="234"/>
      <c r="X436" s="296">
        <f t="shared" si="299"/>
        <v>0</v>
      </c>
      <c r="Y436" s="234"/>
      <c r="Z436" s="234"/>
      <c r="AA436" s="234"/>
      <c r="AB436" s="891">
        <f t="shared" si="300"/>
        <v>0</v>
      </c>
      <c r="AD436" s="229" t="s">
        <v>1788</v>
      </c>
      <c r="AE436" s="230"/>
      <c r="AF436" s="247"/>
      <c r="AG436" s="234">
        <f t="shared" si="301"/>
        <v>0</v>
      </c>
      <c r="AH436" s="234" t="s">
        <v>47</v>
      </c>
      <c r="AI436" s="234" t="s">
        <v>47</v>
      </c>
      <c r="AJ436" s="234" t="s">
        <v>47</v>
      </c>
      <c r="AK436" s="234" t="s">
        <v>47</v>
      </c>
      <c r="AL436" s="234" t="s">
        <v>47</v>
      </c>
      <c r="AM436" s="234" t="s">
        <v>47</v>
      </c>
      <c r="AN436" s="234" t="s">
        <v>47</v>
      </c>
      <c r="AO436" s="234" t="s">
        <v>47</v>
      </c>
      <c r="AP436" s="234" t="s">
        <v>47</v>
      </c>
      <c r="AQ436" s="234" t="s">
        <v>47</v>
      </c>
      <c r="AR436" s="234" t="s">
        <v>47</v>
      </c>
      <c r="AS436" s="1412" t="s">
        <v>47</v>
      </c>
    </row>
    <row r="437" spans="1:179" s="41" customFormat="1" ht="36" customHeight="1" x14ac:dyDescent="0.25">
      <c r="A437" s="229" t="s">
        <v>1789</v>
      </c>
      <c r="B437" s="230"/>
      <c r="C437" s="247"/>
      <c r="D437" s="566"/>
      <c r="E437" s="788"/>
      <c r="F437" s="231"/>
      <c r="G437" s="232">
        <f t="shared" si="296"/>
        <v>0</v>
      </c>
      <c r="H437" s="233"/>
      <c r="I437" s="462"/>
      <c r="J437" s="932">
        <f t="shared" si="286"/>
        <v>0</v>
      </c>
      <c r="K437" s="467">
        <f t="shared" si="288"/>
        <v>0</v>
      </c>
      <c r="L437" s="284"/>
      <c r="M437" s="284"/>
      <c r="N437" s="234"/>
      <c r="O437" s="234"/>
      <c r="P437" s="296">
        <f t="shared" si="297"/>
        <v>0</v>
      </c>
      <c r="Q437" s="234"/>
      <c r="R437" s="234"/>
      <c r="S437" s="234"/>
      <c r="T437" s="296">
        <f t="shared" si="298"/>
        <v>0</v>
      </c>
      <c r="U437" s="234"/>
      <c r="V437" s="234"/>
      <c r="W437" s="234"/>
      <c r="X437" s="296">
        <f t="shared" si="299"/>
        <v>0</v>
      </c>
      <c r="Y437" s="234"/>
      <c r="Z437" s="234"/>
      <c r="AA437" s="234"/>
      <c r="AB437" s="891">
        <f t="shared" si="300"/>
        <v>0</v>
      </c>
      <c r="AD437" s="229" t="s">
        <v>1789</v>
      </c>
      <c r="AE437" s="230"/>
      <c r="AF437" s="247"/>
      <c r="AG437" s="234">
        <f t="shared" si="301"/>
        <v>0</v>
      </c>
      <c r="AH437" s="234" t="s">
        <v>47</v>
      </c>
      <c r="AI437" s="234" t="s">
        <v>47</v>
      </c>
      <c r="AJ437" s="234" t="s">
        <v>47</v>
      </c>
      <c r="AK437" s="234" t="s">
        <v>47</v>
      </c>
      <c r="AL437" s="234" t="s">
        <v>47</v>
      </c>
      <c r="AM437" s="234" t="s">
        <v>47</v>
      </c>
      <c r="AN437" s="234" t="s">
        <v>47</v>
      </c>
      <c r="AO437" s="234" t="s">
        <v>47</v>
      </c>
      <c r="AP437" s="234" t="s">
        <v>47</v>
      </c>
      <c r="AQ437" s="234" t="s">
        <v>47</v>
      </c>
      <c r="AR437" s="234" t="s">
        <v>47</v>
      </c>
      <c r="AS437" s="1412" t="s">
        <v>47</v>
      </c>
    </row>
    <row r="438" spans="1:179" s="41" customFormat="1" ht="18.75" hidden="1" customHeight="1" outlineLevel="1" x14ac:dyDescent="0.25">
      <c r="A438" s="229"/>
      <c r="B438" s="230"/>
      <c r="C438" s="247"/>
      <c r="D438" s="566"/>
      <c r="E438" s="788"/>
      <c r="F438" s="231"/>
      <c r="G438" s="232">
        <f t="shared" si="296"/>
        <v>0</v>
      </c>
      <c r="H438" s="233"/>
      <c r="I438" s="462"/>
      <c r="J438" s="932">
        <f t="shared" si="286"/>
        <v>0</v>
      </c>
      <c r="K438" s="467">
        <f t="shared" si="288"/>
        <v>0</v>
      </c>
      <c r="L438" s="284"/>
      <c r="M438" s="284"/>
      <c r="N438" s="234"/>
      <c r="O438" s="234"/>
      <c r="P438" s="296">
        <f t="shared" si="297"/>
        <v>0</v>
      </c>
      <c r="Q438" s="234"/>
      <c r="R438" s="234"/>
      <c r="S438" s="234"/>
      <c r="T438" s="296">
        <f t="shared" si="298"/>
        <v>0</v>
      </c>
      <c r="U438" s="234"/>
      <c r="V438" s="234"/>
      <c r="W438" s="234"/>
      <c r="X438" s="296">
        <f t="shared" si="299"/>
        <v>0</v>
      </c>
      <c r="Y438" s="234"/>
      <c r="Z438" s="234"/>
      <c r="AA438" s="234"/>
      <c r="AB438" s="891">
        <f t="shared" si="300"/>
        <v>0</v>
      </c>
      <c r="AD438" s="229"/>
      <c r="AE438" s="230"/>
      <c r="AF438" s="247"/>
      <c r="AG438" s="234"/>
      <c r="AH438" s="234"/>
      <c r="AI438" s="234"/>
      <c r="AJ438" s="234"/>
      <c r="AK438" s="234"/>
      <c r="AL438" s="234"/>
      <c r="AM438" s="234"/>
      <c r="AN438" s="234"/>
      <c r="AO438" s="234"/>
      <c r="AP438" s="234"/>
      <c r="AQ438" s="234"/>
      <c r="AR438" s="234"/>
      <c r="AS438" s="1412">
        <f t="shared" si="291"/>
        <v>0</v>
      </c>
    </row>
    <row r="439" spans="1:179" s="41" customFormat="1" ht="18.75" hidden="1" customHeight="1" outlineLevel="1" x14ac:dyDescent="0.25">
      <c r="A439" s="229"/>
      <c r="B439" s="230"/>
      <c r="C439" s="247"/>
      <c r="D439" s="566"/>
      <c r="E439" s="788"/>
      <c r="F439" s="231"/>
      <c r="G439" s="232">
        <f t="shared" si="296"/>
        <v>0</v>
      </c>
      <c r="H439" s="233"/>
      <c r="I439" s="462"/>
      <c r="J439" s="932">
        <f t="shared" si="286"/>
        <v>0</v>
      </c>
      <c r="K439" s="467">
        <f t="shared" si="288"/>
        <v>0</v>
      </c>
      <c r="L439" s="284"/>
      <c r="M439" s="284"/>
      <c r="N439" s="234"/>
      <c r="O439" s="234"/>
      <c r="P439" s="296">
        <f t="shared" si="297"/>
        <v>0</v>
      </c>
      <c r="Q439" s="234"/>
      <c r="R439" s="234"/>
      <c r="S439" s="234"/>
      <c r="T439" s="296">
        <f t="shared" si="298"/>
        <v>0</v>
      </c>
      <c r="U439" s="234"/>
      <c r="V439" s="234"/>
      <c r="W439" s="234"/>
      <c r="X439" s="296">
        <f t="shared" si="299"/>
        <v>0</v>
      </c>
      <c r="Y439" s="234"/>
      <c r="Z439" s="234"/>
      <c r="AA439" s="234"/>
      <c r="AB439" s="891">
        <f t="shared" si="300"/>
        <v>0</v>
      </c>
      <c r="AD439" s="229"/>
      <c r="AE439" s="230"/>
      <c r="AF439" s="247"/>
      <c r="AG439" s="234"/>
      <c r="AH439" s="234"/>
      <c r="AI439" s="234"/>
      <c r="AJ439" s="234"/>
      <c r="AK439" s="234"/>
      <c r="AL439" s="234"/>
      <c r="AM439" s="234"/>
      <c r="AN439" s="234"/>
      <c r="AO439" s="234"/>
      <c r="AP439" s="234"/>
      <c r="AQ439" s="234"/>
      <c r="AR439" s="234"/>
      <c r="AS439" s="1412">
        <f t="shared" si="291"/>
        <v>0</v>
      </c>
    </row>
    <row r="440" spans="1:179" s="41" customFormat="1" ht="18.75" hidden="1" customHeight="1" outlineLevel="1" x14ac:dyDescent="0.25">
      <c r="A440" s="229"/>
      <c r="B440" s="230"/>
      <c r="C440" s="247"/>
      <c r="D440" s="566"/>
      <c r="E440" s="788"/>
      <c r="F440" s="231"/>
      <c r="G440" s="232">
        <f t="shared" si="296"/>
        <v>0</v>
      </c>
      <c r="H440" s="233"/>
      <c r="I440" s="462"/>
      <c r="J440" s="932">
        <f t="shared" si="286"/>
        <v>0</v>
      </c>
      <c r="K440" s="467">
        <f t="shared" si="288"/>
        <v>0</v>
      </c>
      <c r="L440" s="284"/>
      <c r="M440" s="284"/>
      <c r="N440" s="234"/>
      <c r="O440" s="234"/>
      <c r="P440" s="296">
        <f t="shared" si="297"/>
        <v>0</v>
      </c>
      <c r="Q440" s="234"/>
      <c r="R440" s="234"/>
      <c r="S440" s="234"/>
      <c r="T440" s="296">
        <f t="shared" si="298"/>
        <v>0</v>
      </c>
      <c r="U440" s="234"/>
      <c r="V440" s="234"/>
      <c r="W440" s="234"/>
      <c r="X440" s="296">
        <f t="shared" si="299"/>
        <v>0</v>
      </c>
      <c r="Y440" s="234"/>
      <c r="Z440" s="234"/>
      <c r="AA440" s="234"/>
      <c r="AB440" s="891">
        <f t="shared" si="300"/>
        <v>0</v>
      </c>
      <c r="AD440" s="229"/>
      <c r="AE440" s="230"/>
      <c r="AF440" s="247"/>
      <c r="AG440" s="234"/>
      <c r="AH440" s="234"/>
      <c r="AI440" s="234"/>
      <c r="AJ440" s="234"/>
      <c r="AK440" s="234"/>
      <c r="AL440" s="234"/>
      <c r="AM440" s="234"/>
      <c r="AN440" s="234"/>
      <c r="AO440" s="234"/>
      <c r="AP440" s="234"/>
      <c r="AQ440" s="234"/>
      <c r="AR440" s="234"/>
      <c r="AS440" s="1412">
        <f t="shared" si="291"/>
        <v>0</v>
      </c>
    </row>
    <row r="441" spans="1:179" s="41" customFormat="1" ht="21.75" customHeight="1" collapsed="1" x14ac:dyDescent="0.25">
      <c r="A441" s="287" t="s">
        <v>655</v>
      </c>
      <c r="B441" s="288">
        <v>222</v>
      </c>
      <c r="C441" s="288"/>
      <c r="D441" s="784"/>
      <c r="E441" s="512">
        <f>E442</f>
        <v>0</v>
      </c>
      <c r="F441" s="290">
        <f t="shared" ref="F441:AB441" si="302">F442</f>
        <v>0</v>
      </c>
      <c r="G441" s="290">
        <f t="shared" si="302"/>
        <v>0</v>
      </c>
      <c r="H441" s="291">
        <f t="shared" si="302"/>
        <v>0</v>
      </c>
      <c r="I441" s="414">
        <f t="shared" si="302"/>
        <v>0</v>
      </c>
      <c r="J441" s="930">
        <f t="shared" si="286"/>
        <v>0</v>
      </c>
      <c r="K441" s="303">
        <f t="shared" si="288"/>
        <v>0</v>
      </c>
      <c r="L441" s="303">
        <f t="shared" si="302"/>
        <v>0</v>
      </c>
      <c r="M441" s="303">
        <f t="shared" si="302"/>
        <v>0</v>
      </c>
      <c r="N441" s="292">
        <f t="shared" si="302"/>
        <v>0</v>
      </c>
      <c r="O441" s="292">
        <f t="shared" si="302"/>
        <v>0</v>
      </c>
      <c r="P441" s="292">
        <f t="shared" si="302"/>
        <v>0</v>
      </c>
      <c r="Q441" s="292">
        <f t="shared" si="302"/>
        <v>0</v>
      </c>
      <c r="R441" s="292">
        <f t="shared" si="302"/>
        <v>0</v>
      </c>
      <c r="S441" s="292">
        <f t="shared" si="302"/>
        <v>0</v>
      </c>
      <c r="T441" s="292">
        <f t="shared" si="302"/>
        <v>0</v>
      </c>
      <c r="U441" s="292">
        <f t="shared" si="302"/>
        <v>0</v>
      </c>
      <c r="V441" s="292">
        <f t="shared" si="302"/>
        <v>0</v>
      </c>
      <c r="W441" s="292">
        <f t="shared" si="302"/>
        <v>0</v>
      </c>
      <c r="X441" s="292">
        <f t="shared" si="302"/>
        <v>0</v>
      </c>
      <c r="Y441" s="292">
        <f t="shared" si="302"/>
        <v>0</v>
      </c>
      <c r="Z441" s="292">
        <f t="shared" si="302"/>
        <v>0</v>
      </c>
      <c r="AA441" s="292">
        <f t="shared" si="302"/>
        <v>0</v>
      </c>
      <c r="AB441" s="888">
        <f t="shared" si="302"/>
        <v>0</v>
      </c>
      <c r="AC441" s="194"/>
      <c r="AD441" s="287" t="s">
        <v>655</v>
      </c>
      <c r="AE441" s="288">
        <v>222</v>
      </c>
      <c r="AF441" s="288"/>
      <c r="AG441" s="292">
        <f t="shared" ref="AG441:AR441" si="303">AG442</f>
        <v>0</v>
      </c>
      <c r="AH441" s="292">
        <f t="shared" si="303"/>
        <v>0</v>
      </c>
      <c r="AI441" s="292">
        <f t="shared" si="303"/>
        <v>0</v>
      </c>
      <c r="AJ441" s="292">
        <f t="shared" si="303"/>
        <v>0</v>
      </c>
      <c r="AK441" s="292">
        <f t="shared" si="303"/>
        <v>0</v>
      </c>
      <c r="AL441" s="292">
        <f t="shared" si="303"/>
        <v>0</v>
      </c>
      <c r="AM441" s="292">
        <f t="shared" si="303"/>
        <v>0</v>
      </c>
      <c r="AN441" s="292">
        <f t="shared" si="303"/>
        <v>0</v>
      </c>
      <c r="AO441" s="292">
        <f t="shared" si="303"/>
        <v>0</v>
      </c>
      <c r="AP441" s="292">
        <f t="shared" si="303"/>
        <v>0</v>
      </c>
      <c r="AQ441" s="292">
        <f t="shared" si="303"/>
        <v>0</v>
      </c>
      <c r="AR441" s="292">
        <f t="shared" si="303"/>
        <v>0</v>
      </c>
      <c r="AS441" s="1411">
        <f t="shared" si="291"/>
        <v>0</v>
      </c>
    </row>
    <row r="442" spans="1:179" s="41" customFormat="1" ht="21.75" customHeight="1" x14ac:dyDescent="0.25">
      <c r="A442" s="293" t="s">
        <v>670</v>
      </c>
      <c r="B442" s="344"/>
      <c r="C442" s="345">
        <v>922</v>
      </c>
      <c r="D442" s="785" t="s">
        <v>1220</v>
      </c>
      <c r="E442" s="789">
        <f>SUM(E443:E455)</f>
        <v>0</v>
      </c>
      <c r="F442" s="294">
        <f>SUM(F443:F455)</f>
        <v>0</v>
      </c>
      <c r="G442" s="294">
        <f t="shared" ref="G442:AB442" si="304">SUM(G443:G455)</f>
        <v>0</v>
      </c>
      <c r="H442" s="346">
        <f t="shared" si="304"/>
        <v>0</v>
      </c>
      <c r="I442" s="415">
        <f t="shared" si="304"/>
        <v>0</v>
      </c>
      <c r="J442" s="931">
        <f t="shared" si="286"/>
        <v>0</v>
      </c>
      <c r="K442" s="304">
        <f t="shared" si="288"/>
        <v>0</v>
      </c>
      <c r="L442" s="304">
        <f t="shared" si="304"/>
        <v>0</v>
      </c>
      <c r="M442" s="307">
        <f>SUM(M443:M455)</f>
        <v>0</v>
      </c>
      <c r="N442" s="295">
        <f t="shared" si="304"/>
        <v>0</v>
      </c>
      <c r="O442" s="304">
        <f t="shared" si="304"/>
        <v>0</v>
      </c>
      <c r="P442" s="304">
        <f t="shared" si="304"/>
        <v>0</v>
      </c>
      <c r="Q442" s="304">
        <f t="shared" si="304"/>
        <v>0</v>
      </c>
      <c r="R442" s="304">
        <f t="shared" si="304"/>
        <v>0</v>
      </c>
      <c r="S442" s="304">
        <f t="shared" si="304"/>
        <v>0</v>
      </c>
      <c r="T442" s="304">
        <f t="shared" si="304"/>
        <v>0</v>
      </c>
      <c r="U442" s="304">
        <f t="shared" si="304"/>
        <v>0</v>
      </c>
      <c r="V442" s="304">
        <f t="shared" si="304"/>
        <v>0</v>
      </c>
      <c r="W442" s="304">
        <f t="shared" si="304"/>
        <v>0</v>
      </c>
      <c r="X442" s="304">
        <f t="shared" si="304"/>
        <v>0</v>
      </c>
      <c r="Y442" s="304">
        <f t="shared" si="304"/>
        <v>0</v>
      </c>
      <c r="Z442" s="304">
        <f t="shared" si="304"/>
        <v>0</v>
      </c>
      <c r="AA442" s="304">
        <f t="shared" si="304"/>
        <v>0</v>
      </c>
      <c r="AB442" s="890">
        <f t="shared" si="304"/>
        <v>0</v>
      </c>
      <c r="AD442" s="293" t="s">
        <v>670</v>
      </c>
      <c r="AE442" s="344"/>
      <c r="AF442" s="345">
        <v>922</v>
      </c>
      <c r="AG442" s="295">
        <f t="shared" ref="AG442:AR442" si="305">SUM(AG443:AG455)</f>
        <v>0</v>
      </c>
      <c r="AH442" s="295">
        <f t="shared" si="305"/>
        <v>0</v>
      </c>
      <c r="AI442" s="295">
        <f t="shared" si="305"/>
        <v>0</v>
      </c>
      <c r="AJ442" s="295">
        <f t="shared" si="305"/>
        <v>0</v>
      </c>
      <c r="AK442" s="295">
        <f t="shared" si="305"/>
        <v>0</v>
      </c>
      <c r="AL442" s="295">
        <f t="shared" si="305"/>
        <v>0</v>
      </c>
      <c r="AM442" s="295">
        <f t="shared" si="305"/>
        <v>0</v>
      </c>
      <c r="AN442" s="295">
        <f t="shared" si="305"/>
        <v>0</v>
      </c>
      <c r="AO442" s="295">
        <f t="shared" si="305"/>
        <v>0</v>
      </c>
      <c r="AP442" s="295">
        <f t="shared" si="305"/>
        <v>0</v>
      </c>
      <c r="AQ442" s="295">
        <f t="shared" si="305"/>
        <v>0</v>
      </c>
      <c r="AR442" s="295">
        <f t="shared" si="305"/>
        <v>0</v>
      </c>
      <c r="AS442" s="1412">
        <f t="shared" si="291"/>
        <v>0</v>
      </c>
    </row>
    <row r="443" spans="1:179" s="42" customFormat="1" ht="53.25" customHeight="1" x14ac:dyDescent="0.25">
      <c r="A443" s="229" t="s">
        <v>1792</v>
      </c>
      <c r="B443" s="230"/>
      <c r="C443" s="230"/>
      <c r="D443" s="566"/>
      <c r="E443" s="788"/>
      <c r="F443" s="232"/>
      <c r="G443" s="232">
        <f>F443</f>
        <v>0</v>
      </c>
      <c r="H443" s="259"/>
      <c r="I443" s="463"/>
      <c r="J443" s="932">
        <f t="shared" si="286"/>
        <v>0</v>
      </c>
      <c r="K443" s="467">
        <f t="shared" si="288"/>
        <v>0</v>
      </c>
      <c r="L443" s="377"/>
      <c r="M443" s="377"/>
      <c r="N443" s="260"/>
      <c r="O443" s="260"/>
      <c r="P443" s="296">
        <f t="shared" ref="P443:P455" si="306">SUM(M443:O443)</f>
        <v>0</v>
      </c>
      <c r="Q443" s="260"/>
      <c r="R443" s="260"/>
      <c r="S443" s="260"/>
      <c r="T443" s="296">
        <f t="shared" ref="T443:T448" si="307">SUM(Q443:S443)</f>
        <v>0</v>
      </c>
      <c r="U443" s="260"/>
      <c r="V443" s="260"/>
      <c r="W443" s="260"/>
      <c r="X443" s="296">
        <f t="shared" ref="X443:X455" si="308">SUM(U443:W443)</f>
        <v>0</v>
      </c>
      <c r="Y443" s="260"/>
      <c r="Z443" s="260"/>
      <c r="AA443" s="260"/>
      <c r="AB443" s="891">
        <f t="shared" ref="AB443:AB455" si="309">SUM(Y443:AA443)</f>
        <v>0</v>
      </c>
      <c r="AC443" s="41"/>
      <c r="AD443" s="229" t="s">
        <v>1792</v>
      </c>
      <c r="AE443" s="230"/>
      <c r="AF443" s="230"/>
      <c r="AG443" s="234">
        <f t="shared" ref="AG443:AG450" si="310">F443</f>
        <v>0</v>
      </c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1412">
        <f t="shared" si="291"/>
        <v>0</v>
      </c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  <c r="BK443" s="194"/>
      <c r="BL443" s="194"/>
      <c r="BM443" s="194"/>
      <c r="BN443" s="194"/>
      <c r="BO443" s="194"/>
      <c r="BP443" s="194"/>
      <c r="BQ443" s="194"/>
      <c r="BR443" s="194"/>
      <c r="BS443" s="194"/>
      <c r="BT443" s="194"/>
      <c r="BU443" s="194"/>
      <c r="BV443" s="194"/>
      <c r="BW443" s="194"/>
      <c r="BX443" s="194"/>
      <c r="BY443" s="194"/>
      <c r="BZ443" s="194"/>
      <c r="CA443" s="194"/>
      <c r="CB443" s="194"/>
      <c r="CC443" s="194"/>
      <c r="CD443" s="194"/>
      <c r="CE443" s="194"/>
      <c r="CF443" s="194"/>
      <c r="CG443" s="194"/>
      <c r="CH443" s="194"/>
      <c r="CI443" s="194"/>
      <c r="CJ443" s="194"/>
      <c r="CK443" s="194"/>
      <c r="CL443" s="194"/>
      <c r="CM443" s="194"/>
      <c r="CN443" s="194"/>
      <c r="CO443" s="194"/>
      <c r="CP443" s="194"/>
      <c r="CQ443" s="194"/>
      <c r="CR443" s="194"/>
      <c r="CS443" s="194"/>
      <c r="CT443" s="194"/>
      <c r="CU443" s="194"/>
      <c r="CV443" s="194"/>
      <c r="CW443" s="194"/>
      <c r="CX443" s="194"/>
      <c r="CY443" s="194"/>
      <c r="CZ443" s="194"/>
      <c r="DA443" s="194"/>
      <c r="DB443" s="194"/>
      <c r="DC443" s="194"/>
      <c r="DD443" s="194"/>
      <c r="DE443" s="194"/>
      <c r="DF443" s="194"/>
      <c r="DG443" s="194"/>
      <c r="DH443" s="194"/>
      <c r="DI443" s="194"/>
      <c r="DJ443" s="194"/>
      <c r="DK443" s="194"/>
      <c r="DL443" s="194"/>
      <c r="DM443" s="194"/>
      <c r="DN443" s="194"/>
      <c r="DO443" s="194"/>
      <c r="DP443" s="194"/>
      <c r="DQ443" s="194"/>
      <c r="DR443" s="194"/>
      <c r="DS443" s="194"/>
      <c r="DT443" s="194"/>
      <c r="DU443" s="194"/>
      <c r="DV443" s="194"/>
      <c r="DW443" s="194"/>
      <c r="DX443" s="194"/>
      <c r="DY443" s="194"/>
      <c r="DZ443" s="194"/>
      <c r="EA443" s="194"/>
      <c r="EB443" s="194"/>
      <c r="EC443" s="194"/>
      <c r="ED443" s="194"/>
      <c r="EE443" s="194"/>
      <c r="EF443" s="194"/>
      <c r="EG443" s="194"/>
      <c r="EH443" s="194"/>
      <c r="EI443" s="194"/>
      <c r="EJ443" s="194"/>
      <c r="EK443" s="194"/>
      <c r="EL443" s="194"/>
      <c r="EM443" s="19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4"/>
      <c r="FM443" s="194"/>
      <c r="FN443" s="194"/>
      <c r="FO443" s="194"/>
      <c r="FP443" s="194"/>
      <c r="FQ443" s="194"/>
      <c r="FR443" s="194"/>
      <c r="FS443" s="194"/>
      <c r="FT443" s="194"/>
      <c r="FU443" s="194"/>
      <c r="FV443" s="194"/>
      <c r="FW443" s="194"/>
    </row>
    <row r="444" spans="1:179" s="40" customFormat="1" ht="50.25" customHeight="1" x14ac:dyDescent="0.25">
      <c r="A444" s="229" t="s">
        <v>1793</v>
      </c>
      <c r="B444" s="230"/>
      <c r="C444" s="230"/>
      <c r="D444" s="566"/>
      <c r="E444" s="788"/>
      <c r="F444" s="232"/>
      <c r="G444" s="232">
        <f>F444</f>
        <v>0</v>
      </c>
      <c r="H444" s="259"/>
      <c r="I444" s="463"/>
      <c r="J444" s="932">
        <f t="shared" si="286"/>
        <v>0</v>
      </c>
      <c r="K444" s="467">
        <f t="shared" si="288"/>
        <v>0</v>
      </c>
      <c r="L444" s="377"/>
      <c r="M444" s="377"/>
      <c r="N444" s="260"/>
      <c r="O444" s="260"/>
      <c r="P444" s="296">
        <f t="shared" si="306"/>
        <v>0</v>
      </c>
      <c r="Q444" s="260"/>
      <c r="R444" s="260"/>
      <c r="S444" s="260"/>
      <c r="T444" s="296">
        <f t="shared" si="307"/>
        <v>0</v>
      </c>
      <c r="U444" s="260"/>
      <c r="V444" s="260"/>
      <c r="W444" s="260"/>
      <c r="X444" s="296">
        <f t="shared" si="308"/>
        <v>0</v>
      </c>
      <c r="Y444" s="260"/>
      <c r="Z444" s="260"/>
      <c r="AA444" s="260"/>
      <c r="AB444" s="891">
        <f t="shared" si="309"/>
        <v>0</v>
      </c>
      <c r="AC444" s="41"/>
      <c r="AD444" s="229" t="s">
        <v>1793</v>
      </c>
      <c r="AE444" s="230"/>
      <c r="AF444" s="230"/>
      <c r="AG444" s="234">
        <f t="shared" si="310"/>
        <v>0</v>
      </c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1412">
        <f t="shared" si="291"/>
        <v>0</v>
      </c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  <c r="FQ444" s="41"/>
      <c r="FR444" s="41"/>
      <c r="FS444" s="41"/>
      <c r="FT444" s="41"/>
      <c r="FU444" s="41"/>
      <c r="FV444" s="41"/>
      <c r="FW444" s="41"/>
    </row>
    <row r="445" spans="1:179" s="41" customFormat="1" ht="82.5" customHeight="1" x14ac:dyDescent="0.25">
      <c r="A445" s="229" t="s">
        <v>1780</v>
      </c>
      <c r="B445" s="230"/>
      <c r="C445" s="230"/>
      <c r="D445" s="566"/>
      <c r="E445" s="788"/>
      <c r="F445" s="232"/>
      <c r="G445" s="232">
        <f>F445</f>
        <v>0</v>
      </c>
      <c r="H445" s="259"/>
      <c r="I445" s="463"/>
      <c r="J445" s="932">
        <f t="shared" si="286"/>
        <v>0</v>
      </c>
      <c r="K445" s="467">
        <f t="shared" si="288"/>
        <v>0</v>
      </c>
      <c r="L445" s="377"/>
      <c r="M445" s="377"/>
      <c r="N445" s="260"/>
      <c r="O445" s="260"/>
      <c r="P445" s="296">
        <f t="shared" si="306"/>
        <v>0</v>
      </c>
      <c r="Q445" s="260"/>
      <c r="R445" s="260"/>
      <c r="S445" s="260"/>
      <c r="T445" s="296">
        <f t="shared" si="307"/>
        <v>0</v>
      </c>
      <c r="U445" s="260"/>
      <c r="V445" s="260"/>
      <c r="W445" s="260"/>
      <c r="X445" s="296">
        <f t="shared" si="308"/>
        <v>0</v>
      </c>
      <c r="Y445" s="260"/>
      <c r="Z445" s="260"/>
      <c r="AA445" s="260"/>
      <c r="AB445" s="891">
        <f t="shared" si="309"/>
        <v>0</v>
      </c>
      <c r="AD445" s="229" t="s">
        <v>1780</v>
      </c>
      <c r="AE445" s="230"/>
      <c r="AF445" s="230"/>
      <c r="AG445" s="234">
        <f t="shared" si="310"/>
        <v>0</v>
      </c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1412">
        <f t="shared" si="291"/>
        <v>0</v>
      </c>
    </row>
    <row r="446" spans="1:179" s="41" customFormat="1" ht="51" customHeight="1" x14ac:dyDescent="0.25">
      <c r="A446" s="238" t="s">
        <v>687</v>
      </c>
      <c r="B446" s="230"/>
      <c r="C446" s="230"/>
      <c r="D446" s="566"/>
      <c r="E446" s="788"/>
      <c r="F446" s="232"/>
      <c r="G446" s="232">
        <f>F446</f>
        <v>0</v>
      </c>
      <c r="H446" s="259"/>
      <c r="I446" s="463"/>
      <c r="J446" s="932">
        <f t="shared" si="286"/>
        <v>0</v>
      </c>
      <c r="K446" s="467">
        <f t="shared" si="288"/>
        <v>0</v>
      </c>
      <c r="L446" s="377"/>
      <c r="M446" s="377"/>
      <c r="N446" s="260"/>
      <c r="O446" s="260"/>
      <c r="P446" s="296">
        <f t="shared" si="306"/>
        <v>0</v>
      </c>
      <c r="Q446" s="260"/>
      <c r="R446" s="260"/>
      <c r="S446" s="260"/>
      <c r="T446" s="296">
        <f t="shared" si="307"/>
        <v>0</v>
      </c>
      <c r="U446" s="260"/>
      <c r="V446" s="260"/>
      <c r="W446" s="260"/>
      <c r="X446" s="296">
        <f t="shared" si="308"/>
        <v>0</v>
      </c>
      <c r="Y446" s="260"/>
      <c r="Z446" s="260"/>
      <c r="AA446" s="260"/>
      <c r="AB446" s="891">
        <f t="shared" si="309"/>
        <v>0</v>
      </c>
      <c r="AD446" s="238" t="s">
        <v>687</v>
      </c>
      <c r="AE446" s="230"/>
      <c r="AF446" s="230"/>
      <c r="AG446" s="234">
        <f t="shared" si="310"/>
        <v>0</v>
      </c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1412">
        <f t="shared" si="291"/>
        <v>0</v>
      </c>
    </row>
    <row r="447" spans="1:179" s="41" customFormat="1" ht="36" customHeight="1" x14ac:dyDescent="0.25">
      <c r="A447" s="229" t="s">
        <v>685</v>
      </c>
      <c r="B447" s="230"/>
      <c r="C447" s="230"/>
      <c r="D447" s="566"/>
      <c r="E447" s="788"/>
      <c r="F447" s="232"/>
      <c r="G447" s="232"/>
      <c r="H447" s="259"/>
      <c r="I447" s="463"/>
      <c r="J447" s="932">
        <f t="shared" si="286"/>
        <v>0</v>
      </c>
      <c r="K447" s="467">
        <f t="shared" si="288"/>
        <v>0</v>
      </c>
      <c r="L447" s="377"/>
      <c r="M447" s="377"/>
      <c r="N447" s="260"/>
      <c r="O447" s="260"/>
      <c r="P447" s="296">
        <f>SUM(M447:O447)</f>
        <v>0</v>
      </c>
      <c r="Q447" s="260"/>
      <c r="R447" s="260"/>
      <c r="S447" s="260"/>
      <c r="T447" s="296">
        <f t="shared" si="307"/>
        <v>0</v>
      </c>
      <c r="U447" s="260"/>
      <c r="V447" s="260"/>
      <c r="W447" s="260"/>
      <c r="X447" s="296">
        <f t="shared" si="308"/>
        <v>0</v>
      </c>
      <c r="Y447" s="260"/>
      <c r="Z447" s="260"/>
      <c r="AA447" s="260"/>
      <c r="AB447" s="891">
        <f t="shared" si="309"/>
        <v>0</v>
      </c>
      <c r="AD447" s="229" t="s">
        <v>685</v>
      </c>
      <c r="AE447" s="230"/>
      <c r="AF447" s="230"/>
      <c r="AG447" s="234">
        <f t="shared" si="310"/>
        <v>0</v>
      </c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1412">
        <f t="shared" si="291"/>
        <v>0</v>
      </c>
    </row>
    <row r="448" spans="1:179" s="41" customFormat="1" ht="36" customHeight="1" x14ac:dyDescent="0.25">
      <c r="A448" s="229" t="s">
        <v>686</v>
      </c>
      <c r="B448" s="230"/>
      <c r="C448" s="230"/>
      <c r="D448" s="566"/>
      <c r="E448" s="788"/>
      <c r="F448" s="232"/>
      <c r="G448" s="232">
        <f t="shared" ref="G448:G455" si="311">F448</f>
        <v>0</v>
      </c>
      <c r="H448" s="259"/>
      <c r="I448" s="463"/>
      <c r="J448" s="932">
        <f t="shared" si="286"/>
        <v>0</v>
      </c>
      <c r="K448" s="467">
        <f t="shared" si="288"/>
        <v>0</v>
      </c>
      <c r="L448" s="377"/>
      <c r="M448" s="377"/>
      <c r="N448" s="260"/>
      <c r="O448" s="260"/>
      <c r="P448" s="296">
        <f t="shared" si="306"/>
        <v>0</v>
      </c>
      <c r="Q448" s="260"/>
      <c r="R448" s="260"/>
      <c r="S448" s="260"/>
      <c r="T448" s="296">
        <f t="shared" si="307"/>
        <v>0</v>
      </c>
      <c r="U448" s="260"/>
      <c r="V448" s="260"/>
      <c r="W448" s="260"/>
      <c r="X448" s="296">
        <f t="shared" si="308"/>
        <v>0</v>
      </c>
      <c r="Y448" s="260"/>
      <c r="Z448" s="260"/>
      <c r="AA448" s="260"/>
      <c r="AB448" s="891">
        <f t="shared" si="309"/>
        <v>0</v>
      </c>
      <c r="AD448" s="229" t="s">
        <v>686</v>
      </c>
      <c r="AE448" s="230"/>
      <c r="AF448" s="230"/>
      <c r="AG448" s="234">
        <f t="shared" si="310"/>
        <v>0</v>
      </c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1412">
        <f t="shared" si="291"/>
        <v>0</v>
      </c>
    </row>
    <row r="449" spans="1:179" s="41" customFormat="1" ht="51" customHeight="1" x14ac:dyDescent="0.25">
      <c r="A449" s="229" t="s">
        <v>672</v>
      </c>
      <c r="B449" s="230"/>
      <c r="C449" s="230"/>
      <c r="D449" s="566"/>
      <c r="E449" s="788"/>
      <c r="F449" s="232"/>
      <c r="G449" s="232">
        <f t="shared" si="311"/>
        <v>0</v>
      </c>
      <c r="H449" s="259"/>
      <c r="I449" s="463"/>
      <c r="J449" s="932">
        <f t="shared" si="286"/>
        <v>0</v>
      </c>
      <c r="K449" s="467">
        <f t="shared" si="288"/>
        <v>0</v>
      </c>
      <c r="L449" s="377"/>
      <c r="M449" s="377"/>
      <c r="N449" s="260"/>
      <c r="O449" s="260"/>
      <c r="P449" s="296">
        <f t="shared" si="306"/>
        <v>0</v>
      </c>
      <c r="Q449" s="260"/>
      <c r="R449" s="260"/>
      <c r="S449" s="260"/>
      <c r="T449" s="296">
        <f>SUM(Q449:S449)</f>
        <v>0</v>
      </c>
      <c r="U449" s="260"/>
      <c r="V449" s="260"/>
      <c r="W449" s="260"/>
      <c r="X449" s="296">
        <f t="shared" si="308"/>
        <v>0</v>
      </c>
      <c r="Y449" s="260"/>
      <c r="Z449" s="260"/>
      <c r="AA449" s="260"/>
      <c r="AB449" s="891">
        <f t="shared" si="309"/>
        <v>0</v>
      </c>
      <c r="AD449" s="229" t="s">
        <v>672</v>
      </c>
      <c r="AE449" s="230"/>
      <c r="AF449" s="230"/>
      <c r="AG449" s="234">
        <f t="shared" si="310"/>
        <v>0</v>
      </c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1412">
        <f t="shared" si="291"/>
        <v>0</v>
      </c>
    </row>
    <row r="450" spans="1:179" s="41" customFormat="1" ht="34.5" customHeight="1" x14ac:dyDescent="0.25">
      <c r="A450" s="229" t="s">
        <v>1794</v>
      </c>
      <c r="B450" s="230"/>
      <c r="C450" s="230"/>
      <c r="D450" s="566"/>
      <c r="E450" s="788"/>
      <c r="F450" s="232"/>
      <c r="G450" s="232">
        <f t="shared" si="311"/>
        <v>0</v>
      </c>
      <c r="H450" s="259"/>
      <c r="I450" s="463"/>
      <c r="J450" s="932">
        <f t="shared" si="286"/>
        <v>0</v>
      </c>
      <c r="K450" s="467">
        <f t="shared" si="288"/>
        <v>0</v>
      </c>
      <c r="L450" s="377"/>
      <c r="M450" s="377"/>
      <c r="N450" s="260"/>
      <c r="O450" s="260"/>
      <c r="P450" s="296">
        <f t="shared" si="306"/>
        <v>0</v>
      </c>
      <c r="Q450" s="260"/>
      <c r="R450" s="260"/>
      <c r="S450" s="260"/>
      <c r="T450" s="296">
        <f t="shared" ref="T450:T455" si="312">SUM(Q450:S450)</f>
        <v>0</v>
      </c>
      <c r="U450" s="260"/>
      <c r="V450" s="260"/>
      <c r="W450" s="260"/>
      <c r="X450" s="296">
        <f t="shared" si="308"/>
        <v>0</v>
      </c>
      <c r="Y450" s="260"/>
      <c r="Z450" s="260"/>
      <c r="AA450" s="260"/>
      <c r="AB450" s="891">
        <f t="shared" si="309"/>
        <v>0</v>
      </c>
      <c r="AD450" s="229" t="s">
        <v>1794</v>
      </c>
      <c r="AE450" s="230"/>
      <c r="AF450" s="230"/>
      <c r="AG450" s="234">
        <f t="shared" si="310"/>
        <v>0</v>
      </c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1412">
        <f t="shared" si="291"/>
        <v>0</v>
      </c>
    </row>
    <row r="451" spans="1:179" s="41" customFormat="1" ht="21" hidden="1" customHeight="1" outlineLevel="1" x14ac:dyDescent="0.25">
      <c r="A451" s="229"/>
      <c r="B451" s="230"/>
      <c r="C451" s="230"/>
      <c r="D451" s="566"/>
      <c r="E451" s="788"/>
      <c r="F451" s="232"/>
      <c r="G451" s="232">
        <f t="shared" si="311"/>
        <v>0</v>
      </c>
      <c r="H451" s="259"/>
      <c r="I451" s="463"/>
      <c r="J451" s="932">
        <f t="shared" si="286"/>
        <v>0</v>
      </c>
      <c r="K451" s="467">
        <f t="shared" si="288"/>
        <v>0</v>
      </c>
      <c r="L451" s="377"/>
      <c r="M451" s="377"/>
      <c r="N451" s="260"/>
      <c r="O451" s="260"/>
      <c r="P451" s="296">
        <f t="shared" si="306"/>
        <v>0</v>
      </c>
      <c r="Q451" s="260"/>
      <c r="R451" s="260"/>
      <c r="S451" s="260"/>
      <c r="T451" s="296">
        <f t="shared" si="312"/>
        <v>0</v>
      </c>
      <c r="U451" s="260"/>
      <c r="V451" s="260"/>
      <c r="W451" s="260"/>
      <c r="X451" s="296">
        <f t="shared" si="308"/>
        <v>0</v>
      </c>
      <c r="Y451" s="260"/>
      <c r="Z451" s="260"/>
      <c r="AA451" s="260"/>
      <c r="AB451" s="891">
        <f t="shared" si="309"/>
        <v>0</v>
      </c>
      <c r="AD451" s="229"/>
      <c r="AE451" s="230"/>
      <c r="AF451" s="230"/>
      <c r="AG451" s="234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1412">
        <f t="shared" si="291"/>
        <v>0</v>
      </c>
    </row>
    <row r="452" spans="1:179" s="41" customFormat="1" ht="21" hidden="1" customHeight="1" outlineLevel="1" x14ac:dyDescent="0.25">
      <c r="A452" s="229"/>
      <c r="B452" s="230"/>
      <c r="C452" s="230"/>
      <c r="D452" s="566"/>
      <c r="E452" s="788"/>
      <c r="F452" s="232"/>
      <c r="G452" s="232">
        <f t="shared" si="311"/>
        <v>0</v>
      </c>
      <c r="H452" s="259"/>
      <c r="I452" s="463"/>
      <c r="J452" s="932">
        <f t="shared" si="286"/>
        <v>0</v>
      </c>
      <c r="K452" s="467">
        <f t="shared" si="288"/>
        <v>0</v>
      </c>
      <c r="L452" s="377"/>
      <c r="M452" s="377"/>
      <c r="N452" s="260"/>
      <c r="O452" s="260"/>
      <c r="P452" s="296">
        <f t="shared" si="306"/>
        <v>0</v>
      </c>
      <c r="Q452" s="260"/>
      <c r="R452" s="260"/>
      <c r="S452" s="260"/>
      <c r="T452" s="296">
        <f t="shared" si="312"/>
        <v>0</v>
      </c>
      <c r="U452" s="260"/>
      <c r="V452" s="260"/>
      <c r="W452" s="260"/>
      <c r="X452" s="296">
        <f t="shared" si="308"/>
        <v>0</v>
      </c>
      <c r="Y452" s="260"/>
      <c r="Z452" s="260"/>
      <c r="AA452" s="260"/>
      <c r="AB452" s="891">
        <f t="shared" si="309"/>
        <v>0</v>
      </c>
      <c r="AD452" s="229"/>
      <c r="AE452" s="230"/>
      <c r="AF452" s="230"/>
      <c r="AG452" s="234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1412">
        <f t="shared" si="291"/>
        <v>0</v>
      </c>
    </row>
    <row r="453" spans="1:179" s="41" customFormat="1" ht="21" hidden="1" customHeight="1" outlineLevel="1" x14ac:dyDescent="0.25">
      <c r="A453" s="229"/>
      <c r="B453" s="230"/>
      <c r="C453" s="230"/>
      <c r="D453" s="566"/>
      <c r="E453" s="788"/>
      <c r="F453" s="232"/>
      <c r="G453" s="232">
        <f t="shared" si="311"/>
        <v>0</v>
      </c>
      <c r="H453" s="259"/>
      <c r="I453" s="463"/>
      <c r="J453" s="932">
        <f t="shared" si="286"/>
        <v>0</v>
      </c>
      <c r="K453" s="467">
        <f t="shared" si="288"/>
        <v>0</v>
      </c>
      <c r="L453" s="377"/>
      <c r="M453" s="377"/>
      <c r="N453" s="260"/>
      <c r="O453" s="260"/>
      <c r="P453" s="296">
        <f t="shared" si="306"/>
        <v>0</v>
      </c>
      <c r="Q453" s="260"/>
      <c r="R453" s="260"/>
      <c r="S453" s="260"/>
      <c r="T453" s="296">
        <f t="shared" si="312"/>
        <v>0</v>
      </c>
      <c r="U453" s="260"/>
      <c r="V453" s="260"/>
      <c r="W453" s="260"/>
      <c r="X453" s="296">
        <f t="shared" si="308"/>
        <v>0</v>
      </c>
      <c r="Y453" s="260"/>
      <c r="Z453" s="260"/>
      <c r="AA453" s="260"/>
      <c r="AB453" s="891">
        <f t="shared" si="309"/>
        <v>0</v>
      </c>
      <c r="AD453" s="229"/>
      <c r="AE453" s="230"/>
      <c r="AF453" s="230"/>
      <c r="AG453" s="234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1412">
        <f t="shared" si="291"/>
        <v>0</v>
      </c>
    </row>
    <row r="454" spans="1:179" s="41" customFormat="1" ht="21" hidden="1" customHeight="1" outlineLevel="1" x14ac:dyDescent="0.25">
      <c r="A454" s="229"/>
      <c r="B454" s="230"/>
      <c r="C454" s="230"/>
      <c r="D454" s="566"/>
      <c r="E454" s="788"/>
      <c r="F454" s="232"/>
      <c r="G454" s="232">
        <f t="shared" si="311"/>
        <v>0</v>
      </c>
      <c r="H454" s="259"/>
      <c r="I454" s="463"/>
      <c r="J454" s="932">
        <f t="shared" si="286"/>
        <v>0</v>
      </c>
      <c r="K454" s="467">
        <f t="shared" si="288"/>
        <v>0</v>
      </c>
      <c r="L454" s="377"/>
      <c r="M454" s="377"/>
      <c r="N454" s="260"/>
      <c r="O454" s="260"/>
      <c r="P454" s="296">
        <f t="shared" si="306"/>
        <v>0</v>
      </c>
      <c r="Q454" s="260"/>
      <c r="R454" s="260"/>
      <c r="S454" s="260"/>
      <c r="T454" s="296">
        <f t="shared" si="312"/>
        <v>0</v>
      </c>
      <c r="U454" s="260"/>
      <c r="V454" s="260"/>
      <c r="W454" s="260"/>
      <c r="X454" s="296">
        <f t="shared" si="308"/>
        <v>0</v>
      </c>
      <c r="Y454" s="260"/>
      <c r="Z454" s="260"/>
      <c r="AA454" s="260"/>
      <c r="AB454" s="891">
        <f t="shared" si="309"/>
        <v>0</v>
      </c>
      <c r="AD454" s="229"/>
      <c r="AE454" s="230"/>
      <c r="AF454" s="230"/>
      <c r="AG454" s="234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1412">
        <f t="shared" si="291"/>
        <v>0</v>
      </c>
    </row>
    <row r="455" spans="1:179" s="41" customFormat="1" ht="21" hidden="1" customHeight="1" outlineLevel="1" x14ac:dyDescent="0.25">
      <c r="A455" s="238"/>
      <c r="B455" s="230"/>
      <c r="C455" s="230"/>
      <c r="D455" s="566"/>
      <c r="E455" s="788"/>
      <c r="F455" s="232"/>
      <c r="G455" s="232">
        <f t="shared" si="311"/>
        <v>0</v>
      </c>
      <c r="H455" s="259"/>
      <c r="I455" s="463"/>
      <c r="J455" s="932">
        <f t="shared" si="286"/>
        <v>0</v>
      </c>
      <c r="K455" s="467">
        <f t="shared" si="288"/>
        <v>0</v>
      </c>
      <c r="L455" s="377"/>
      <c r="M455" s="377"/>
      <c r="N455" s="260"/>
      <c r="O455" s="260"/>
      <c r="P455" s="296">
        <f t="shared" si="306"/>
        <v>0</v>
      </c>
      <c r="Q455" s="260"/>
      <c r="R455" s="260"/>
      <c r="S455" s="260"/>
      <c r="T455" s="296">
        <f t="shared" si="312"/>
        <v>0</v>
      </c>
      <c r="U455" s="260"/>
      <c r="V455" s="260"/>
      <c r="W455" s="260"/>
      <c r="X455" s="296">
        <f t="shared" si="308"/>
        <v>0</v>
      </c>
      <c r="Y455" s="260"/>
      <c r="Z455" s="260"/>
      <c r="AA455" s="260"/>
      <c r="AB455" s="891">
        <f t="shared" si="309"/>
        <v>0</v>
      </c>
      <c r="AD455" s="238"/>
      <c r="AE455" s="230"/>
      <c r="AF455" s="230"/>
      <c r="AG455" s="234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1412">
        <f t="shared" si="291"/>
        <v>0</v>
      </c>
    </row>
    <row r="456" spans="1:179" s="41" customFormat="1" ht="35.25" customHeight="1" collapsed="1" x14ac:dyDescent="0.25">
      <c r="A456" s="293" t="s">
        <v>654</v>
      </c>
      <c r="B456" s="288">
        <v>224</v>
      </c>
      <c r="C456" s="288"/>
      <c r="D456" s="784"/>
      <c r="E456" s="512">
        <f>E457</f>
        <v>0</v>
      </c>
      <c r="F456" s="290">
        <f>F457</f>
        <v>0</v>
      </c>
      <c r="G456" s="290">
        <f>G457</f>
        <v>0</v>
      </c>
      <c r="H456" s="291">
        <f t="shared" ref="H456:AB456" si="313">H457</f>
        <v>0</v>
      </c>
      <c r="I456" s="414">
        <f t="shared" si="313"/>
        <v>0</v>
      </c>
      <c r="J456" s="930">
        <f t="shared" si="286"/>
        <v>0</v>
      </c>
      <c r="K456" s="303">
        <f t="shared" si="288"/>
        <v>0</v>
      </c>
      <c r="L456" s="303">
        <f t="shared" si="313"/>
        <v>0</v>
      </c>
      <c r="M456" s="303">
        <f t="shared" si="313"/>
        <v>0</v>
      </c>
      <c r="N456" s="292">
        <f t="shared" si="313"/>
        <v>0</v>
      </c>
      <c r="O456" s="292">
        <f t="shared" si="313"/>
        <v>0</v>
      </c>
      <c r="P456" s="292">
        <f t="shared" si="313"/>
        <v>0</v>
      </c>
      <c r="Q456" s="292">
        <f t="shared" si="313"/>
        <v>0</v>
      </c>
      <c r="R456" s="292">
        <f t="shared" si="313"/>
        <v>0</v>
      </c>
      <c r="S456" s="292">
        <f t="shared" si="313"/>
        <v>0</v>
      </c>
      <c r="T456" s="292">
        <f t="shared" si="313"/>
        <v>0</v>
      </c>
      <c r="U456" s="292">
        <f t="shared" si="313"/>
        <v>0</v>
      </c>
      <c r="V456" s="292">
        <f t="shared" si="313"/>
        <v>0</v>
      </c>
      <c r="W456" s="292">
        <f t="shared" si="313"/>
        <v>0</v>
      </c>
      <c r="X456" s="292">
        <f t="shared" si="313"/>
        <v>0</v>
      </c>
      <c r="Y456" s="292">
        <f t="shared" si="313"/>
        <v>0</v>
      </c>
      <c r="Z456" s="292">
        <f t="shared" si="313"/>
        <v>0</v>
      </c>
      <c r="AA456" s="292">
        <f t="shared" si="313"/>
        <v>0</v>
      </c>
      <c r="AB456" s="888">
        <f t="shared" si="313"/>
        <v>0</v>
      </c>
      <c r="AC456" s="194"/>
      <c r="AD456" s="293" t="s">
        <v>654</v>
      </c>
      <c r="AE456" s="288">
        <v>224</v>
      </c>
      <c r="AF456" s="288"/>
      <c r="AG456" s="292">
        <f t="shared" ref="AG456" si="314">AG457</f>
        <v>0</v>
      </c>
      <c r="AH456" s="292" t="s">
        <v>47</v>
      </c>
      <c r="AI456" s="292" t="s">
        <v>47</v>
      </c>
      <c r="AJ456" s="292" t="s">
        <v>47</v>
      </c>
      <c r="AK456" s="292" t="s">
        <v>47</v>
      </c>
      <c r="AL456" s="292" t="s">
        <v>47</v>
      </c>
      <c r="AM456" s="292" t="s">
        <v>47</v>
      </c>
      <c r="AN456" s="292" t="s">
        <v>47</v>
      </c>
      <c r="AO456" s="292" t="s">
        <v>47</v>
      </c>
      <c r="AP456" s="292" t="s">
        <v>47</v>
      </c>
      <c r="AQ456" s="292" t="s">
        <v>47</v>
      </c>
      <c r="AR456" s="292" t="s">
        <v>47</v>
      </c>
      <c r="AS456" s="1411" t="s">
        <v>47</v>
      </c>
    </row>
    <row r="457" spans="1:179" s="41" customFormat="1" ht="35.25" customHeight="1" x14ac:dyDescent="0.25">
      <c r="A457" s="293" t="s">
        <v>654</v>
      </c>
      <c r="B457" s="344"/>
      <c r="C457" s="345">
        <v>926</v>
      </c>
      <c r="D457" s="785" t="s">
        <v>1220</v>
      </c>
      <c r="E457" s="789">
        <f>SUM(E458)</f>
        <v>0</v>
      </c>
      <c r="F457" s="294">
        <f>SUM(F458)</f>
        <v>0</v>
      </c>
      <c r="G457" s="294">
        <f>SUM(G458)</f>
        <v>0</v>
      </c>
      <c r="H457" s="346">
        <f t="shared" ref="H457:AB457" si="315">SUM(H458)</f>
        <v>0</v>
      </c>
      <c r="I457" s="415">
        <f t="shared" si="315"/>
        <v>0</v>
      </c>
      <c r="J457" s="931">
        <f t="shared" si="286"/>
        <v>0</v>
      </c>
      <c r="K457" s="304">
        <f t="shared" si="288"/>
        <v>0</v>
      </c>
      <c r="L457" s="304">
        <f t="shared" si="315"/>
        <v>0</v>
      </c>
      <c r="M457" s="304">
        <f t="shared" si="315"/>
        <v>0</v>
      </c>
      <c r="N457" s="295">
        <f t="shared" si="315"/>
        <v>0</v>
      </c>
      <c r="O457" s="295">
        <f t="shared" si="315"/>
        <v>0</v>
      </c>
      <c r="P457" s="295">
        <f t="shared" si="315"/>
        <v>0</v>
      </c>
      <c r="Q457" s="295">
        <f t="shared" si="315"/>
        <v>0</v>
      </c>
      <c r="R457" s="295">
        <f t="shared" si="315"/>
        <v>0</v>
      </c>
      <c r="S457" s="295">
        <f t="shared" si="315"/>
        <v>0</v>
      </c>
      <c r="T457" s="295">
        <f t="shared" si="315"/>
        <v>0</v>
      </c>
      <c r="U457" s="295">
        <f t="shared" si="315"/>
        <v>0</v>
      </c>
      <c r="V457" s="295">
        <f t="shared" si="315"/>
        <v>0</v>
      </c>
      <c r="W457" s="295">
        <f t="shared" si="315"/>
        <v>0</v>
      </c>
      <c r="X457" s="295">
        <f t="shared" si="315"/>
        <v>0</v>
      </c>
      <c r="Y457" s="295">
        <f t="shared" si="315"/>
        <v>0</v>
      </c>
      <c r="Z457" s="295">
        <f t="shared" si="315"/>
        <v>0</v>
      </c>
      <c r="AA457" s="295">
        <f t="shared" si="315"/>
        <v>0</v>
      </c>
      <c r="AB457" s="890">
        <f t="shared" si="315"/>
        <v>0</v>
      </c>
      <c r="AD457" s="293" t="s">
        <v>654</v>
      </c>
      <c r="AE457" s="344"/>
      <c r="AF457" s="345">
        <v>926</v>
      </c>
      <c r="AG457" s="295">
        <f t="shared" ref="AG457" si="316">SUM(AG458)</f>
        <v>0</v>
      </c>
      <c r="AH457" s="295" t="s">
        <v>47</v>
      </c>
      <c r="AI457" s="295" t="s">
        <v>47</v>
      </c>
      <c r="AJ457" s="295" t="s">
        <v>47</v>
      </c>
      <c r="AK457" s="295" t="s">
        <v>47</v>
      </c>
      <c r="AL457" s="295" t="s">
        <v>47</v>
      </c>
      <c r="AM457" s="295" t="s">
        <v>47</v>
      </c>
      <c r="AN457" s="295" t="s">
        <v>47</v>
      </c>
      <c r="AO457" s="295" t="s">
        <v>47</v>
      </c>
      <c r="AP457" s="295" t="s">
        <v>47</v>
      </c>
      <c r="AQ457" s="295" t="s">
        <v>47</v>
      </c>
      <c r="AR457" s="295" t="s">
        <v>47</v>
      </c>
      <c r="AS457" s="1412" t="s">
        <v>47</v>
      </c>
    </row>
    <row r="458" spans="1:179" s="42" customFormat="1" ht="69.75" customHeight="1" x14ac:dyDescent="0.25">
      <c r="A458" s="229" t="s">
        <v>1781</v>
      </c>
      <c r="B458" s="230"/>
      <c r="C458" s="247"/>
      <c r="D458" s="566"/>
      <c r="E458" s="788"/>
      <c r="F458" s="231"/>
      <c r="G458" s="232">
        <f>F458</f>
        <v>0</v>
      </c>
      <c r="H458" s="259"/>
      <c r="I458" s="463"/>
      <c r="J458" s="932">
        <f t="shared" si="286"/>
        <v>0</v>
      </c>
      <c r="K458" s="467">
        <f t="shared" si="288"/>
        <v>0</v>
      </c>
      <c r="L458" s="377"/>
      <c r="M458" s="377"/>
      <c r="N458" s="260"/>
      <c r="O458" s="260"/>
      <c r="P458" s="296">
        <f>SUM(M458:O458)</f>
        <v>0</v>
      </c>
      <c r="Q458" s="260"/>
      <c r="R458" s="260"/>
      <c r="S458" s="260"/>
      <c r="T458" s="296">
        <f>SUM(Q458:S458)</f>
        <v>0</v>
      </c>
      <c r="U458" s="260"/>
      <c r="V458" s="260"/>
      <c r="W458" s="260"/>
      <c r="X458" s="296">
        <f>SUM(U458:W458)</f>
        <v>0</v>
      </c>
      <c r="Y458" s="260"/>
      <c r="Z458" s="260"/>
      <c r="AA458" s="260"/>
      <c r="AB458" s="891">
        <f>SUM(Y458:AA458)</f>
        <v>0</v>
      </c>
      <c r="AC458" s="41"/>
      <c r="AD458" s="229" t="s">
        <v>653</v>
      </c>
      <c r="AE458" s="230"/>
      <c r="AF458" s="247"/>
      <c r="AG458" s="234">
        <f>F458</f>
        <v>0</v>
      </c>
      <c r="AH458" s="260" t="s">
        <v>47</v>
      </c>
      <c r="AI458" s="260" t="s">
        <v>47</v>
      </c>
      <c r="AJ458" s="260" t="s">
        <v>47</v>
      </c>
      <c r="AK458" s="260" t="s">
        <v>47</v>
      </c>
      <c r="AL458" s="260" t="s">
        <v>47</v>
      </c>
      <c r="AM458" s="260" t="s">
        <v>47</v>
      </c>
      <c r="AN458" s="260" t="s">
        <v>47</v>
      </c>
      <c r="AO458" s="260" t="s">
        <v>47</v>
      </c>
      <c r="AP458" s="260" t="s">
        <v>47</v>
      </c>
      <c r="AQ458" s="260" t="s">
        <v>47</v>
      </c>
      <c r="AR458" s="260" t="s">
        <v>47</v>
      </c>
      <c r="AS458" s="1412" t="s">
        <v>47</v>
      </c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4"/>
      <c r="BW458" s="194"/>
      <c r="BX458" s="194"/>
      <c r="BY458" s="194"/>
      <c r="BZ458" s="194"/>
      <c r="CA458" s="194"/>
      <c r="CB458" s="194"/>
      <c r="CC458" s="194"/>
      <c r="CD458" s="194"/>
      <c r="CE458" s="194"/>
      <c r="CF458" s="194"/>
      <c r="CG458" s="194"/>
      <c r="CH458" s="194"/>
      <c r="CI458" s="194"/>
      <c r="CJ458" s="194"/>
      <c r="CK458" s="194"/>
      <c r="CL458" s="194"/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4"/>
      <c r="DA458" s="194"/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4"/>
      <c r="DL458" s="194"/>
      <c r="DM458" s="194"/>
      <c r="DN458" s="194"/>
      <c r="DO458" s="194"/>
      <c r="DP458" s="194"/>
      <c r="DQ458" s="194"/>
      <c r="DR458" s="194"/>
      <c r="DS458" s="194"/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</row>
    <row r="459" spans="1:179" s="40" customFormat="1" ht="36.75" customHeight="1" x14ac:dyDescent="0.25">
      <c r="A459" s="293" t="s">
        <v>657</v>
      </c>
      <c r="B459" s="288">
        <v>225</v>
      </c>
      <c r="C459" s="288"/>
      <c r="D459" s="784"/>
      <c r="E459" s="512">
        <f>E460+E471</f>
        <v>0</v>
      </c>
      <c r="F459" s="290">
        <f>F460+F471</f>
        <v>20000</v>
      </c>
      <c r="G459" s="290">
        <f t="shared" ref="G459:AB459" si="317">G460+G471</f>
        <v>20000</v>
      </c>
      <c r="H459" s="291">
        <f t="shared" si="317"/>
        <v>0</v>
      </c>
      <c r="I459" s="414">
        <f t="shared" si="317"/>
        <v>0</v>
      </c>
      <c r="J459" s="930">
        <f t="shared" si="286"/>
        <v>20000</v>
      </c>
      <c r="K459" s="303">
        <f t="shared" si="288"/>
        <v>0</v>
      </c>
      <c r="L459" s="303">
        <f t="shared" si="317"/>
        <v>0</v>
      </c>
      <c r="M459" s="302">
        <f t="shared" si="317"/>
        <v>0</v>
      </c>
      <c r="N459" s="305">
        <f t="shared" si="317"/>
        <v>0</v>
      </c>
      <c r="O459" s="305">
        <f t="shared" si="317"/>
        <v>0</v>
      </c>
      <c r="P459" s="305">
        <f t="shared" si="317"/>
        <v>0</v>
      </c>
      <c r="Q459" s="305">
        <f t="shared" si="317"/>
        <v>0</v>
      </c>
      <c r="R459" s="305">
        <f t="shared" si="317"/>
        <v>0</v>
      </c>
      <c r="S459" s="305">
        <f t="shared" si="317"/>
        <v>0</v>
      </c>
      <c r="T459" s="305">
        <f t="shared" si="317"/>
        <v>0</v>
      </c>
      <c r="U459" s="305">
        <f t="shared" si="317"/>
        <v>0</v>
      </c>
      <c r="V459" s="305">
        <f t="shared" si="317"/>
        <v>0</v>
      </c>
      <c r="W459" s="305">
        <f t="shared" si="317"/>
        <v>0</v>
      </c>
      <c r="X459" s="305">
        <f t="shared" si="317"/>
        <v>0</v>
      </c>
      <c r="Y459" s="305">
        <f t="shared" si="317"/>
        <v>0</v>
      </c>
      <c r="Z459" s="305">
        <f t="shared" si="317"/>
        <v>0</v>
      </c>
      <c r="AA459" s="292">
        <f t="shared" si="317"/>
        <v>0</v>
      </c>
      <c r="AB459" s="889">
        <f t="shared" si="317"/>
        <v>0</v>
      </c>
      <c r="AC459" s="194"/>
      <c r="AD459" s="293" t="s">
        <v>657</v>
      </c>
      <c r="AE459" s="288">
        <v>225</v>
      </c>
      <c r="AF459" s="288"/>
      <c r="AG459" s="292">
        <f t="shared" ref="AG459:AR459" si="318">AG460+AG471</f>
        <v>20000</v>
      </c>
      <c r="AH459" s="292">
        <f t="shared" si="318"/>
        <v>0</v>
      </c>
      <c r="AI459" s="292">
        <f t="shared" si="318"/>
        <v>0</v>
      </c>
      <c r="AJ459" s="292">
        <f t="shared" si="318"/>
        <v>0</v>
      </c>
      <c r="AK459" s="292">
        <f t="shared" si="318"/>
        <v>0</v>
      </c>
      <c r="AL459" s="292">
        <f t="shared" si="318"/>
        <v>0</v>
      </c>
      <c r="AM459" s="292">
        <f t="shared" si="318"/>
        <v>0</v>
      </c>
      <c r="AN459" s="292">
        <f t="shared" si="318"/>
        <v>0</v>
      </c>
      <c r="AO459" s="292">
        <f t="shared" si="318"/>
        <v>0</v>
      </c>
      <c r="AP459" s="292">
        <f t="shared" si="318"/>
        <v>0</v>
      </c>
      <c r="AQ459" s="292">
        <f t="shared" si="318"/>
        <v>0</v>
      </c>
      <c r="AR459" s="292">
        <f t="shared" si="318"/>
        <v>0</v>
      </c>
      <c r="AS459" s="1411">
        <f t="shared" si="291"/>
        <v>20000</v>
      </c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  <c r="FQ459" s="41"/>
      <c r="FR459" s="41"/>
      <c r="FS459" s="41"/>
      <c r="FT459" s="41"/>
      <c r="FU459" s="41"/>
      <c r="FV459" s="41"/>
      <c r="FW459" s="41"/>
    </row>
    <row r="460" spans="1:179" s="40" customFormat="1" ht="24.75" customHeight="1" x14ac:dyDescent="0.25">
      <c r="A460" s="293" t="s">
        <v>663</v>
      </c>
      <c r="B460" s="344"/>
      <c r="C460" s="345">
        <v>942</v>
      </c>
      <c r="D460" s="785" t="s">
        <v>1220</v>
      </c>
      <c r="E460" s="789">
        <f>SUM(E461:E470)</f>
        <v>0</v>
      </c>
      <c r="F460" s="294">
        <f>SUM(F461:F470)</f>
        <v>0</v>
      </c>
      <c r="G460" s="294">
        <f>SUM(G461:G470)</f>
        <v>0</v>
      </c>
      <c r="H460" s="346">
        <f t="shared" ref="H460:AB460" si="319">SUM(H461:H470)</f>
        <v>0</v>
      </c>
      <c r="I460" s="415">
        <f t="shared" si="319"/>
        <v>0</v>
      </c>
      <c r="J460" s="931">
        <f t="shared" si="286"/>
        <v>0</v>
      </c>
      <c r="K460" s="304">
        <f t="shared" si="288"/>
        <v>0</v>
      </c>
      <c r="L460" s="304">
        <f>SUM(L461:L470)</f>
        <v>0</v>
      </c>
      <c r="M460" s="304">
        <f t="shared" si="319"/>
        <v>0</v>
      </c>
      <c r="N460" s="295">
        <f t="shared" si="319"/>
        <v>0</v>
      </c>
      <c r="O460" s="295">
        <f t="shared" si="319"/>
        <v>0</v>
      </c>
      <c r="P460" s="295">
        <f t="shared" si="319"/>
        <v>0</v>
      </c>
      <c r="Q460" s="295">
        <f t="shared" si="319"/>
        <v>0</v>
      </c>
      <c r="R460" s="295">
        <f t="shared" si="319"/>
        <v>0</v>
      </c>
      <c r="S460" s="295">
        <f t="shared" si="319"/>
        <v>0</v>
      </c>
      <c r="T460" s="295">
        <f t="shared" si="319"/>
        <v>0</v>
      </c>
      <c r="U460" s="295">
        <f t="shared" si="319"/>
        <v>0</v>
      </c>
      <c r="V460" s="295">
        <f t="shared" si="319"/>
        <v>0</v>
      </c>
      <c r="W460" s="295">
        <f t="shared" si="319"/>
        <v>0</v>
      </c>
      <c r="X460" s="295">
        <f t="shared" si="319"/>
        <v>0</v>
      </c>
      <c r="Y460" s="295">
        <f t="shared" si="319"/>
        <v>0</v>
      </c>
      <c r="Z460" s="295">
        <f t="shared" si="319"/>
        <v>0</v>
      </c>
      <c r="AA460" s="295">
        <f t="shared" si="319"/>
        <v>0</v>
      </c>
      <c r="AB460" s="890">
        <f t="shared" si="319"/>
        <v>0</v>
      </c>
      <c r="AC460" s="41"/>
      <c r="AD460" s="293" t="s">
        <v>663</v>
      </c>
      <c r="AE460" s="344"/>
      <c r="AF460" s="345">
        <v>942</v>
      </c>
      <c r="AG460" s="295">
        <f t="shared" ref="AG460:AR460" si="320">SUM(AG461:AG470)</f>
        <v>0</v>
      </c>
      <c r="AH460" s="295">
        <f t="shared" si="320"/>
        <v>0</v>
      </c>
      <c r="AI460" s="295">
        <f t="shared" si="320"/>
        <v>0</v>
      </c>
      <c r="AJ460" s="295">
        <f t="shared" si="320"/>
        <v>0</v>
      </c>
      <c r="AK460" s="295">
        <f t="shared" si="320"/>
        <v>0</v>
      </c>
      <c r="AL460" s="295">
        <f t="shared" si="320"/>
        <v>0</v>
      </c>
      <c r="AM460" s="295">
        <f t="shared" si="320"/>
        <v>0</v>
      </c>
      <c r="AN460" s="295">
        <f t="shared" si="320"/>
        <v>0</v>
      </c>
      <c r="AO460" s="295">
        <f t="shared" si="320"/>
        <v>0</v>
      </c>
      <c r="AP460" s="295">
        <f t="shared" si="320"/>
        <v>0</v>
      </c>
      <c r="AQ460" s="295">
        <f t="shared" si="320"/>
        <v>0</v>
      </c>
      <c r="AR460" s="295">
        <f t="shared" si="320"/>
        <v>0</v>
      </c>
      <c r="AS460" s="1412">
        <f t="shared" si="291"/>
        <v>0</v>
      </c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  <c r="FQ460" s="41"/>
      <c r="FR460" s="41"/>
      <c r="FS460" s="41"/>
      <c r="FT460" s="41"/>
      <c r="FU460" s="41"/>
      <c r="FV460" s="41"/>
      <c r="FW460" s="41"/>
    </row>
    <row r="461" spans="1:179" s="42" customFormat="1" ht="52.5" customHeight="1" x14ac:dyDescent="0.25">
      <c r="A461" s="229" t="s">
        <v>1783</v>
      </c>
      <c r="B461" s="230"/>
      <c r="C461" s="247"/>
      <c r="D461" s="566"/>
      <c r="E461" s="788"/>
      <c r="F461" s="232">
        <f>'225 сод.имущ.'!H228</f>
        <v>0</v>
      </c>
      <c r="G461" s="232">
        <f t="shared" ref="G461:G470" si="321">F461</f>
        <v>0</v>
      </c>
      <c r="H461" s="259"/>
      <c r="I461" s="463"/>
      <c r="J461" s="932">
        <f t="shared" si="286"/>
        <v>0</v>
      </c>
      <c r="K461" s="467">
        <f t="shared" si="288"/>
        <v>0</v>
      </c>
      <c r="L461" s="377"/>
      <c r="M461" s="377"/>
      <c r="N461" s="260"/>
      <c r="O461" s="260"/>
      <c r="P461" s="296">
        <f t="shared" ref="P461:P470" si="322">SUM(M461:O461)</f>
        <v>0</v>
      </c>
      <c r="Q461" s="260"/>
      <c r="R461" s="260"/>
      <c r="S461" s="260"/>
      <c r="T461" s="296">
        <f t="shared" ref="T461:T470" si="323">SUM(Q461:S461)</f>
        <v>0</v>
      </c>
      <c r="U461" s="260"/>
      <c r="V461" s="260"/>
      <c r="W461" s="260"/>
      <c r="X461" s="296">
        <f t="shared" ref="X461:X470" si="324">SUM(U461:W461)</f>
        <v>0</v>
      </c>
      <c r="Y461" s="260"/>
      <c r="Z461" s="260"/>
      <c r="AA461" s="260"/>
      <c r="AB461" s="891">
        <f t="shared" ref="AB461:AB470" si="325">SUM(Y461:AA461)</f>
        <v>0</v>
      </c>
      <c r="AC461" s="41"/>
      <c r="AD461" s="229" t="s">
        <v>733</v>
      </c>
      <c r="AE461" s="230"/>
      <c r="AF461" s="247"/>
      <c r="AG461" s="234">
        <f t="shared" ref="AG461:AG470" si="326">F461</f>
        <v>0</v>
      </c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1412">
        <f t="shared" si="291"/>
        <v>0</v>
      </c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4"/>
      <c r="BL461" s="194"/>
      <c r="BM461" s="194"/>
      <c r="BN461" s="194"/>
      <c r="BO461" s="194"/>
      <c r="BP461" s="194"/>
      <c r="BQ461" s="194"/>
      <c r="BR461" s="194"/>
      <c r="BS461" s="194"/>
      <c r="BT461" s="194"/>
      <c r="BU461" s="194"/>
      <c r="BV461" s="194"/>
      <c r="BW461" s="194"/>
      <c r="BX461" s="194"/>
      <c r="BY461" s="194"/>
      <c r="BZ461" s="194"/>
      <c r="CA461" s="194"/>
      <c r="CB461" s="194"/>
      <c r="CC461" s="194"/>
      <c r="CD461" s="194"/>
      <c r="CE461" s="194"/>
      <c r="CF461" s="194"/>
      <c r="CG461" s="194"/>
      <c r="CH461" s="194"/>
      <c r="CI461" s="194"/>
      <c r="CJ461" s="194"/>
      <c r="CK461" s="194"/>
      <c r="CL461" s="194"/>
      <c r="CM461" s="194"/>
      <c r="CN461" s="194"/>
      <c r="CO461" s="194"/>
      <c r="CP461" s="194"/>
      <c r="CQ461" s="194"/>
      <c r="CR461" s="194"/>
      <c r="CS461" s="194"/>
      <c r="CT461" s="194"/>
      <c r="CU461" s="194"/>
      <c r="CV461" s="194"/>
      <c r="CW461" s="194"/>
      <c r="CX461" s="194"/>
      <c r="CY461" s="194"/>
      <c r="CZ461" s="194"/>
      <c r="DA461" s="194"/>
      <c r="DB461" s="194"/>
      <c r="DC461" s="194"/>
      <c r="DD461" s="194"/>
      <c r="DE461" s="194"/>
      <c r="DF461" s="194"/>
      <c r="DG461" s="194"/>
      <c r="DH461" s="194"/>
      <c r="DI461" s="194"/>
      <c r="DJ461" s="194"/>
      <c r="DK461" s="194"/>
      <c r="DL461" s="194"/>
      <c r="DM461" s="194"/>
      <c r="DN461" s="194"/>
      <c r="DO461" s="194"/>
      <c r="DP461" s="194"/>
      <c r="DQ461" s="194"/>
      <c r="DR461" s="194"/>
      <c r="DS461" s="194"/>
      <c r="DT461" s="194"/>
      <c r="DU461" s="194"/>
      <c r="DV461" s="194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</row>
    <row r="462" spans="1:179" s="40" customFormat="1" ht="72.75" customHeight="1" x14ac:dyDescent="0.25">
      <c r="A462" s="238" t="s">
        <v>1782</v>
      </c>
      <c r="B462" s="230"/>
      <c r="C462" s="247"/>
      <c r="D462" s="786"/>
      <c r="E462" s="788"/>
      <c r="F462" s="232">
        <f>'225 сод.имущ.'!H229</f>
        <v>0</v>
      </c>
      <c r="G462" s="232">
        <f t="shared" si="321"/>
        <v>0</v>
      </c>
      <c r="H462" s="259"/>
      <c r="I462" s="463"/>
      <c r="J462" s="932">
        <f t="shared" si="286"/>
        <v>0</v>
      </c>
      <c r="K462" s="467">
        <f t="shared" si="288"/>
        <v>0</v>
      </c>
      <c r="L462" s="377"/>
      <c r="M462" s="377"/>
      <c r="N462" s="260"/>
      <c r="O462" s="260"/>
      <c r="P462" s="296">
        <f t="shared" si="322"/>
        <v>0</v>
      </c>
      <c r="Q462" s="260"/>
      <c r="R462" s="260"/>
      <c r="S462" s="260"/>
      <c r="T462" s="296">
        <f t="shared" si="323"/>
        <v>0</v>
      </c>
      <c r="U462" s="260"/>
      <c r="V462" s="260"/>
      <c r="W462" s="260"/>
      <c r="X462" s="296">
        <f t="shared" si="324"/>
        <v>0</v>
      </c>
      <c r="Y462" s="260"/>
      <c r="Z462" s="260"/>
      <c r="AA462" s="260"/>
      <c r="AB462" s="891">
        <f t="shared" si="325"/>
        <v>0</v>
      </c>
      <c r="AC462" s="41"/>
      <c r="AD462" s="238" t="s">
        <v>726</v>
      </c>
      <c r="AE462" s="230"/>
      <c r="AF462" s="247"/>
      <c r="AG462" s="234">
        <f t="shared" si="326"/>
        <v>0</v>
      </c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1412">
        <f t="shared" si="291"/>
        <v>0</v>
      </c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  <c r="FQ462" s="41"/>
      <c r="FR462" s="41"/>
      <c r="FS462" s="41"/>
      <c r="FT462" s="41"/>
      <c r="FU462" s="41"/>
      <c r="FV462" s="41"/>
      <c r="FW462" s="41"/>
    </row>
    <row r="463" spans="1:179" s="41" customFormat="1" ht="33.75" customHeight="1" x14ac:dyDescent="0.25">
      <c r="A463" s="229" t="s">
        <v>1795</v>
      </c>
      <c r="B463" s="230"/>
      <c r="C463" s="247"/>
      <c r="D463" s="566"/>
      <c r="E463" s="788"/>
      <c r="F463" s="232">
        <f>'225 сод.имущ.'!H230</f>
        <v>0</v>
      </c>
      <c r="G463" s="232">
        <f t="shared" si="321"/>
        <v>0</v>
      </c>
      <c r="H463" s="259"/>
      <c r="I463" s="463"/>
      <c r="J463" s="932">
        <f t="shared" si="286"/>
        <v>0</v>
      </c>
      <c r="K463" s="467">
        <f t="shared" si="288"/>
        <v>0</v>
      </c>
      <c r="L463" s="377"/>
      <c r="M463" s="377"/>
      <c r="N463" s="260"/>
      <c r="O463" s="260"/>
      <c r="P463" s="296">
        <f t="shared" si="322"/>
        <v>0</v>
      </c>
      <c r="Q463" s="260"/>
      <c r="R463" s="260"/>
      <c r="S463" s="260"/>
      <c r="T463" s="296">
        <f t="shared" si="323"/>
        <v>0</v>
      </c>
      <c r="U463" s="260"/>
      <c r="V463" s="260"/>
      <c r="W463" s="260"/>
      <c r="X463" s="296">
        <f t="shared" si="324"/>
        <v>0</v>
      </c>
      <c r="Y463" s="260"/>
      <c r="Z463" s="260"/>
      <c r="AA463" s="260"/>
      <c r="AB463" s="891">
        <f t="shared" si="325"/>
        <v>0</v>
      </c>
      <c r="AD463" s="229" t="s">
        <v>734</v>
      </c>
      <c r="AE463" s="230"/>
      <c r="AF463" s="247"/>
      <c r="AG463" s="234">
        <f t="shared" si="326"/>
        <v>0</v>
      </c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1412">
        <f t="shared" si="291"/>
        <v>0</v>
      </c>
    </row>
    <row r="464" spans="1:179" s="41" customFormat="1" ht="55.5" customHeight="1" x14ac:dyDescent="0.25">
      <c r="A464" s="238" t="s">
        <v>1784</v>
      </c>
      <c r="B464" s="230"/>
      <c r="C464" s="247"/>
      <c r="D464" s="566"/>
      <c r="E464" s="788"/>
      <c r="F464" s="232">
        <f>'225 сод.имущ.'!H231</f>
        <v>0</v>
      </c>
      <c r="G464" s="232">
        <f t="shared" si="321"/>
        <v>0</v>
      </c>
      <c r="H464" s="259"/>
      <c r="I464" s="463"/>
      <c r="J464" s="932">
        <f t="shared" si="286"/>
        <v>0</v>
      </c>
      <c r="K464" s="467">
        <f t="shared" si="288"/>
        <v>0</v>
      </c>
      <c r="L464" s="377"/>
      <c r="M464" s="377"/>
      <c r="N464" s="260"/>
      <c r="O464" s="260"/>
      <c r="P464" s="296">
        <f t="shared" si="322"/>
        <v>0</v>
      </c>
      <c r="Q464" s="260"/>
      <c r="R464" s="260"/>
      <c r="S464" s="260"/>
      <c r="T464" s="296">
        <f t="shared" si="323"/>
        <v>0</v>
      </c>
      <c r="U464" s="260"/>
      <c r="V464" s="260"/>
      <c r="W464" s="260"/>
      <c r="X464" s="296">
        <f t="shared" si="324"/>
        <v>0</v>
      </c>
      <c r="Y464" s="260"/>
      <c r="Z464" s="260"/>
      <c r="AA464" s="260"/>
      <c r="AB464" s="891">
        <f t="shared" si="325"/>
        <v>0</v>
      </c>
      <c r="AD464" s="238" t="s">
        <v>727</v>
      </c>
      <c r="AE464" s="230"/>
      <c r="AF464" s="247"/>
      <c r="AG464" s="234">
        <f t="shared" si="326"/>
        <v>0</v>
      </c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1412">
        <f t="shared" si="291"/>
        <v>0</v>
      </c>
    </row>
    <row r="465" spans="1:179" s="41" customFormat="1" ht="21.75" hidden="1" customHeight="1" outlineLevel="1" x14ac:dyDescent="0.25">
      <c r="A465" s="229"/>
      <c r="B465" s="230"/>
      <c r="C465" s="247"/>
      <c r="D465" s="566"/>
      <c r="E465" s="788"/>
      <c r="F465" s="232">
        <f>'225 сод.имущ.'!H232</f>
        <v>0</v>
      </c>
      <c r="G465" s="232">
        <f t="shared" si="321"/>
        <v>0</v>
      </c>
      <c r="H465" s="259"/>
      <c r="I465" s="463"/>
      <c r="J465" s="932">
        <f t="shared" si="286"/>
        <v>0</v>
      </c>
      <c r="K465" s="467">
        <f t="shared" si="288"/>
        <v>0</v>
      </c>
      <c r="L465" s="377"/>
      <c r="M465" s="377"/>
      <c r="N465" s="260"/>
      <c r="O465" s="260"/>
      <c r="P465" s="296">
        <f t="shared" si="322"/>
        <v>0</v>
      </c>
      <c r="Q465" s="260"/>
      <c r="R465" s="260"/>
      <c r="S465" s="260"/>
      <c r="T465" s="296">
        <f t="shared" si="323"/>
        <v>0</v>
      </c>
      <c r="U465" s="260"/>
      <c r="V465" s="260"/>
      <c r="W465" s="260"/>
      <c r="X465" s="296">
        <f t="shared" si="324"/>
        <v>0</v>
      </c>
      <c r="Y465" s="260"/>
      <c r="Z465" s="260"/>
      <c r="AA465" s="260"/>
      <c r="AB465" s="891">
        <f t="shared" si="325"/>
        <v>0</v>
      </c>
      <c r="AD465" s="229"/>
      <c r="AE465" s="230"/>
      <c r="AF465" s="247"/>
      <c r="AG465" s="234">
        <f t="shared" si="326"/>
        <v>0</v>
      </c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1412">
        <f t="shared" si="291"/>
        <v>0</v>
      </c>
    </row>
    <row r="466" spans="1:179" s="41" customFormat="1" ht="21.75" hidden="1" customHeight="1" outlineLevel="1" x14ac:dyDescent="0.25">
      <c r="A466" s="229"/>
      <c r="B466" s="230"/>
      <c r="C466" s="247"/>
      <c r="D466" s="566"/>
      <c r="E466" s="788"/>
      <c r="F466" s="232"/>
      <c r="G466" s="232">
        <f t="shared" si="321"/>
        <v>0</v>
      </c>
      <c r="H466" s="259"/>
      <c r="I466" s="463"/>
      <c r="J466" s="932">
        <f t="shared" si="286"/>
        <v>0</v>
      </c>
      <c r="K466" s="467">
        <f t="shared" si="288"/>
        <v>0</v>
      </c>
      <c r="L466" s="377"/>
      <c r="M466" s="377"/>
      <c r="N466" s="260"/>
      <c r="O466" s="260"/>
      <c r="P466" s="296">
        <f t="shared" si="322"/>
        <v>0</v>
      </c>
      <c r="Q466" s="260"/>
      <c r="R466" s="260"/>
      <c r="S466" s="260"/>
      <c r="T466" s="296">
        <f t="shared" si="323"/>
        <v>0</v>
      </c>
      <c r="U466" s="260"/>
      <c r="V466" s="260"/>
      <c r="W466" s="260"/>
      <c r="X466" s="296">
        <f t="shared" si="324"/>
        <v>0</v>
      </c>
      <c r="Y466" s="260"/>
      <c r="Z466" s="260"/>
      <c r="AA466" s="260"/>
      <c r="AB466" s="891">
        <f t="shared" si="325"/>
        <v>0</v>
      </c>
      <c r="AD466" s="229"/>
      <c r="AE466" s="230"/>
      <c r="AF466" s="247"/>
      <c r="AG466" s="234">
        <f t="shared" si="326"/>
        <v>0</v>
      </c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1412">
        <f t="shared" si="291"/>
        <v>0</v>
      </c>
    </row>
    <row r="467" spans="1:179" s="41" customFormat="1" ht="21.75" hidden="1" customHeight="1" outlineLevel="1" x14ac:dyDescent="0.25">
      <c r="A467" s="238"/>
      <c r="B467" s="230"/>
      <c r="C467" s="247"/>
      <c r="D467" s="566"/>
      <c r="E467" s="788"/>
      <c r="F467" s="232"/>
      <c r="G467" s="232">
        <f t="shared" si="321"/>
        <v>0</v>
      </c>
      <c r="H467" s="259"/>
      <c r="I467" s="463"/>
      <c r="J467" s="932">
        <f t="shared" si="286"/>
        <v>0</v>
      </c>
      <c r="K467" s="467">
        <f t="shared" si="288"/>
        <v>0</v>
      </c>
      <c r="L467" s="377"/>
      <c r="M467" s="377"/>
      <c r="N467" s="260"/>
      <c r="O467" s="260"/>
      <c r="P467" s="296">
        <f t="shared" si="322"/>
        <v>0</v>
      </c>
      <c r="Q467" s="260"/>
      <c r="R467" s="260"/>
      <c r="S467" s="260"/>
      <c r="T467" s="296">
        <f t="shared" si="323"/>
        <v>0</v>
      </c>
      <c r="U467" s="260"/>
      <c r="V467" s="260"/>
      <c r="W467" s="260"/>
      <c r="X467" s="296">
        <f t="shared" si="324"/>
        <v>0</v>
      </c>
      <c r="Y467" s="260"/>
      <c r="Z467" s="260"/>
      <c r="AA467" s="260"/>
      <c r="AB467" s="891">
        <f t="shared" si="325"/>
        <v>0</v>
      </c>
      <c r="AD467" s="238"/>
      <c r="AE467" s="230"/>
      <c r="AF467" s="247"/>
      <c r="AG467" s="234">
        <f t="shared" si="326"/>
        <v>0</v>
      </c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1412">
        <f t="shared" si="291"/>
        <v>0</v>
      </c>
    </row>
    <row r="468" spans="1:179" s="41" customFormat="1" ht="21.75" hidden="1" customHeight="1" outlineLevel="1" x14ac:dyDescent="0.25">
      <c r="A468" s="238"/>
      <c r="B468" s="230"/>
      <c r="C468" s="247"/>
      <c r="D468" s="566"/>
      <c r="E468" s="788"/>
      <c r="F468" s="232"/>
      <c r="G468" s="232">
        <f t="shared" si="321"/>
        <v>0</v>
      </c>
      <c r="H468" s="259"/>
      <c r="I468" s="463"/>
      <c r="J468" s="932">
        <f t="shared" si="286"/>
        <v>0</v>
      </c>
      <c r="K468" s="467">
        <f t="shared" si="288"/>
        <v>0</v>
      </c>
      <c r="L468" s="377"/>
      <c r="M468" s="377"/>
      <c r="N468" s="260"/>
      <c r="O468" s="260"/>
      <c r="P468" s="296">
        <f t="shared" si="322"/>
        <v>0</v>
      </c>
      <c r="Q468" s="260"/>
      <c r="R468" s="260"/>
      <c r="S468" s="260"/>
      <c r="T468" s="296">
        <f t="shared" si="323"/>
        <v>0</v>
      </c>
      <c r="U468" s="260"/>
      <c r="V468" s="260"/>
      <c r="W468" s="260"/>
      <c r="X468" s="296">
        <f t="shared" si="324"/>
        <v>0</v>
      </c>
      <c r="Y468" s="260"/>
      <c r="Z468" s="260"/>
      <c r="AA468" s="260"/>
      <c r="AB468" s="891">
        <f t="shared" si="325"/>
        <v>0</v>
      </c>
      <c r="AD468" s="238"/>
      <c r="AE468" s="230"/>
      <c r="AF468" s="247"/>
      <c r="AG468" s="234">
        <f t="shared" si="326"/>
        <v>0</v>
      </c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1412">
        <f t="shared" si="291"/>
        <v>0</v>
      </c>
    </row>
    <row r="469" spans="1:179" s="41" customFormat="1" ht="21.75" hidden="1" customHeight="1" outlineLevel="1" x14ac:dyDescent="0.25">
      <c r="A469" s="238"/>
      <c r="B469" s="230"/>
      <c r="C469" s="247"/>
      <c r="D469" s="566"/>
      <c r="E469" s="788"/>
      <c r="F469" s="232"/>
      <c r="G469" s="232">
        <f t="shared" si="321"/>
        <v>0</v>
      </c>
      <c r="H469" s="259"/>
      <c r="I469" s="463"/>
      <c r="J469" s="932">
        <f t="shared" si="286"/>
        <v>0</v>
      </c>
      <c r="K469" s="467">
        <f t="shared" si="288"/>
        <v>0</v>
      </c>
      <c r="L469" s="377"/>
      <c r="M469" s="377"/>
      <c r="N469" s="260"/>
      <c r="O469" s="260"/>
      <c r="P469" s="296">
        <f t="shared" si="322"/>
        <v>0</v>
      </c>
      <c r="Q469" s="260"/>
      <c r="R469" s="260"/>
      <c r="S469" s="260"/>
      <c r="T469" s="296">
        <f t="shared" si="323"/>
        <v>0</v>
      </c>
      <c r="U469" s="260"/>
      <c r="V469" s="260"/>
      <c r="W469" s="260"/>
      <c r="X469" s="296">
        <f t="shared" si="324"/>
        <v>0</v>
      </c>
      <c r="Y469" s="260"/>
      <c r="Z469" s="260"/>
      <c r="AA469" s="260"/>
      <c r="AB469" s="891">
        <f t="shared" si="325"/>
        <v>0</v>
      </c>
      <c r="AD469" s="238"/>
      <c r="AE469" s="230"/>
      <c r="AF469" s="247"/>
      <c r="AG469" s="234">
        <f t="shared" si="326"/>
        <v>0</v>
      </c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1412">
        <f t="shared" si="291"/>
        <v>0</v>
      </c>
    </row>
    <row r="470" spans="1:179" s="41" customFormat="1" ht="21.75" hidden="1" customHeight="1" outlineLevel="1" x14ac:dyDescent="0.25">
      <c r="A470" s="238"/>
      <c r="B470" s="230"/>
      <c r="C470" s="247"/>
      <c r="D470" s="566"/>
      <c r="E470" s="788"/>
      <c r="F470" s="232"/>
      <c r="G470" s="232">
        <f t="shared" si="321"/>
        <v>0</v>
      </c>
      <c r="H470" s="259"/>
      <c r="I470" s="463"/>
      <c r="J470" s="932">
        <f t="shared" si="286"/>
        <v>0</v>
      </c>
      <c r="K470" s="467">
        <f t="shared" si="288"/>
        <v>0</v>
      </c>
      <c r="L470" s="377"/>
      <c r="M470" s="377"/>
      <c r="N470" s="260"/>
      <c r="O470" s="260"/>
      <c r="P470" s="296">
        <f t="shared" si="322"/>
        <v>0</v>
      </c>
      <c r="Q470" s="260"/>
      <c r="R470" s="260"/>
      <c r="S470" s="260"/>
      <c r="T470" s="296">
        <f t="shared" si="323"/>
        <v>0</v>
      </c>
      <c r="U470" s="260"/>
      <c r="V470" s="260"/>
      <c r="W470" s="260"/>
      <c r="X470" s="296">
        <f t="shared" si="324"/>
        <v>0</v>
      </c>
      <c r="Y470" s="260"/>
      <c r="Z470" s="260"/>
      <c r="AA470" s="260"/>
      <c r="AB470" s="891">
        <f t="shared" si="325"/>
        <v>0</v>
      </c>
      <c r="AD470" s="238"/>
      <c r="AE470" s="230"/>
      <c r="AF470" s="247"/>
      <c r="AG470" s="234">
        <f t="shared" si="326"/>
        <v>0</v>
      </c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1412">
        <f t="shared" si="291"/>
        <v>0</v>
      </c>
    </row>
    <row r="471" spans="1:179" s="41" customFormat="1" ht="36" customHeight="1" collapsed="1" x14ac:dyDescent="0.25">
      <c r="A471" s="293" t="s">
        <v>81</v>
      </c>
      <c r="B471" s="344"/>
      <c r="C471" s="345">
        <v>947</v>
      </c>
      <c r="D471" s="785" t="s">
        <v>1220</v>
      </c>
      <c r="E471" s="789">
        <f>SUM(E472:E478)</f>
        <v>0</v>
      </c>
      <c r="F471" s="294">
        <f>SUM(F472:F478)</f>
        <v>20000</v>
      </c>
      <c r="G471" s="294">
        <f t="shared" ref="G471:AB471" si="327">SUM(G472:G478)</f>
        <v>20000</v>
      </c>
      <c r="H471" s="346">
        <f t="shared" si="327"/>
        <v>0</v>
      </c>
      <c r="I471" s="415">
        <f t="shared" si="327"/>
        <v>0</v>
      </c>
      <c r="J471" s="933">
        <f t="shared" si="286"/>
        <v>20000</v>
      </c>
      <c r="K471" s="304">
        <f t="shared" si="288"/>
        <v>0</v>
      </c>
      <c r="L471" s="304">
        <f>SUM(L472:L478)</f>
        <v>0</v>
      </c>
      <c r="M471" s="307">
        <f t="shared" si="327"/>
        <v>0</v>
      </c>
      <c r="N471" s="295">
        <f t="shared" si="327"/>
        <v>0</v>
      </c>
      <c r="O471" s="304">
        <f t="shared" si="327"/>
        <v>0</v>
      </c>
      <c r="P471" s="304">
        <f t="shared" si="327"/>
        <v>0</v>
      </c>
      <c r="Q471" s="304">
        <f t="shared" si="327"/>
        <v>0</v>
      </c>
      <c r="R471" s="304">
        <f t="shared" si="327"/>
        <v>0</v>
      </c>
      <c r="S471" s="304">
        <f t="shared" si="327"/>
        <v>0</v>
      </c>
      <c r="T471" s="304">
        <f t="shared" si="327"/>
        <v>0</v>
      </c>
      <c r="U471" s="304">
        <f t="shared" si="327"/>
        <v>0</v>
      </c>
      <c r="V471" s="304">
        <f t="shared" si="327"/>
        <v>0</v>
      </c>
      <c r="W471" s="304">
        <f t="shared" si="327"/>
        <v>0</v>
      </c>
      <c r="X471" s="304">
        <f t="shared" si="327"/>
        <v>0</v>
      </c>
      <c r="Y471" s="304">
        <f t="shared" si="327"/>
        <v>0</v>
      </c>
      <c r="Z471" s="304">
        <f t="shared" si="327"/>
        <v>0</v>
      </c>
      <c r="AA471" s="304">
        <f t="shared" si="327"/>
        <v>0</v>
      </c>
      <c r="AB471" s="890">
        <f t="shared" si="327"/>
        <v>0</v>
      </c>
      <c r="AD471" s="293" t="s">
        <v>81</v>
      </c>
      <c r="AE471" s="344"/>
      <c r="AF471" s="345">
        <v>947</v>
      </c>
      <c r="AG471" s="295">
        <f t="shared" ref="AG471:AR471" si="328">SUM(AG472:AG478)</f>
        <v>20000</v>
      </c>
      <c r="AH471" s="295">
        <f t="shared" si="328"/>
        <v>0</v>
      </c>
      <c r="AI471" s="295">
        <f t="shared" si="328"/>
        <v>0</v>
      </c>
      <c r="AJ471" s="295">
        <f t="shared" si="328"/>
        <v>0</v>
      </c>
      <c r="AK471" s="295">
        <f t="shared" si="328"/>
        <v>0</v>
      </c>
      <c r="AL471" s="295">
        <f t="shared" si="328"/>
        <v>0</v>
      </c>
      <c r="AM471" s="295">
        <f t="shared" si="328"/>
        <v>0</v>
      </c>
      <c r="AN471" s="295">
        <f t="shared" si="328"/>
        <v>0</v>
      </c>
      <c r="AO471" s="295">
        <f t="shared" si="328"/>
        <v>0</v>
      </c>
      <c r="AP471" s="295">
        <f t="shared" si="328"/>
        <v>0</v>
      </c>
      <c r="AQ471" s="295">
        <f t="shared" si="328"/>
        <v>0</v>
      </c>
      <c r="AR471" s="295">
        <f t="shared" si="328"/>
        <v>0</v>
      </c>
      <c r="AS471" s="1412">
        <f t="shared" si="291"/>
        <v>20000</v>
      </c>
    </row>
    <row r="472" spans="1:179" s="41" customFormat="1" ht="54.75" customHeight="1" x14ac:dyDescent="0.25">
      <c r="A472" s="238" t="s">
        <v>1785</v>
      </c>
      <c r="B472" s="230"/>
      <c r="C472" s="247"/>
      <c r="D472" s="566"/>
      <c r="E472" s="788"/>
      <c r="F472" s="232">
        <f>'225 сод.имущ.'!H348</f>
        <v>20000</v>
      </c>
      <c r="G472" s="232">
        <f t="shared" ref="G472:G478" si="329">F472</f>
        <v>20000</v>
      </c>
      <c r="H472" s="259"/>
      <c r="I472" s="463"/>
      <c r="J472" s="932">
        <f t="shared" si="286"/>
        <v>20000</v>
      </c>
      <c r="K472" s="467">
        <f t="shared" si="288"/>
        <v>0</v>
      </c>
      <c r="L472" s="377"/>
      <c r="M472" s="377"/>
      <c r="N472" s="260"/>
      <c r="O472" s="260"/>
      <c r="P472" s="296">
        <f t="shared" ref="P472:P478" si="330">SUM(M472:O472)</f>
        <v>0</v>
      </c>
      <c r="Q472" s="260"/>
      <c r="R472" s="260"/>
      <c r="S472" s="260"/>
      <c r="T472" s="296">
        <f t="shared" ref="T472:T478" si="331">SUM(Q472:S472)</f>
        <v>0</v>
      </c>
      <c r="U472" s="260"/>
      <c r="V472" s="260"/>
      <c r="W472" s="260"/>
      <c r="X472" s="296">
        <f t="shared" ref="X472:X478" si="332">SUM(U472:W472)</f>
        <v>0</v>
      </c>
      <c r="Y472" s="260"/>
      <c r="Z472" s="260"/>
      <c r="AA472" s="260"/>
      <c r="AB472" s="891">
        <f t="shared" ref="AB472:AB478" si="333">SUM(Y472:AA472)</f>
        <v>0</v>
      </c>
      <c r="AD472" s="238" t="s">
        <v>735</v>
      </c>
      <c r="AE472" s="230"/>
      <c r="AF472" s="247"/>
      <c r="AG472" s="234">
        <f t="shared" ref="AG472:AG473" si="334">F472</f>
        <v>20000</v>
      </c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1412">
        <f t="shared" si="291"/>
        <v>20000</v>
      </c>
    </row>
    <row r="473" spans="1:179" s="40" customFormat="1" ht="54.75" customHeight="1" x14ac:dyDescent="0.25">
      <c r="A473" s="238" t="s">
        <v>1786</v>
      </c>
      <c r="B473" s="230"/>
      <c r="C473" s="247"/>
      <c r="D473" s="566"/>
      <c r="E473" s="788"/>
      <c r="F473" s="232"/>
      <c r="G473" s="232">
        <f t="shared" si="329"/>
        <v>0</v>
      </c>
      <c r="H473" s="259"/>
      <c r="I473" s="463"/>
      <c r="J473" s="932">
        <f t="shared" si="286"/>
        <v>0</v>
      </c>
      <c r="K473" s="467">
        <f t="shared" si="288"/>
        <v>0</v>
      </c>
      <c r="L473" s="377"/>
      <c r="M473" s="377"/>
      <c r="N473" s="260"/>
      <c r="O473" s="260"/>
      <c r="P473" s="296">
        <f t="shared" si="330"/>
        <v>0</v>
      </c>
      <c r="Q473" s="260"/>
      <c r="R473" s="260"/>
      <c r="S473" s="260"/>
      <c r="T473" s="296">
        <f t="shared" si="331"/>
        <v>0</v>
      </c>
      <c r="U473" s="260"/>
      <c r="V473" s="260"/>
      <c r="W473" s="260"/>
      <c r="X473" s="296">
        <f t="shared" si="332"/>
        <v>0</v>
      </c>
      <c r="Y473" s="260"/>
      <c r="Z473" s="260"/>
      <c r="AA473" s="260"/>
      <c r="AB473" s="891">
        <f t="shared" si="333"/>
        <v>0</v>
      </c>
      <c r="AC473" s="41"/>
      <c r="AD473" s="238" t="s">
        <v>736</v>
      </c>
      <c r="AE473" s="230"/>
      <c r="AF473" s="247"/>
      <c r="AG473" s="234">
        <f t="shared" si="334"/>
        <v>0</v>
      </c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1412">
        <f t="shared" si="291"/>
        <v>0</v>
      </c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  <c r="FQ473" s="41"/>
      <c r="FR473" s="41"/>
      <c r="FS473" s="41"/>
      <c r="FT473" s="41"/>
      <c r="FU473" s="41"/>
      <c r="FV473" s="41"/>
      <c r="FW473" s="41"/>
    </row>
    <row r="474" spans="1:179" s="41" customFormat="1" ht="20.25" hidden="1" customHeight="1" outlineLevel="1" x14ac:dyDescent="0.25">
      <c r="A474" s="238"/>
      <c r="B474" s="230"/>
      <c r="C474" s="247"/>
      <c r="D474" s="566"/>
      <c r="E474" s="788"/>
      <c r="F474" s="232"/>
      <c r="G474" s="232">
        <f t="shared" si="329"/>
        <v>0</v>
      </c>
      <c r="H474" s="259"/>
      <c r="I474" s="463"/>
      <c r="J474" s="932">
        <f t="shared" si="286"/>
        <v>0</v>
      </c>
      <c r="K474" s="467">
        <f t="shared" si="288"/>
        <v>0</v>
      </c>
      <c r="L474" s="377"/>
      <c r="M474" s="377"/>
      <c r="N474" s="260"/>
      <c r="O474" s="260"/>
      <c r="P474" s="296">
        <f t="shared" si="330"/>
        <v>0</v>
      </c>
      <c r="Q474" s="260"/>
      <c r="R474" s="260"/>
      <c r="S474" s="260"/>
      <c r="T474" s="296">
        <f t="shared" si="331"/>
        <v>0</v>
      </c>
      <c r="U474" s="260"/>
      <c r="V474" s="260"/>
      <c r="W474" s="260"/>
      <c r="X474" s="296">
        <f t="shared" si="332"/>
        <v>0</v>
      </c>
      <c r="Y474" s="260"/>
      <c r="Z474" s="260"/>
      <c r="AA474" s="260"/>
      <c r="AB474" s="891">
        <f t="shared" si="333"/>
        <v>0</v>
      </c>
      <c r="AD474" s="238"/>
      <c r="AE474" s="230"/>
      <c r="AF474" s="247"/>
      <c r="AG474" s="234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1412">
        <f t="shared" si="291"/>
        <v>0</v>
      </c>
    </row>
    <row r="475" spans="1:179" s="41" customFormat="1" ht="20.25" hidden="1" customHeight="1" outlineLevel="1" x14ac:dyDescent="0.25">
      <c r="A475" s="238"/>
      <c r="B475" s="230"/>
      <c r="C475" s="247"/>
      <c r="D475" s="566"/>
      <c r="E475" s="788"/>
      <c r="F475" s="232"/>
      <c r="G475" s="232">
        <f t="shared" si="329"/>
        <v>0</v>
      </c>
      <c r="H475" s="259"/>
      <c r="I475" s="463"/>
      <c r="J475" s="932">
        <f t="shared" si="286"/>
        <v>0</v>
      </c>
      <c r="K475" s="467">
        <f t="shared" si="288"/>
        <v>0</v>
      </c>
      <c r="L475" s="377"/>
      <c r="M475" s="377"/>
      <c r="N475" s="260"/>
      <c r="O475" s="260"/>
      <c r="P475" s="296">
        <f t="shared" si="330"/>
        <v>0</v>
      </c>
      <c r="Q475" s="260"/>
      <c r="R475" s="260"/>
      <c r="S475" s="260"/>
      <c r="T475" s="296">
        <f t="shared" si="331"/>
        <v>0</v>
      </c>
      <c r="U475" s="260"/>
      <c r="V475" s="260"/>
      <c r="W475" s="260"/>
      <c r="X475" s="296">
        <f t="shared" si="332"/>
        <v>0</v>
      </c>
      <c r="Y475" s="260"/>
      <c r="Z475" s="260"/>
      <c r="AA475" s="260"/>
      <c r="AB475" s="891">
        <f t="shared" si="333"/>
        <v>0</v>
      </c>
      <c r="AD475" s="238"/>
      <c r="AE475" s="230"/>
      <c r="AF475" s="247"/>
      <c r="AG475" s="234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1412">
        <f t="shared" si="291"/>
        <v>0</v>
      </c>
    </row>
    <row r="476" spans="1:179" s="41" customFormat="1" ht="20.25" hidden="1" customHeight="1" outlineLevel="1" x14ac:dyDescent="0.25">
      <c r="A476" s="238"/>
      <c r="B476" s="230"/>
      <c r="C476" s="247"/>
      <c r="D476" s="566"/>
      <c r="E476" s="788"/>
      <c r="F476" s="232"/>
      <c r="G476" s="232">
        <f t="shared" si="329"/>
        <v>0</v>
      </c>
      <c r="H476" s="259"/>
      <c r="I476" s="463"/>
      <c r="J476" s="932">
        <f t="shared" si="286"/>
        <v>0</v>
      </c>
      <c r="K476" s="467">
        <f t="shared" si="288"/>
        <v>0</v>
      </c>
      <c r="L476" s="377"/>
      <c r="M476" s="377"/>
      <c r="N476" s="260"/>
      <c r="O476" s="260"/>
      <c r="P476" s="296">
        <f t="shared" si="330"/>
        <v>0</v>
      </c>
      <c r="Q476" s="260"/>
      <c r="R476" s="260"/>
      <c r="S476" s="260"/>
      <c r="T476" s="296">
        <f t="shared" si="331"/>
        <v>0</v>
      </c>
      <c r="U476" s="260"/>
      <c r="V476" s="260"/>
      <c r="W476" s="260"/>
      <c r="X476" s="296">
        <f t="shared" si="332"/>
        <v>0</v>
      </c>
      <c r="Y476" s="260"/>
      <c r="Z476" s="260"/>
      <c r="AA476" s="260"/>
      <c r="AB476" s="891">
        <f t="shared" si="333"/>
        <v>0</v>
      </c>
      <c r="AD476" s="238"/>
      <c r="AE476" s="230"/>
      <c r="AF476" s="247"/>
      <c r="AG476" s="234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1412">
        <f t="shared" si="291"/>
        <v>0</v>
      </c>
    </row>
    <row r="477" spans="1:179" s="41" customFormat="1" ht="20.25" hidden="1" customHeight="1" outlineLevel="1" x14ac:dyDescent="0.25">
      <c r="A477" s="238"/>
      <c r="B477" s="230"/>
      <c r="C477" s="247"/>
      <c r="D477" s="566"/>
      <c r="E477" s="788"/>
      <c r="F477" s="232"/>
      <c r="G477" s="232">
        <f t="shared" si="329"/>
        <v>0</v>
      </c>
      <c r="H477" s="259"/>
      <c r="I477" s="463"/>
      <c r="J477" s="932">
        <f t="shared" si="286"/>
        <v>0</v>
      </c>
      <c r="K477" s="467">
        <f t="shared" si="288"/>
        <v>0</v>
      </c>
      <c r="L477" s="377"/>
      <c r="M477" s="377"/>
      <c r="N477" s="260"/>
      <c r="O477" s="260"/>
      <c r="P477" s="296">
        <f t="shared" si="330"/>
        <v>0</v>
      </c>
      <c r="Q477" s="260"/>
      <c r="R477" s="260"/>
      <c r="S477" s="260"/>
      <c r="T477" s="296">
        <f t="shared" si="331"/>
        <v>0</v>
      </c>
      <c r="U477" s="260"/>
      <c r="V477" s="260"/>
      <c r="W477" s="260"/>
      <c r="X477" s="296">
        <f t="shared" si="332"/>
        <v>0</v>
      </c>
      <c r="Y477" s="260"/>
      <c r="Z477" s="260"/>
      <c r="AA477" s="260"/>
      <c r="AB477" s="891">
        <f t="shared" si="333"/>
        <v>0</v>
      </c>
      <c r="AD477" s="238"/>
      <c r="AE477" s="230"/>
      <c r="AF477" s="247"/>
      <c r="AG477" s="234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1412">
        <f t="shared" si="291"/>
        <v>0</v>
      </c>
    </row>
    <row r="478" spans="1:179" s="41" customFormat="1" ht="20.25" hidden="1" customHeight="1" outlineLevel="1" x14ac:dyDescent="0.25">
      <c r="A478" s="238"/>
      <c r="B478" s="230"/>
      <c r="C478" s="247"/>
      <c r="D478" s="566"/>
      <c r="E478" s="788"/>
      <c r="F478" s="232"/>
      <c r="G478" s="232">
        <f t="shared" si="329"/>
        <v>0</v>
      </c>
      <c r="H478" s="259"/>
      <c r="I478" s="463"/>
      <c r="J478" s="932">
        <f t="shared" si="286"/>
        <v>0</v>
      </c>
      <c r="K478" s="467">
        <f t="shared" si="288"/>
        <v>0</v>
      </c>
      <c r="L478" s="377"/>
      <c r="M478" s="377"/>
      <c r="N478" s="260"/>
      <c r="O478" s="260"/>
      <c r="P478" s="296">
        <f t="shared" si="330"/>
        <v>0</v>
      </c>
      <c r="Q478" s="260"/>
      <c r="R478" s="260"/>
      <c r="S478" s="260"/>
      <c r="T478" s="296">
        <f t="shared" si="331"/>
        <v>0</v>
      </c>
      <c r="U478" s="260"/>
      <c r="V478" s="260"/>
      <c r="W478" s="260"/>
      <c r="X478" s="296">
        <f t="shared" si="332"/>
        <v>0</v>
      </c>
      <c r="Y478" s="260"/>
      <c r="Z478" s="260"/>
      <c r="AA478" s="260"/>
      <c r="AB478" s="891">
        <f t="shared" si="333"/>
        <v>0</v>
      </c>
      <c r="AD478" s="238"/>
      <c r="AE478" s="230"/>
      <c r="AF478" s="247"/>
      <c r="AG478" s="234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1412">
        <f t="shared" si="291"/>
        <v>0</v>
      </c>
    </row>
    <row r="479" spans="1:179" s="41" customFormat="1" ht="24.75" customHeight="1" collapsed="1" x14ac:dyDescent="0.25">
      <c r="A479" s="287" t="s">
        <v>664</v>
      </c>
      <c r="B479" s="288">
        <v>226</v>
      </c>
      <c r="C479" s="288"/>
      <c r="D479" s="784"/>
      <c r="E479" s="512">
        <f>E482+E500+E501+E503+E480+E481+E502</f>
        <v>0</v>
      </c>
      <c r="F479" s="290">
        <f>F482+F500+F501+F503+F480+F481+F502</f>
        <v>134700</v>
      </c>
      <c r="G479" s="290">
        <f t="shared" ref="G479:I479" si="335">G482+G500+G501+G503+G480+G481+G502</f>
        <v>134700</v>
      </c>
      <c r="H479" s="291">
        <f t="shared" si="335"/>
        <v>0</v>
      </c>
      <c r="I479" s="414">
        <f t="shared" si="335"/>
        <v>0</v>
      </c>
      <c r="J479" s="929">
        <f t="shared" si="286"/>
        <v>134700</v>
      </c>
      <c r="K479" s="303">
        <f>L479+P479+T479+X479+AB479</f>
        <v>0</v>
      </c>
      <c r="L479" s="303">
        <f t="shared" ref="L479:AB479" si="336">L482+L500+L501+L503+L480+L481+L502</f>
        <v>0</v>
      </c>
      <c r="M479" s="302">
        <f t="shared" si="336"/>
        <v>0</v>
      </c>
      <c r="N479" s="292">
        <f t="shared" si="336"/>
        <v>0</v>
      </c>
      <c r="O479" s="303">
        <f t="shared" si="336"/>
        <v>0</v>
      </c>
      <c r="P479" s="303">
        <f t="shared" si="336"/>
        <v>0</v>
      </c>
      <c r="Q479" s="303">
        <f t="shared" si="336"/>
        <v>0</v>
      </c>
      <c r="R479" s="303">
        <f t="shared" si="336"/>
        <v>0</v>
      </c>
      <c r="S479" s="303">
        <f t="shared" si="336"/>
        <v>0</v>
      </c>
      <c r="T479" s="303">
        <f t="shared" si="336"/>
        <v>0</v>
      </c>
      <c r="U479" s="303">
        <f t="shared" si="336"/>
        <v>0</v>
      </c>
      <c r="V479" s="303">
        <f t="shared" si="336"/>
        <v>0</v>
      </c>
      <c r="W479" s="303">
        <f t="shared" si="336"/>
        <v>0</v>
      </c>
      <c r="X479" s="303">
        <f t="shared" si="336"/>
        <v>0</v>
      </c>
      <c r="Y479" s="303">
        <f t="shared" si="336"/>
        <v>0</v>
      </c>
      <c r="Z479" s="303">
        <f t="shared" si="336"/>
        <v>0</v>
      </c>
      <c r="AA479" s="303">
        <f t="shared" si="336"/>
        <v>0</v>
      </c>
      <c r="AB479" s="889">
        <f t="shared" si="336"/>
        <v>0</v>
      </c>
      <c r="AC479" s="194"/>
      <c r="AD479" s="287" t="s">
        <v>664</v>
      </c>
      <c r="AE479" s="288">
        <v>226</v>
      </c>
      <c r="AF479" s="288"/>
      <c r="AG479" s="292">
        <f>AG482+AG500+AG501+AG503+AG480+AG481+AG502</f>
        <v>134700</v>
      </c>
      <c r="AH479" s="292" t="s">
        <v>47</v>
      </c>
      <c r="AI479" s="292" t="s">
        <v>47</v>
      </c>
      <c r="AJ479" s="292" t="s">
        <v>47</v>
      </c>
      <c r="AK479" s="292" t="s">
        <v>47</v>
      </c>
      <c r="AL479" s="292" t="s">
        <v>47</v>
      </c>
      <c r="AM479" s="292" t="s">
        <v>47</v>
      </c>
      <c r="AN479" s="292" t="s">
        <v>47</v>
      </c>
      <c r="AO479" s="292" t="s">
        <v>47</v>
      </c>
      <c r="AP479" s="292" t="s">
        <v>47</v>
      </c>
      <c r="AQ479" s="292" t="s">
        <v>47</v>
      </c>
      <c r="AR479" s="292" t="s">
        <v>47</v>
      </c>
      <c r="AS479" s="1411" t="s">
        <v>47</v>
      </c>
    </row>
    <row r="480" spans="1:179" s="40" customFormat="1" ht="82.5" customHeight="1" x14ac:dyDescent="0.25">
      <c r="A480" s="293" t="s">
        <v>119</v>
      </c>
      <c r="B480" s="344"/>
      <c r="C480" s="345">
        <v>921</v>
      </c>
      <c r="D480" s="785" t="s">
        <v>1219</v>
      </c>
      <c r="E480" s="788"/>
      <c r="F480" s="294">
        <f>'212,226 команд.расходы'!G5</f>
        <v>0</v>
      </c>
      <c r="G480" s="294">
        <f>F480</f>
        <v>0</v>
      </c>
      <c r="H480" s="1670"/>
      <c r="I480" s="1671"/>
      <c r="J480" s="931">
        <f t="shared" ref="J480:J481" si="337">G480-K480</f>
        <v>0</v>
      </c>
      <c r="K480" s="927">
        <f t="shared" ref="K480:K481" si="338">L480+P480+T480+X480+AB480</f>
        <v>0</v>
      </c>
      <c r="L480" s="1673"/>
      <c r="M480" s="1673"/>
      <c r="N480" s="296"/>
      <c r="O480" s="296"/>
      <c r="P480" s="295">
        <f>SUM(M480:O480)</f>
        <v>0</v>
      </c>
      <c r="Q480" s="296"/>
      <c r="R480" s="296"/>
      <c r="S480" s="296"/>
      <c r="T480" s="295">
        <f>SUM(Q480:S480)</f>
        <v>0</v>
      </c>
      <c r="U480" s="296"/>
      <c r="V480" s="296"/>
      <c r="W480" s="296"/>
      <c r="X480" s="295">
        <f>SUM(U480:W480)</f>
        <v>0</v>
      </c>
      <c r="Y480" s="296"/>
      <c r="Z480" s="296"/>
      <c r="AA480" s="296"/>
      <c r="AB480" s="890">
        <f>SUM(Y480:AA480)</f>
        <v>0</v>
      </c>
      <c r="AC480" s="41"/>
      <c r="AD480" s="293" t="s">
        <v>119</v>
      </c>
      <c r="AE480" s="344"/>
      <c r="AF480" s="345">
        <v>921</v>
      </c>
      <c r="AG480" s="295">
        <f>F480</f>
        <v>0</v>
      </c>
      <c r="AH480" s="295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5"/>
      <c r="AS480" s="1412">
        <f t="shared" ref="AS480:AS481" si="339">AG480-AH480-AI480-AJ480-AK480-AL480-AM480-AN480-AO480-AP480-AQ480-AR480</f>
        <v>0</v>
      </c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  <c r="FQ480" s="41"/>
      <c r="FR480" s="41"/>
      <c r="FS480" s="41"/>
      <c r="FT480" s="41"/>
      <c r="FU480" s="41"/>
      <c r="FV480" s="41"/>
      <c r="FW480" s="41"/>
    </row>
    <row r="481" spans="1:179" s="40" customFormat="1" ht="54" customHeight="1" x14ac:dyDescent="0.25">
      <c r="A481" s="293" t="s">
        <v>790</v>
      </c>
      <c r="B481" s="345"/>
      <c r="C481" s="345">
        <v>952</v>
      </c>
      <c r="D481" s="785" t="s">
        <v>1219</v>
      </c>
      <c r="E481" s="788"/>
      <c r="F481" s="294">
        <f>'212,226 команд.расходы'!H5</f>
        <v>0</v>
      </c>
      <c r="G481" s="294">
        <f>F481</f>
        <v>0</v>
      </c>
      <c r="H481" s="1670"/>
      <c r="I481" s="1672"/>
      <c r="J481" s="931">
        <f t="shared" si="337"/>
        <v>0</v>
      </c>
      <c r="K481" s="927">
        <f t="shared" si="338"/>
        <v>0</v>
      </c>
      <c r="L481" s="1673"/>
      <c r="M481" s="1673"/>
      <c r="N481" s="296"/>
      <c r="O481" s="296"/>
      <c r="P481" s="295">
        <f>SUM(M481:O481)</f>
        <v>0</v>
      </c>
      <c r="Q481" s="296"/>
      <c r="R481" s="296"/>
      <c r="S481" s="296"/>
      <c r="T481" s="295">
        <f>SUM(Q481:S481)</f>
        <v>0</v>
      </c>
      <c r="U481" s="296"/>
      <c r="V481" s="296"/>
      <c r="W481" s="296"/>
      <c r="X481" s="295">
        <f>SUM(U481:W481)</f>
        <v>0</v>
      </c>
      <c r="Y481" s="296"/>
      <c r="Z481" s="296"/>
      <c r="AA481" s="296"/>
      <c r="AB481" s="890">
        <f>SUM(Y481:AA481)</f>
        <v>0</v>
      </c>
      <c r="AC481" s="41"/>
      <c r="AD481" s="293" t="s">
        <v>790</v>
      </c>
      <c r="AE481" s="345"/>
      <c r="AF481" s="345">
        <v>952</v>
      </c>
      <c r="AG481" s="295">
        <f>F481</f>
        <v>0</v>
      </c>
      <c r="AH481" s="295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5"/>
      <c r="AS481" s="1412">
        <f t="shared" si="339"/>
        <v>0</v>
      </c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  <c r="FQ481" s="41"/>
      <c r="FR481" s="41"/>
      <c r="FS481" s="41"/>
      <c r="FT481" s="41"/>
      <c r="FU481" s="41"/>
      <c r="FV481" s="41"/>
      <c r="FW481" s="41"/>
    </row>
    <row r="482" spans="1:179" s="42" customFormat="1" ht="24.75" customHeight="1" x14ac:dyDescent="0.25">
      <c r="A482" s="293" t="s">
        <v>85</v>
      </c>
      <c r="B482" s="344"/>
      <c r="C482" s="345">
        <v>954</v>
      </c>
      <c r="D482" s="785" t="s">
        <v>1220</v>
      </c>
      <c r="E482" s="789">
        <f>SUM(E483:E499)</f>
        <v>0</v>
      </c>
      <c r="F482" s="294">
        <f>CEILING(SUM(F483:F499),100)</f>
        <v>10000</v>
      </c>
      <c r="G482" s="294">
        <f>CEILING(SUM(G483:G499),100)</f>
        <v>10000</v>
      </c>
      <c r="H482" s="346">
        <f t="shared" ref="H482:AB482" si="340">SUM(H483:H499)</f>
        <v>0</v>
      </c>
      <c r="I482" s="415">
        <f t="shared" si="340"/>
        <v>0</v>
      </c>
      <c r="J482" s="931">
        <f t="shared" si="286"/>
        <v>10000</v>
      </c>
      <c r="K482" s="304">
        <f t="shared" si="288"/>
        <v>0</v>
      </c>
      <c r="L482" s="304">
        <f t="shared" si="340"/>
        <v>0</v>
      </c>
      <c r="M482" s="307">
        <f>SUM(M483:M499)</f>
        <v>0</v>
      </c>
      <c r="N482" s="306">
        <f t="shared" si="340"/>
        <v>0</v>
      </c>
      <c r="O482" s="306">
        <f t="shared" si="340"/>
        <v>0</v>
      </c>
      <c r="P482" s="306">
        <f t="shared" si="340"/>
        <v>0</v>
      </c>
      <c r="Q482" s="306">
        <f t="shared" si="340"/>
        <v>0</v>
      </c>
      <c r="R482" s="306">
        <f t="shared" si="340"/>
        <v>0</v>
      </c>
      <c r="S482" s="306">
        <f t="shared" si="340"/>
        <v>0</v>
      </c>
      <c r="T482" s="306">
        <f t="shared" si="340"/>
        <v>0</v>
      </c>
      <c r="U482" s="306">
        <f t="shared" si="340"/>
        <v>0</v>
      </c>
      <c r="V482" s="306">
        <f t="shared" si="340"/>
        <v>0</v>
      </c>
      <c r="W482" s="306">
        <f t="shared" si="340"/>
        <v>0</v>
      </c>
      <c r="X482" s="306">
        <f t="shared" si="340"/>
        <v>0</v>
      </c>
      <c r="Y482" s="306">
        <f t="shared" si="340"/>
        <v>0</v>
      </c>
      <c r="Z482" s="306">
        <f t="shared" si="340"/>
        <v>0</v>
      </c>
      <c r="AA482" s="295">
        <f t="shared" si="340"/>
        <v>0</v>
      </c>
      <c r="AB482" s="892">
        <f t="shared" si="340"/>
        <v>0</v>
      </c>
      <c r="AC482" s="41"/>
      <c r="AD482" s="293" t="s">
        <v>85</v>
      </c>
      <c r="AE482" s="344"/>
      <c r="AF482" s="345">
        <v>954</v>
      </c>
      <c r="AG482" s="295">
        <f t="shared" ref="AG482:AR482" si="341">SUM(AG483:AG499)</f>
        <v>10000</v>
      </c>
      <c r="AH482" s="295">
        <f t="shared" si="341"/>
        <v>0</v>
      </c>
      <c r="AI482" s="295">
        <f t="shared" si="341"/>
        <v>0</v>
      </c>
      <c r="AJ482" s="295">
        <f t="shared" si="341"/>
        <v>0</v>
      </c>
      <c r="AK482" s="295">
        <f t="shared" si="341"/>
        <v>0</v>
      </c>
      <c r="AL482" s="295">
        <f t="shared" si="341"/>
        <v>0</v>
      </c>
      <c r="AM482" s="295">
        <f t="shared" si="341"/>
        <v>0</v>
      </c>
      <c r="AN482" s="295">
        <f t="shared" si="341"/>
        <v>0</v>
      </c>
      <c r="AO482" s="295">
        <f t="shared" si="341"/>
        <v>0</v>
      </c>
      <c r="AP482" s="295">
        <f t="shared" si="341"/>
        <v>0</v>
      </c>
      <c r="AQ482" s="295">
        <f t="shared" si="341"/>
        <v>0</v>
      </c>
      <c r="AR482" s="295">
        <f t="shared" si="341"/>
        <v>0</v>
      </c>
      <c r="AS482" s="1412">
        <f t="shared" si="291"/>
        <v>10000</v>
      </c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94"/>
      <c r="BT482" s="194"/>
      <c r="BU482" s="194"/>
      <c r="BV482" s="194"/>
      <c r="BW482" s="194"/>
      <c r="BX482" s="194"/>
      <c r="BY482" s="194"/>
      <c r="BZ482" s="194"/>
      <c r="CA482" s="194"/>
      <c r="CB482" s="194"/>
      <c r="CC482" s="194"/>
      <c r="CD482" s="194"/>
      <c r="CE482" s="194"/>
      <c r="CF482" s="194"/>
      <c r="CG482" s="194"/>
      <c r="CH482" s="194"/>
      <c r="CI482" s="194"/>
      <c r="CJ482" s="194"/>
      <c r="CK482" s="194"/>
      <c r="CL482" s="194"/>
      <c r="CM482" s="194"/>
      <c r="CN482" s="194"/>
      <c r="CO482" s="194"/>
      <c r="CP482" s="194"/>
      <c r="CQ482" s="194"/>
      <c r="CR482" s="194"/>
      <c r="CS482" s="194"/>
      <c r="CT482" s="194"/>
      <c r="CU482" s="194"/>
      <c r="CV482" s="194"/>
      <c r="CW482" s="194"/>
      <c r="CX482" s="194"/>
      <c r="CY482" s="194"/>
      <c r="CZ482" s="194"/>
      <c r="DA482" s="194"/>
      <c r="DB482" s="194"/>
      <c r="DC482" s="194"/>
      <c r="DD482" s="194"/>
      <c r="DE482" s="194"/>
      <c r="DF482" s="194"/>
      <c r="DG482" s="194"/>
      <c r="DH482" s="194"/>
      <c r="DI482" s="194"/>
      <c r="DJ482" s="194"/>
      <c r="DK482" s="194"/>
      <c r="DL482" s="194"/>
      <c r="DM482" s="194"/>
      <c r="DN482" s="194"/>
      <c r="DO482" s="194"/>
      <c r="DP482" s="194"/>
      <c r="DQ482" s="194"/>
      <c r="DR482" s="194"/>
      <c r="DS482" s="194"/>
      <c r="DT482" s="194"/>
      <c r="DU482" s="194"/>
      <c r="DV482" s="194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</row>
    <row r="483" spans="1:179" s="40" customFormat="1" ht="53.25" customHeight="1" x14ac:dyDescent="0.25">
      <c r="A483" s="238" t="s">
        <v>952</v>
      </c>
      <c r="B483" s="230"/>
      <c r="C483" s="247"/>
      <c r="D483" s="566"/>
      <c r="E483" s="788"/>
      <c r="F483" s="232">
        <f>'226.954 прочие услуги'!F146</f>
        <v>0</v>
      </c>
      <c r="G483" s="232">
        <f>F483</f>
        <v>0</v>
      </c>
      <c r="H483" s="259"/>
      <c r="I483" s="462"/>
      <c r="J483" s="932">
        <f t="shared" si="286"/>
        <v>0</v>
      </c>
      <c r="K483" s="467">
        <f t="shared" si="288"/>
        <v>0</v>
      </c>
      <c r="L483" s="377"/>
      <c r="M483" s="377"/>
      <c r="N483" s="260"/>
      <c r="O483" s="260"/>
      <c r="P483" s="296">
        <f t="shared" ref="P483:P499" si="342">SUM(M483:O483)</f>
        <v>0</v>
      </c>
      <c r="Q483" s="260"/>
      <c r="R483" s="260"/>
      <c r="S483" s="260"/>
      <c r="T483" s="296">
        <f t="shared" ref="T483:T499" si="343">SUM(Q483:S483)</f>
        <v>0</v>
      </c>
      <c r="U483" s="260"/>
      <c r="V483" s="260"/>
      <c r="W483" s="260"/>
      <c r="X483" s="296">
        <f t="shared" ref="X483:X499" si="344">SUM(U483:W483)</f>
        <v>0</v>
      </c>
      <c r="Y483" s="260"/>
      <c r="Z483" s="260"/>
      <c r="AA483" s="260"/>
      <c r="AB483" s="891">
        <f t="shared" ref="AB483:AB501" si="345">SUM(Y483:AA483)</f>
        <v>0</v>
      </c>
      <c r="AC483" s="41"/>
      <c r="AD483" s="238" t="s">
        <v>952</v>
      </c>
      <c r="AE483" s="230"/>
      <c r="AF483" s="247"/>
      <c r="AG483" s="234">
        <f t="shared" ref="AG483:AG489" si="346">F483</f>
        <v>0</v>
      </c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1412">
        <f t="shared" si="291"/>
        <v>0</v>
      </c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  <c r="FQ483" s="41"/>
      <c r="FR483" s="41"/>
      <c r="FS483" s="41"/>
      <c r="FT483" s="41"/>
      <c r="FU483" s="41"/>
      <c r="FV483" s="41"/>
      <c r="FW483" s="41"/>
    </row>
    <row r="484" spans="1:179" s="40" customFormat="1" ht="54" customHeight="1" x14ac:dyDescent="0.25">
      <c r="A484" s="238" t="s">
        <v>1787</v>
      </c>
      <c r="B484" s="230"/>
      <c r="C484" s="247"/>
      <c r="D484" s="566"/>
      <c r="E484" s="788"/>
      <c r="F484" s="232">
        <f>'226.954 прочие услуги'!F142</f>
        <v>0</v>
      </c>
      <c r="G484" s="232">
        <f t="shared" ref="G484:G499" si="347">F484</f>
        <v>0</v>
      </c>
      <c r="H484" s="259"/>
      <c r="I484" s="462"/>
      <c r="J484" s="932">
        <f t="shared" si="286"/>
        <v>0</v>
      </c>
      <c r="K484" s="467">
        <f t="shared" si="288"/>
        <v>0</v>
      </c>
      <c r="L484" s="377"/>
      <c r="M484" s="377"/>
      <c r="N484" s="260"/>
      <c r="O484" s="260"/>
      <c r="P484" s="296">
        <f t="shared" si="342"/>
        <v>0</v>
      </c>
      <c r="Q484" s="260"/>
      <c r="R484" s="260"/>
      <c r="S484" s="260"/>
      <c r="T484" s="296">
        <f t="shared" si="343"/>
        <v>0</v>
      </c>
      <c r="U484" s="260"/>
      <c r="V484" s="260"/>
      <c r="W484" s="260"/>
      <c r="X484" s="296">
        <f t="shared" si="344"/>
        <v>0</v>
      </c>
      <c r="Y484" s="260"/>
      <c r="Z484" s="260"/>
      <c r="AA484" s="260"/>
      <c r="AB484" s="891">
        <f t="shared" si="345"/>
        <v>0</v>
      </c>
      <c r="AC484" s="41"/>
      <c r="AD484" s="238" t="s">
        <v>744</v>
      </c>
      <c r="AE484" s="230"/>
      <c r="AF484" s="247"/>
      <c r="AG484" s="234">
        <f t="shared" si="346"/>
        <v>0</v>
      </c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1412">
        <f t="shared" si="291"/>
        <v>0</v>
      </c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  <c r="FQ484" s="41"/>
      <c r="FR484" s="41"/>
      <c r="FS484" s="41"/>
      <c r="FT484" s="41"/>
      <c r="FU484" s="41"/>
      <c r="FV484" s="41"/>
      <c r="FW484" s="41"/>
    </row>
    <row r="485" spans="1:179" s="41" customFormat="1" ht="89.25" customHeight="1" x14ac:dyDescent="0.25">
      <c r="A485" s="238" t="s">
        <v>1796</v>
      </c>
      <c r="B485" s="230"/>
      <c r="C485" s="247"/>
      <c r="D485" s="566"/>
      <c r="E485" s="788"/>
      <c r="F485" s="232">
        <f>'226.954 прочие услуги'!F144</f>
        <v>10000</v>
      </c>
      <c r="G485" s="232">
        <f t="shared" si="347"/>
        <v>10000</v>
      </c>
      <c r="H485" s="259"/>
      <c r="I485" s="462"/>
      <c r="J485" s="932">
        <f t="shared" si="286"/>
        <v>10000</v>
      </c>
      <c r="K485" s="467">
        <f t="shared" si="288"/>
        <v>0</v>
      </c>
      <c r="L485" s="377"/>
      <c r="M485" s="377"/>
      <c r="N485" s="260"/>
      <c r="O485" s="260"/>
      <c r="P485" s="296">
        <f>SUM(M485:O485)</f>
        <v>0</v>
      </c>
      <c r="Q485" s="260"/>
      <c r="R485" s="260"/>
      <c r="S485" s="260"/>
      <c r="T485" s="296">
        <f>SUM(Q485:S485)</f>
        <v>0</v>
      </c>
      <c r="U485" s="260"/>
      <c r="V485" s="260"/>
      <c r="W485" s="260"/>
      <c r="X485" s="296">
        <f>SUM(U485:W485)</f>
        <v>0</v>
      </c>
      <c r="Y485" s="260"/>
      <c r="Z485" s="260"/>
      <c r="AA485" s="260"/>
      <c r="AB485" s="891">
        <f>SUM(Y485:AA485)</f>
        <v>0</v>
      </c>
      <c r="AD485" s="238" t="s">
        <v>1796</v>
      </c>
      <c r="AE485" s="230"/>
      <c r="AF485" s="247"/>
      <c r="AG485" s="234">
        <f t="shared" si="346"/>
        <v>10000</v>
      </c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1412">
        <f t="shared" si="291"/>
        <v>10000</v>
      </c>
    </row>
    <row r="486" spans="1:179" s="41" customFormat="1" ht="36.75" customHeight="1" x14ac:dyDescent="0.25">
      <c r="A486" s="238" t="s">
        <v>953</v>
      </c>
      <c r="B486" s="230"/>
      <c r="C486" s="247"/>
      <c r="D486" s="566"/>
      <c r="E486" s="788"/>
      <c r="F486" s="232">
        <f>'226.954 прочие услуги'!F143</f>
        <v>0</v>
      </c>
      <c r="G486" s="232">
        <f t="shared" si="347"/>
        <v>0</v>
      </c>
      <c r="H486" s="259"/>
      <c r="I486" s="462"/>
      <c r="J486" s="932">
        <f t="shared" si="286"/>
        <v>0</v>
      </c>
      <c r="K486" s="467">
        <f t="shared" si="288"/>
        <v>0</v>
      </c>
      <c r="L486" s="377"/>
      <c r="M486" s="377"/>
      <c r="N486" s="260"/>
      <c r="O486" s="260"/>
      <c r="P486" s="296">
        <f t="shared" si="342"/>
        <v>0</v>
      </c>
      <c r="Q486" s="260"/>
      <c r="R486" s="260"/>
      <c r="S486" s="260"/>
      <c r="T486" s="296">
        <f t="shared" si="343"/>
        <v>0</v>
      </c>
      <c r="U486" s="260"/>
      <c r="V486" s="260"/>
      <c r="W486" s="260"/>
      <c r="X486" s="296">
        <f t="shared" si="344"/>
        <v>0</v>
      </c>
      <c r="Y486" s="260"/>
      <c r="Z486" s="260"/>
      <c r="AA486" s="260"/>
      <c r="AB486" s="891">
        <f t="shared" si="345"/>
        <v>0</v>
      </c>
      <c r="AD486" s="238" t="s">
        <v>953</v>
      </c>
      <c r="AE486" s="230"/>
      <c r="AF486" s="247"/>
      <c r="AG486" s="234">
        <f t="shared" si="346"/>
        <v>0</v>
      </c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1412">
        <f t="shared" si="291"/>
        <v>0</v>
      </c>
    </row>
    <row r="487" spans="1:179" s="41" customFormat="1" ht="36.75" customHeight="1" x14ac:dyDescent="0.25">
      <c r="A487" s="238" t="s">
        <v>954</v>
      </c>
      <c r="B487" s="230"/>
      <c r="C487" s="247"/>
      <c r="D487" s="566"/>
      <c r="E487" s="788"/>
      <c r="F487" s="232">
        <f>'226.954 прочие услуги'!F147</f>
        <v>0</v>
      </c>
      <c r="G487" s="232">
        <f t="shared" si="347"/>
        <v>0</v>
      </c>
      <c r="H487" s="259"/>
      <c r="I487" s="462"/>
      <c r="J487" s="932">
        <f t="shared" si="286"/>
        <v>0</v>
      </c>
      <c r="K487" s="467">
        <f t="shared" si="288"/>
        <v>0</v>
      </c>
      <c r="L487" s="377"/>
      <c r="M487" s="377"/>
      <c r="N487" s="260"/>
      <c r="O487" s="260"/>
      <c r="P487" s="296">
        <f t="shared" si="342"/>
        <v>0</v>
      </c>
      <c r="Q487" s="260"/>
      <c r="R487" s="260"/>
      <c r="S487" s="260"/>
      <c r="T487" s="296">
        <f t="shared" si="343"/>
        <v>0</v>
      </c>
      <c r="U487" s="260"/>
      <c r="V487" s="260"/>
      <c r="W487" s="260"/>
      <c r="X487" s="296">
        <f t="shared" si="344"/>
        <v>0</v>
      </c>
      <c r="Y487" s="260"/>
      <c r="Z487" s="260"/>
      <c r="AA487" s="260"/>
      <c r="AB487" s="891">
        <f t="shared" si="345"/>
        <v>0</v>
      </c>
      <c r="AD487" s="238" t="s">
        <v>954</v>
      </c>
      <c r="AE487" s="230"/>
      <c r="AF487" s="247"/>
      <c r="AG487" s="234">
        <f t="shared" si="346"/>
        <v>0</v>
      </c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1412">
        <f t="shared" si="291"/>
        <v>0</v>
      </c>
    </row>
    <row r="488" spans="1:179" s="41" customFormat="1" ht="71.25" customHeight="1" x14ac:dyDescent="0.25">
      <c r="A488" s="238" t="s">
        <v>1803</v>
      </c>
      <c r="B488" s="230"/>
      <c r="C488" s="247"/>
      <c r="D488" s="566"/>
      <c r="E488" s="788"/>
      <c r="F488" s="232"/>
      <c r="G488" s="232">
        <f t="shared" si="347"/>
        <v>0</v>
      </c>
      <c r="H488" s="259"/>
      <c r="I488" s="462"/>
      <c r="J488" s="932">
        <f t="shared" si="286"/>
        <v>0</v>
      </c>
      <c r="K488" s="467">
        <f t="shared" si="288"/>
        <v>0</v>
      </c>
      <c r="L488" s="377"/>
      <c r="M488" s="377"/>
      <c r="N488" s="260"/>
      <c r="O488" s="260"/>
      <c r="P488" s="296">
        <f>SUM(M488:O488)</f>
        <v>0</v>
      </c>
      <c r="Q488" s="260"/>
      <c r="R488" s="260"/>
      <c r="S488" s="260"/>
      <c r="T488" s="296">
        <f>SUM(Q488:S488)</f>
        <v>0</v>
      </c>
      <c r="U488" s="260"/>
      <c r="V488" s="260"/>
      <c r="W488" s="260"/>
      <c r="X488" s="296">
        <f>SUM(U488:W488)</f>
        <v>0</v>
      </c>
      <c r="Y488" s="260"/>
      <c r="Z488" s="260"/>
      <c r="AA488" s="260"/>
      <c r="AB488" s="891">
        <f>SUM(Y488:AA488)</f>
        <v>0</v>
      </c>
      <c r="AD488" s="238" t="s">
        <v>1803</v>
      </c>
      <c r="AE488" s="230"/>
      <c r="AF488" s="247"/>
      <c r="AG488" s="234">
        <f t="shared" si="346"/>
        <v>0</v>
      </c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1412">
        <f t="shared" si="291"/>
        <v>0</v>
      </c>
    </row>
    <row r="489" spans="1:179" s="41" customFormat="1" ht="50.25" customHeight="1" x14ac:dyDescent="0.25">
      <c r="A489" s="543" t="s">
        <v>1125</v>
      </c>
      <c r="B489" s="230"/>
      <c r="C489" s="247"/>
      <c r="D489" s="566"/>
      <c r="E489" s="788"/>
      <c r="F489" s="232"/>
      <c r="G489" s="232">
        <f t="shared" si="347"/>
        <v>0</v>
      </c>
      <c r="H489" s="259"/>
      <c r="I489" s="462"/>
      <c r="J489" s="932">
        <f t="shared" si="286"/>
        <v>0</v>
      </c>
      <c r="K489" s="467">
        <f t="shared" si="288"/>
        <v>0</v>
      </c>
      <c r="L489" s="377"/>
      <c r="M489" s="377"/>
      <c r="N489" s="260"/>
      <c r="O489" s="260"/>
      <c r="P489" s="296">
        <f t="shared" si="342"/>
        <v>0</v>
      </c>
      <c r="Q489" s="260"/>
      <c r="R489" s="260"/>
      <c r="S489" s="260"/>
      <c r="T489" s="296">
        <f t="shared" si="343"/>
        <v>0</v>
      </c>
      <c r="U489" s="260"/>
      <c r="V489" s="260"/>
      <c r="W489" s="260"/>
      <c r="X489" s="296">
        <f t="shared" si="344"/>
        <v>0</v>
      </c>
      <c r="Y489" s="260"/>
      <c r="Z489" s="260"/>
      <c r="AA489" s="260"/>
      <c r="AB489" s="891">
        <f t="shared" si="345"/>
        <v>0</v>
      </c>
      <c r="AD489" s="543" t="s">
        <v>1125</v>
      </c>
      <c r="AE489" s="230"/>
      <c r="AF489" s="247"/>
      <c r="AG489" s="234">
        <f t="shared" si="346"/>
        <v>0</v>
      </c>
      <c r="AH489" s="260" t="s">
        <v>47</v>
      </c>
      <c r="AI489" s="260" t="s">
        <v>47</v>
      </c>
      <c r="AJ489" s="260" t="s">
        <v>47</v>
      </c>
      <c r="AK489" s="260" t="s">
        <v>47</v>
      </c>
      <c r="AL489" s="260" t="s">
        <v>47</v>
      </c>
      <c r="AM489" s="260" t="s">
        <v>47</v>
      </c>
      <c r="AN489" s="260" t="s">
        <v>47</v>
      </c>
      <c r="AO489" s="260" t="s">
        <v>47</v>
      </c>
      <c r="AP489" s="260" t="s">
        <v>47</v>
      </c>
      <c r="AQ489" s="260" t="s">
        <v>47</v>
      </c>
      <c r="AR489" s="260" t="s">
        <v>47</v>
      </c>
      <c r="AS489" s="1412" t="s">
        <v>47</v>
      </c>
    </row>
    <row r="490" spans="1:179" s="41" customFormat="1" ht="21.75" hidden="1" customHeight="1" outlineLevel="1" x14ac:dyDescent="0.25">
      <c r="A490" s="238"/>
      <c r="B490" s="230"/>
      <c r="C490" s="247"/>
      <c r="D490" s="566"/>
      <c r="E490" s="788"/>
      <c r="F490" s="232"/>
      <c r="G490" s="232">
        <f t="shared" si="347"/>
        <v>0</v>
      </c>
      <c r="H490" s="259"/>
      <c r="I490" s="462"/>
      <c r="J490" s="932">
        <f t="shared" si="286"/>
        <v>0</v>
      </c>
      <c r="K490" s="467">
        <f t="shared" si="288"/>
        <v>0</v>
      </c>
      <c r="L490" s="284"/>
      <c r="M490" s="284"/>
      <c r="N490" s="234"/>
      <c r="O490" s="234"/>
      <c r="P490" s="296">
        <f t="shared" si="342"/>
        <v>0</v>
      </c>
      <c r="Q490" s="260"/>
      <c r="R490" s="260"/>
      <c r="S490" s="260"/>
      <c r="T490" s="296">
        <f t="shared" si="343"/>
        <v>0</v>
      </c>
      <c r="U490" s="260"/>
      <c r="V490" s="260"/>
      <c r="W490" s="260"/>
      <c r="X490" s="296">
        <f t="shared" si="344"/>
        <v>0</v>
      </c>
      <c r="Y490" s="260"/>
      <c r="Z490" s="260"/>
      <c r="AA490" s="260"/>
      <c r="AB490" s="891">
        <f t="shared" si="345"/>
        <v>0</v>
      </c>
      <c r="AD490" s="238"/>
      <c r="AE490" s="230"/>
      <c r="AF490" s="247"/>
      <c r="AG490" s="234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1412">
        <f t="shared" si="291"/>
        <v>0</v>
      </c>
    </row>
    <row r="491" spans="1:179" s="41" customFormat="1" ht="21.75" hidden="1" customHeight="1" outlineLevel="1" x14ac:dyDescent="0.25">
      <c r="A491" s="238"/>
      <c r="B491" s="230"/>
      <c r="C491" s="247"/>
      <c r="D491" s="566"/>
      <c r="E491" s="788"/>
      <c r="F491" s="232"/>
      <c r="G491" s="232">
        <f t="shared" si="347"/>
        <v>0</v>
      </c>
      <c r="H491" s="259"/>
      <c r="I491" s="462"/>
      <c r="J491" s="932">
        <f t="shared" si="286"/>
        <v>0</v>
      </c>
      <c r="K491" s="467">
        <f t="shared" si="288"/>
        <v>0</v>
      </c>
      <c r="L491" s="284"/>
      <c r="M491" s="284"/>
      <c r="N491" s="234"/>
      <c r="O491" s="234"/>
      <c r="P491" s="296">
        <f t="shared" si="342"/>
        <v>0</v>
      </c>
      <c r="Q491" s="260"/>
      <c r="R491" s="260"/>
      <c r="S491" s="260"/>
      <c r="T491" s="296">
        <f t="shared" si="343"/>
        <v>0</v>
      </c>
      <c r="U491" s="260"/>
      <c r="V491" s="260"/>
      <c r="W491" s="260"/>
      <c r="X491" s="296">
        <f t="shared" si="344"/>
        <v>0</v>
      </c>
      <c r="Y491" s="260"/>
      <c r="Z491" s="260"/>
      <c r="AA491" s="260"/>
      <c r="AB491" s="891">
        <f t="shared" si="345"/>
        <v>0</v>
      </c>
      <c r="AD491" s="238"/>
      <c r="AE491" s="230"/>
      <c r="AF491" s="247"/>
      <c r="AG491" s="234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1412">
        <f t="shared" si="291"/>
        <v>0</v>
      </c>
    </row>
    <row r="492" spans="1:179" s="41" customFormat="1" ht="21.75" hidden="1" customHeight="1" outlineLevel="1" x14ac:dyDescent="0.25">
      <c r="A492" s="238"/>
      <c r="B492" s="230"/>
      <c r="C492" s="247"/>
      <c r="D492" s="566"/>
      <c r="E492" s="788"/>
      <c r="F492" s="232"/>
      <c r="G492" s="232">
        <f t="shared" si="347"/>
        <v>0</v>
      </c>
      <c r="H492" s="259"/>
      <c r="I492" s="462"/>
      <c r="J492" s="932">
        <f t="shared" si="286"/>
        <v>0</v>
      </c>
      <c r="K492" s="467">
        <f t="shared" si="288"/>
        <v>0</v>
      </c>
      <c r="L492" s="284"/>
      <c r="M492" s="284"/>
      <c r="N492" s="234"/>
      <c r="O492" s="234"/>
      <c r="P492" s="296">
        <f t="shared" si="342"/>
        <v>0</v>
      </c>
      <c r="Q492" s="260"/>
      <c r="R492" s="260"/>
      <c r="S492" s="260"/>
      <c r="T492" s="296">
        <f t="shared" si="343"/>
        <v>0</v>
      </c>
      <c r="U492" s="260"/>
      <c r="V492" s="260"/>
      <c r="W492" s="260"/>
      <c r="X492" s="296">
        <f t="shared" si="344"/>
        <v>0</v>
      </c>
      <c r="Y492" s="260"/>
      <c r="Z492" s="260"/>
      <c r="AA492" s="260"/>
      <c r="AB492" s="891">
        <f t="shared" si="345"/>
        <v>0</v>
      </c>
      <c r="AD492" s="238"/>
      <c r="AE492" s="230"/>
      <c r="AF492" s="247"/>
      <c r="AG492" s="234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1412">
        <f t="shared" si="291"/>
        <v>0</v>
      </c>
    </row>
    <row r="493" spans="1:179" s="41" customFormat="1" ht="21.75" hidden="1" customHeight="1" outlineLevel="1" x14ac:dyDescent="0.25">
      <c r="A493" s="238"/>
      <c r="B493" s="230"/>
      <c r="C493" s="247"/>
      <c r="D493" s="566"/>
      <c r="E493" s="788"/>
      <c r="F493" s="232"/>
      <c r="G493" s="232">
        <f t="shared" si="347"/>
        <v>0</v>
      </c>
      <c r="H493" s="259"/>
      <c r="I493" s="462"/>
      <c r="J493" s="932">
        <f t="shared" ref="J493:J554" si="348">G493-K493</f>
        <v>0</v>
      </c>
      <c r="K493" s="467">
        <f t="shared" ref="K493:K554" si="349">L493+P493+T493+X493+AB493</f>
        <v>0</v>
      </c>
      <c r="L493" s="284"/>
      <c r="M493" s="284"/>
      <c r="N493" s="234"/>
      <c r="O493" s="234"/>
      <c r="P493" s="296">
        <f t="shared" si="342"/>
        <v>0</v>
      </c>
      <c r="Q493" s="260"/>
      <c r="R493" s="260"/>
      <c r="S493" s="260"/>
      <c r="T493" s="296">
        <f t="shared" si="343"/>
        <v>0</v>
      </c>
      <c r="U493" s="260"/>
      <c r="V493" s="260"/>
      <c r="W493" s="260"/>
      <c r="X493" s="296">
        <f t="shared" si="344"/>
        <v>0</v>
      </c>
      <c r="Y493" s="260"/>
      <c r="Z493" s="260"/>
      <c r="AA493" s="260"/>
      <c r="AB493" s="891">
        <f t="shared" si="345"/>
        <v>0</v>
      </c>
      <c r="AD493" s="238"/>
      <c r="AE493" s="230"/>
      <c r="AF493" s="247"/>
      <c r="AG493" s="234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1412">
        <f t="shared" si="291"/>
        <v>0</v>
      </c>
    </row>
    <row r="494" spans="1:179" s="41" customFormat="1" ht="21.75" hidden="1" customHeight="1" outlineLevel="1" x14ac:dyDescent="0.25">
      <c r="A494" s="238"/>
      <c r="B494" s="230"/>
      <c r="C494" s="247"/>
      <c r="D494" s="566"/>
      <c r="E494" s="788"/>
      <c r="F494" s="232"/>
      <c r="G494" s="232">
        <f t="shared" si="347"/>
        <v>0</v>
      </c>
      <c r="H494" s="259"/>
      <c r="I494" s="462"/>
      <c r="J494" s="932">
        <f t="shared" si="348"/>
        <v>0</v>
      </c>
      <c r="K494" s="467">
        <f t="shared" si="349"/>
        <v>0</v>
      </c>
      <c r="L494" s="284"/>
      <c r="M494" s="284"/>
      <c r="N494" s="234"/>
      <c r="O494" s="234"/>
      <c r="P494" s="296">
        <f t="shared" si="342"/>
        <v>0</v>
      </c>
      <c r="Q494" s="260"/>
      <c r="R494" s="260"/>
      <c r="S494" s="260"/>
      <c r="T494" s="296">
        <f t="shared" si="343"/>
        <v>0</v>
      </c>
      <c r="U494" s="260"/>
      <c r="V494" s="260"/>
      <c r="W494" s="260"/>
      <c r="X494" s="296">
        <f t="shared" si="344"/>
        <v>0</v>
      </c>
      <c r="Y494" s="260"/>
      <c r="Z494" s="260"/>
      <c r="AA494" s="260"/>
      <c r="AB494" s="891">
        <f t="shared" si="345"/>
        <v>0</v>
      </c>
      <c r="AD494" s="238"/>
      <c r="AE494" s="230"/>
      <c r="AF494" s="247"/>
      <c r="AG494" s="234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1412">
        <f t="shared" ref="AS494:AS555" si="350">AG494-AH494-AI494-AJ494-AK494-AL494-AM494-AN494-AO494-AP494-AQ494-AR494</f>
        <v>0</v>
      </c>
    </row>
    <row r="495" spans="1:179" s="41" customFormat="1" ht="21.75" hidden="1" customHeight="1" outlineLevel="1" x14ac:dyDescent="0.25">
      <c r="A495" s="238"/>
      <c r="B495" s="230"/>
      <c r="C495" s="247"/>
      <c r="D495" s="566"/>
      <c r="E495" s="788"/>
      <c r="F495" s="232"/>
      <c r="G495" s="232">
        <f t="shared" si="347"/>
        <v>0</v>
      </c>
      <c r="H495" s="259"/>
      <c r="I495" s="462"/>
      <c r="J495" s="932">
        <f t="shared" si="348"/>
        <v>0</v>
      </c>
      <c r="K495" s="467">
        <f t="shared" si="349"/>
        <v>0</v>
      </c>
      <c r="L495" s="284"/>
      <c r="M495" s="284"/>
      <c r="N495" s="234"/>
      <c r="O495" s="234"/>
      <c r="P495" s="296">
        <f t="shared" si="342"/>
        <v>0</v>
      </c>
      <c r="Q495" s="260"/>
      <c r="R495" s="260"/>
      <c r="S495" s="260"/>
      <c r="T495" s="296">
        <f t="shared" si="343"/>
        <v>0</v>
      </c>
      <c r="U495" s="260"/>
      <c r="V495" s="260"/>
      <c r="W495" s="260"/>
      <c r="X495" s="296">
        <f t="shared" si="344"/>
        <v>0</v>
      </c>
      <c r="Y495" s="260"/>
      <c r="Z495" s="260"/>
      <c r="AA495" s="260"/>
      <c r="AB495" s="891">
        <f t="shared" si="345"/>
        <v>0</v>
      </c>
      <c r="AD495" s="238"/>
      <c r="AE495" s="230"/>
      <c r="AF495" s="247"/>
      <c r="AG495" s="234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1412">
        <f t="shared" si="350"/>
        <v>0</v>
      </c>
    </row>
    <row r="496" spans="1:179" s="41" customFormat="1" ht="21.75" hidden="1" customHeight="1" outlineLevel="1" x14ac:dyDescent="0.25">
      <c r="A496" s="238"/>
      <c r="B496" s="230"/>
      <c r="C496" s="247"/>
      <c r="D496" s="566"/>
      <c r="E496" s="788"/>
      <c r="F496" s="232"/>
      <c r="G496" s="232">
        <f t="shared" si="347"/>
        <v>0</v>
      </c>
      <c r="H496" s="259"/>
      <c r="I496" s="462"/>
      <c r="J496" s="932">
        <f t="shared" si="348"/>
        <v>0</v>
      </c>
      <c r="K496" s="467">
        <f t="shared" si="349"/>
        <v>0</v>
      </c>
      <c r="L496" s="284"/>
      <c r="M496" s="284"/>
      <c r="N496" s="234"/>
      <c r="O496" s="234"/>
      <c r="P496" s="296">
        <f t="shared" si="342"/>
        <v>0</v>
      </c>
      <c r="Q496" s="260"/>
      <c r="R496" s="260"/>
      <c r="S496" s="260"/>
      <c r="T496" s="296">
        <f t="shared" si="343"/>
        <v>0</v>
      </c>
      <c r="U496" s="260"/>
      <c r="V496" s="260"/>
      <c r="W496" s="260"/>
      <c r="X496" s="296">
        <f t="shared" si="344"/>
        <v>0</v>
      </c>
      <c r="Y496" s="260"/>
      <c r="Z496" s="260"/>
      <c r="AA496" s="260"/>
      <c r="AB496" s="891">
        <f t="shared" si="345"/>
        <v>0</v>
      </c>
      <c r="AD496" s="238"/>
      <c r="AE496" s="230"/>
      <c r="AF496" s="247"/>
      <c r="AG496" s="234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1412">
        <f t="shared" si="350"/>
        <v>0</v>
      </c>
    </row>
    <row r="497" spans="1:179" s="41" customFormat="1" ht="21.75" hidden="1" customHeight="1" outlineLevel="1" x14ac:dyDescent="0.25">
      <c r="A497" s="238"/>
      <c r="B497" s="230"/>
      <c r="C497" s="247"/>
      <c r="D497" s="566"/>
      <c r="E497" s="788"/>
      <c r="F497" s="232"/>
      <c r="G497" s="232">
        <f t="shared" si="347"/>
        <v>0</v>
      </c>
      <c r="H497" s="259"/>
      <c r="I497" s="462"/>
      <c r="J497" s="932">
        <f t="shared" si="348"/>
        <v>0</v>
      </c>
      <c r="K497" s="467">
        <f t="shared" si="349"/>
        <v>0</v>
      </c>
      <c r="L497" s="284"/>
      <c r="M497" s="284"/>
      <c r="N497" s="234"/>
      <c r="O497" s="234"/>
      <c r="P497" s="296">
        <f t="shared" si="342"/>
        <v>0</v>
      </c>
      <c r="Q497" s="260"/>
      <c r="R497" s="260"/>
      <c r="S497" s="260"/>
      <c r="T497" s="296">
        <f t="shared" si="343"/>
        <v>0</v>
      </c>
      <c r="U497" s="260"/>
      <c r="V497" s="260"/>
      <c r="W497" s="260"/>
      <c r="X497" s="296">
        <f t="shared" si="344"/>
        <v>0</v>
      </c>
      <c r="Y497" s="260"/>
      <c r="Z497" s="260"/>
      <c r="AA497" s="260"/>
      <c r="AB497" s="891">
        <f t="shared" si="345"/>
        <v>0</v>
      </c>
      <c r="AD497" s="238"/>
      <c r="AE497" s="230"/>
      <c r="AF497" s="247"/>
      <c r="AG497" s="234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1412">
        <f t="shared" si="350"/>
        <v>0</v>
      </c>
    </row>
    <row r="498" spans="1:179" s="41" customFormat="1" ht="21.75" hidden="1" customHeight="1" outlineLevel="1" x14ac:dyDescent="0.25">
      <c r="A498" s="238"/>
      <c r="B498" s="230"/>
      <c r="C498" s="247"/>
      <c r="D498" s="566"/>
      <c r="E498" s="788"/>
      <c r="F498" s="232"/>
      <c r="G498" s="232">
        <f t="shared" si="347"/>
        <v>0</v>
      </c>
      <c r="H498" s="259"/>
      <c r="I498" s="462"/>
      <c r="J498" s="932">
        <f t="shared" si="348"/>
        <v>0</v>
      </c>
      <c r="K498" s="467">
        <f t="shared" si="349"/>
        <v>0</v>
      </c>
      <c r="L498" s="284"/>
      <c r="M498" s="284"/>
      <c r="N498" s="234"/>
      <c r="O498" s="234"/>
      <c r="P498" s="296">
        <f t="shared" si="342"/>
        <v>0</v>
      </c>
      <c r="Q498" s="260"/>
      <c r="R498" s="260"/>
      <c r="S498" s="260"/>
      <c r="T498" s="296">
        <f t="shared" si="343"/>
        <v>0</v>
      </c>
      <c r="U498" s="260"/>
      <c r="V498" s="260"/>
      <c r="W498" s="260"/>
      <c r="X498" s="296">
        <f t="shared" si="344"/>
        <v>0</v>
      </c>
      <c r="Y498" s="260"/>
      <c r="Z498" s="260"/>
      <c r="AA498" s="260"/>
      <c r="AB498" s="891">
        <f t="shared" si="345"/>
        <v>0</v>
      </c>
      <c r="AD498" s="238"/>
      <c r="AE498" s="230"/>
      <c r="AF498" s="247"/>
      <c r="AG498" s="234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1412">
        <f t="shared" si="350"/>
        <v>0</v>
      </c>
    </row>
    <row r="499" spans="1:179" s="41" customFormat="1" ht="21.75" hidden="1" customHeight="1" outlineLevel="1" x14ac:dyDescent="0.25">
      <c r="A499" s="238"/>
      <c r="B499" s="230"/>
      <c r="C499" s="247"/>
      <c r="D499" s="566"/>
      <c r="E499" s="788"/>
      <c r="F499" s="232"/>
      <c r="G499" s="232">
        <f t="shared" si="347"/>
        <v>0</v>
      </c>
      <c r="H499" s="259"/>
      <c r="I499" s="462"/>
      <c r="J499" s="932">
        <f t="shared" si="348"/>
        <v>0</v>
      </c>
      <c r="K499" s="467">
        <f t="shared" si="349"/>
        <v>0</v>
      </c>
      <c r="L499" s="284"/>
      <c r="M499" s="284"/>
      <c r="N499" s="234"/>
      <c r="O499" s="234"/>
      <c r="P499" s="296">
        <f t="shared" si="342"/>
        <v>0</v>
      </c>
      <c r="Q499" s="260"/>
      <c r="R499" s="260"/>
      <c r="S499" s="260"/>
      <c r="T499" s="296">
        <f t="shared" si="343"/>
        <v>0</v>
      </c>
      <c r="U499" s="260"/>
      <c r="V499" s="260"/>
      <c r="W499" s="260"/>
      <c r="X499" s="296">
        <f t="shared" si="344"/>
        <v>0</v>
      </c>
      <c r="Y499" s="260"/>
      <c r="Z499" s="260"/>
      <c r="AA499" s="260"/>
      <c r="AB499" s="891">
        <f t="shared" si="345"/>
        <v>0</v>
      </c>
      <c r="AD499" s="238"/>
      <c r="AE499" s="230"/>
      <c r="AF499" s="247"/>
      <c r="AG499" s="234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1412">
        <f t="shared" si="350"/>
        <v>0</v>
      </c>
    </row>
    <row r="500" spans="1:179" s="41" customFormat="1" ht="36.75" customHeight="1" collapsed="1" x14ac:dyDescent="0.25">
      <c r="A500" s="293" t="s">
        <v>1654</v>
      </c>
      <c r="B500" s="344"/>
      <c r="C500" s="345">
        <v>955</v>
      </c>
      <c r="D500" s="785" t="s">
        <v>1220</v>
      </c>
      <c r="E500" s="788"/>
      <c r="F500" s="294"/>
      <c r="G500" s="294">
        <f>F500</f>
        <v>0</v>
      </c>
      <c r="H500" s="346"/>
      <c r="I500" s="415"/>
      <c r="J500" s="931">
        <f t="shared" si="348"/>
        <v>0</v>
      </c>
      <c r="K500" s="927">
        <f t="shared" si="349"/>
        <v>0</v>
      </c>
      <c r="L500" s="304"/>
      <c r="M500" s="304"/>
      <c r="N500" s="295"/>
      <c r="O500" s="295"/>
      <c r="P500" s="295">
        <f>SUM(M500:O500)</f>
        <v>0</v>
      </c>
      <c r="Q500" s="295"/>
      <c r="R500" s="295"/>
      <c r="S500" s="295"/>
      <c r="T500" s="295">
        <f>SUM(Q500:S500)</f>
        <v>0</v>
      </c>
      <c r="U500" s="295"/>
      <c r="V500" s="295"/>
      <c r="W500" s="295"/>
      <c r="X500" s="295">
        <f>SUM(U500:W500)</f>
        <v>0</v>
      </c>
      <c r="Y500" s="295"/>
      <c r="Z500" s="295"/>
      <c r="AA500" s="295"/>
      <c r="AB500" s="890">
        <f t="shared" si="345"/>
        <v>0</v>
      </c>
      <c r="AD500" s="293" t="s">
        <v>1654</v>
      </c>
      <c r="AE500" s="344"/>
      <c r="AF500" s="345">
        <v>955</v>
      </c>
      <c r="AG500" s="295">
        <f t="shared" ref="AG500" si="351">F500</f>
        <v>0</v>
      </c>
      <c r="AH500" s="295" t="s">
        <v>47</v>
      </c>
      <c r="AI500" s="295" t="s">
        <v>47</v>
      </c>
      <c r="AJ500" s="295" t="s">
        <v>47</v>
      </c>
      <c r="AK500" s="295" t="s">
        <v>47</v>
      </c>
      <c r="AL500" s="295" t="s">
        <v>47</v>
      </c>
      <c r="AM500" s="295" t="s">
        <v>47</v>
      </c>
      <c r="AN500" s="295" t="s">
        <v>47</v>
      </c>
      <c r="AO500" s="295" t="s">
        <v>47</v>
      </c>
      <c r="AP500" s="295" t="s">
        <v>47</v>
      </c>
      <c r="AQ500" s="295" t="s">
        <v>47</v>
      </c>
      <c r="AR500" s="295" t="s">
        <v>47</v>
      </c>
      <c r="AS500" s="1412" t="s">
        <v>47</v>
      </c>
    </row>
    <row r="501" spans="1:179" s="41" customFormat="1" ht="36.75" customHeight="1" x14ac:dyDescent="0.25">
      <c r="A501" s="293" t="s">
        <v>43</v>
      </c>
      <c r="B501" s="344"/>
      <c r="C501" s="345">
        <v>956</v>
      </c>
      <c r="D501" s="785" t="s">
        <v>1220</v>
      </c>
      <c r="E501" s="788"/>
      <c r="F501" s="294"/>
      <c r="G501" s="294">
        <f>F501</f>
        <v>0</v>
      </c>
      <c r="H501" s="346"/>
      <c r="I501" s="415"/>
      <c r="J501" s="931">
        <f t="shared" si="348"/>
        <v>0</v>
      </c>
      <c r="K501" s="927">
        <f t="shared" si="349"/>
        <v>0</v>
      </c>
      <c r="L501" s="304"/>
      <c r="M501" s="304"/>
      <c r="N501" s="295"/>
      <c r="O501" s="295"/>
      <c r="P501" s="295">
        <f>SUM(M501:O501)</f>
        <v>0</v>
      </c>
      <c r="Q501" s="295"/>
      <c r="R501" s="295"/>
      <c r="S501" s="295"/>
      <c r="T501" s="295">
        <f>SUM(Q501:S501)</f>
        <v>0</v>
      </c>
      <c r="U501" s="295"/>
      <c r="V501" s="295"/>
      <c r="W501" s="295"/>
      <c r="X501" s="295">
        <f>SUM(U501:W501)</f>
        <v>0</v>
      </c>
      <c r="Y501" s="295"/>
      <c r="Z501" s="295"/>
      <c r="AA501" s="295"/>
      <c r="AB501" s="890">
        <f t="shared" si="345"/>
        <v>0</v>
      </c>
      <c r="AD501" s="293" t="s">
        <v>43</v>
      </c>
      <c r="AE501" s="344"/>
      <c r="AF501" s="345">
        <v>956</v>
      </c>
      <c r="AG501" s="295">
        <f>F501</f>
        <v>0</v>
      </c>
      <c r="AH501" s="295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5"/>
      <c r="AS501" s="1412">
        <f t="shared" si="350"/>
        <v>0</v>
      </c>
    </row>
    <row r="502" spans="1:179" s="41" customFormat="1" ht="166.5" customHeight="1" x14ac:dyDescent="0.25">
      <c r="A502" s="293" t="s">
        <v>1663</v>
      </c>
      <c r="B502" s="344"/>
      <c r="C502" s="345">
        <v>966</v>
      </c>
      <c r="D502" s="1413" t="s">
        <v>1678</v>
      </c>
      <c r="E502" s="1414"/>
      <c r="F502" s="294"/>
      <c r="G502" s="294">
        <f>F502</f>
        <v>0</v>
      </c>
      <c r="H502" s="346"/>
      <c r="I502" s="415"/>
      <c r="J502" s="931">
        <f>G502-K502</f>
        <v>0</v>
      </c>
      <c r="K502" s="1415">
        <f t="shared" ref="K502" si="352">L502+P502+T502+X502+AB502</f>
        <v>0</v>
      </c>
      <c r="L502" s="1415"/>
      <c r="M502" s="304"/>
      <c r="N502" s="295"/>
      <c r="O502" s="295"/>
      <c r="P502" s="295">
        <f>SUM(M502:O502)</f>
        <v>0</v>
      </c>
      <c r="Q502" s="295"/>
      <c r="R502" s="295"/>
      <c r="S502" s="295"/>
      <c r="T502" s="295">
        <f>SUM(Q502:S502)</f>
        <v>0</v>
      </c>
      <c r="U502" s="295"/>
      <c r="V502" s="295"/>
      <c r="W502" s="295"/>
      <c r="X502" s="295">
        <f>SUM(U502:W502)</f>
        <v>0</v>
      </c>
      <c r="Y502" s="295"/>
      <c r="Z502" s="295"/>
      <c r="AA502" s="295"/>
      <c r="AB502" s="890">
        <f>SUM(Y502:AA502)</f>
        <v>0</v>
      </c>
      <c r="AD502" s="293" t="s">
        <v>1663</v>
      </c>
      <c r="AE502" s="344"/>
      <c r="AF502" s="345">
        <v>966</v>
      </c>
      <c r="AG502" s="589">
        <f>F502</f>
        <v>0</v>
      </c>
      <c r="AH502" s="295" t="s">
        <v>47</v>
      </c>
      <c r="AI502" s="295" t="s">
        <v>47</v>
      </c>
      <c r="AJ502" s="295" t="s">
        <v>47</v>
      </c>
      <c r="AK502" s="295" t="s">
        <v>47</v>
      </c>
      <c r="AL502" s="295" t="s">
        <v>47</v>
      </c>
      <c r="AM502" s="295" t="s">
        <v>47</v>
      </c>
      <c r="AN502" s="295" t="s">
        <v>47</v>
      </c>
      <c r="AO502" s="295" t="s">
        <v>47</v>
      </c>
      <c r="AP502" s="295" t="s">
        <v>47</v>
      </c>
      <c r="AQ502" s="295" t="s">
        <v>47</v>
      </c>
      <c r="AR502" s="295" t="s">
        <v>47</v>
      </c>
      <c r="AS502" s="1412" t="s">
        <v>47</v>
      </c>
    </row>
    <row r="503" spans="1:179" s="40" customFormat="1" ht="102.75" customHeight="1" x14ac:dyDescent="0.25">
      <c r="A503" s="293" t="s">
        <v>703</v>
      </c>
      <c r="B503" s="344"/>
      <c r="C503" s="345">
        <v>995</v>
      </c>
      <c r="D503" s="785" t="s">
        <v>1220</v>
      </c>
      <c r="E503" s="789">
        <f>SUM(E504:E506)</f>
        <v>0</v>
      </c>
      <c r="F503" s="294">
        <f>SUM(F504:F506)</f>
        <v>124700</v>
      </c>
      <c r="G503" s="294">
        <f t="shared" ref="G503:AB503" si="353">SUM(G504:G506)</f>
        <v>124700</v>
      </c>
      <c r="H503" s="346">
        <f t="shared" si="353"/>
        <v>0</v>
      </c>
      <c r="I503" s="415">
        <f t="shared" si="353"/>
        <v>0</v>
      </c>
      <c r="J503" s="931">
        <f t="shared" si="348"/>
        <v>124700</v>
      </c>
      <c r="K503" s="304">
        <f t="shared" si="349"/>
        <v>0</v>
      </c>
      <c r="L503" s="304">
        <f t="shared" si="353"/>
        <v>0</v>
      </c>
      <c r="M503" s="304">
        <f t="shared" si="353"/>
        <v>0</v>
      </c>
      <c r="N503" s="295">
        <f t="shared" si="353"/>
        <v>0</v>
      </c>
      <c r="O503" s="295">
        <f t="shared" si="353"/>
        <v>0</v>
      </c>
      <c r="P503" s="295">
        <f t="shared" si="353"/>
        <v>0</v>
      </c>
      <c r="Q503" s="295">
        <f t="shared" si="353"/>
        <v>0</v>
      </c>
      <c r="R503" s="295">
        <f t="shared" si="353"/>
        <v>0</v>
      </c>
      <c r="S503" s="295">
        <f t="shared" si="353"/>
        <v>0</v>
      </c>
      <c r="T503" s="295">
        <f t="shared" si="353"/>
        <v>0</v>
      </c>
      <c r="U503" s="295">
        <f t="shared" si="353"/>
        <v>0</v>
      </c>
      <c r="V503" s="295">
        <f t="shared" si="353"/>
        <v>0</v>
      </c>
      <c r="W503" s="295">
        <f t="shared" si="353"/>
        <v>0</v>
      </c>
      <c r="X503" s="295">
        <f t="shared" si="353"/>
        <v>0</v>
      </c>
      <c r="Y503" s="295">
        <f t="shared" si="353"/>
        <v>0</v>
      </c>
      <c r="Z503" s="295">
        <f t="shared" si="353"/>
        <v>0</v>
      </c>
      <c r="AA503" s="295">
        <f t="shared" si="353"/>
        <v>0</v>
      </c>
      <c r="AB503" s="890">
        <f t="shared" si="353"/>
        <v>0</v>
      </c>
      <c r="AC503" s="41"/>
      <c r="AD503" s="293" t="s">
        <v>703</v>
      </c>
      <c r="AE503" s="344"/>
      <c r="AF503" s="345">
        <v>995</v>
      </c>
      <c r="AG503" s="295">
        <f t="shared" ref="AG503:AR503" si="354">SUM(AG504:AG506)</f>
        <v>124700</v>
      </c>
      <c r="AH503" s="295">
        <f t="shared" si="354"/>
        <v>0</v>
      </c>
      <c r="AI503" s="295">
        <f t="shared" si="354"/>
        <v>0</v>
      </c>
      <c r="AJ503" s="295">
        <f t="shared" si="354"/>
        <v>0</v>
      </c>
      <c r="AK503" s="295">
        <f t="shared" si="354"/>
        <v>0</v>
      </c>
      <c r="AL503" s="295">
        <f t="shared" si="354"/>
        <v>0</v>
      </c>
      <c r="AM503" s="295">
        <f t="shared" si="354"/>
        <v>0</v>
      </c>
      <c r="AN503" s="295">
        <f t="shared" si="354"/>
        <v>0</v>
      </c>
      <c r="AO503" s="295">
        <f t="shared" si="354"/>
        <v>0</v>
      </c>
      <c r="AP503" s="295">
        <f t="shared" si="354"/>
        <v>0</v>
      </c>
      <c r="AQ503" s="295">
        <f t="shared" si="354"/>
        <v>0</v>
      </c>
      <c r="AR503" s="295">
        <f t="shared" si="354"/>
        <v>0</v>
      </c>
      <c r="AS503" s="1412">
        <f t="shared" si="350"/>
        <v>124700</v>
      </c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  <c r="FQ503" s="41"/>
      <c r="FR503" s="41"/>
      <c r="FS503" s="41"/>
      <c r="FT503" s="41"/>
      <c r="FU503" s="41"/>
      <c r="FV503" s="41"/>
      <c r="FW503" s="41"/>
    </row>
    <row r="504" spans="1:179" s="40" customFormat="1" ht="22.5" customHeight="1" x14ac:dyDescent="0.25">
      <c r="A504" s="240" t="s">
        <v>92</v>
      </c>
      <c r="B504" s="230"/>
      <c r="C504" s="247"/>
      <c r="D504" s="567"/>
      <c r="E504" s="788"/>
      <c r="F504" s="232"/>
      <c r="G504" s="232">
        <f>F504</f>
        <v>0</v>
      </c>
      <c r="H504" s="259"/>
      <c r="I504" s="463"/>
      <c r="J504" s="932">
        <f t="shared" si="348"/>
        <v>0</v>
      </c>
      <c r="K504" s="467">
        <f t="shared" si="349"/>
        <v>0</v>
      </c>
      <c r="L504" s="377"/>
      <c r="M504" s="377"/>
      <c r="N504" s="260"/>
      <c r="O504" s="260"/>
      <c r="P504" s="296">
        <f>SUM(M504:O504)</f>
        <v>0</v>
      </c>
      <c r="Q504" s="260"/>
      <c r="R504" s="260"/>
      <c r="S504" s="260"/>
      <c r="T504" s="296">
        <f>SUM(Q504:S504)</f>
        <v>0</v>
      </c>
      <c r="U504" s="260"/>
      <c r="V504" s="260"/>
      <c r="W504" s="260"/>
      <c r="X504" s="296">
        <f>SUM(U504:W504)</f>
        <v>0</v>
      </c>
      <c r="Y504" s="260"/>
      <c r="Z504" s="260"/>
      <c r="AA504" s="260"/>
      <c r="AB504" s="891">
        <f>SUM(Y504:AA504)</f>
        <v>0</v>
      </c>
      <c r="AC504" s="41"/>
      <c r="AD504" s="240" t="s">
        <v>92</v>
      </c>
      <c r="AE504" s="230"/>
      <c r="AF504" s="247"/>
      <c r="AG504" s="234" t="s">
        <v>47</v>
      </c>
      <c r="AH504" s="260" t="s">
        <v>47</v>
      </c>
      <c r="AI504" s="260" t="s">
        <v>47</v>
      </c>
      <c r="AJ504" s="260" t="s">
        <v>47</v>
      </c>
      <c r="AK504" s="260" t="s">
        <v>47</v>
      </c>
      <c r="AL504" s="260" t="s">
        <v>47</v>
      </c>
      <c r="AM504" s="260" t="s">
        <v>47</v>
      </c>
      <c r="AN504" s="260" t="s">
        <v>47</v>
      </c>
      <c r="AO504" s="260" t="s">
        <v>47</v>
      </c>
      <c r="AP504" s="260" t="s">
        <v>47</v>
      </c>
      <c r="AQ504" s="260" t="s">
        <v>47</v>
      </c>
      <c r="AR504" s="260" t="s">
        <v>47</v>
      </c>
      <c r="AS504" s="1412" t="s">
        <v>47</v>
      </c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  <c r="FQ504" s="41"/>
      <c r="FR504" s="41"/>
      <c r="FS504" s="41"/>
      <c r="FT504" s="41"/>
      <c r="FU504" s="41"/>
      <c r="FV504" s="41"/>
      <c r="FW504" s="41"/>
    </row>
    <row r="505" spans="1:179" s="40" customFormat="1" ht="22.5" customHeight="1" x14ac:dyDescent="0.25">
      <c r="A505" s="240" t="s">
        <v>93</v>
      </c>
      <c r="B505" s="230"/>
      <c r="C505" s="247"/>
      <c r="D505" s="566"/>
      <c r="E505" s="788"/>
      <c r="F505" s="232">
        <f>'226.995 медосмотры'!CR18</f>
        <v>124700</v>
      </c>
      <c r="G505" s="232">
        <f>F505</f>
        <v>124700</v>
      </c>
      <c r="H505" s="259"/>
      <c r="I505" s="463"/>
      <c r="J505" s="932">
        <f t="shared" si="348"/>
        <v>124700</v>
      </c>
      <c r="K505" s="467">
        <f t="shared" si="349"/>
        <v>0</v>
      </c>
      <c r="L505" s="377"/>
      <c r="M505" s="377"/>
      <c r="N505" s="260"/>
      <c r="O505" s="260"/>
      <c r="P505" s="296">
        <f>SUM(M505:O505)</f>
        <v>0</v>
      </c>
      <c r="Q505" s="260"/>
      <c r="R505" s="260"/>
      <c r="S505" s="260"/>
      <c r="T505" s="296">
        <f>SUM(Q505:S505)</f>
        <v>0</v>
      </c>
      <c r="U505" s="260"/>
      <c r="V505" s="260"/>
      <c r="W505" s="260"/>
      <c r="X505" s="296">
        <f>SUM(U505:W505)</f>
        <v>0</v>
      </c>
      <c r="Y505" s="260"/>
      <c r="Z505" s="260"/>
      <c r="AA505" s="260"/>
      <c r="AB505" s="891">
        <f>SUM(Y505:AA505)</f>
        <v>0</v>
      </c>
      <c r="AC505" s="41"/>
      <c r="AD505" s="240" t="s">
        <v>93</v>
      </c>
      <c r="AE505" s="230"/>
      <c r="AF505" s="247"/>
      <c r="AG505" s="234">
        <f>F505</f>
        <v>124700</v>
      </c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1412">
        <f t="shared" si="350"/>
        <v>124700</v>
      </c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  <c r="FQ505" s="41"/>
      <c r="FR505" s="41"/>
      <c r="FS505" s="41"/>
      <c r="FT505" s="41"/>
      <c r="FU505" s="41"/>
      <c r="FV505" s="41"/>
      <c r="FW505" s="41"/>
    </row>
    <row r="506" spans="1:179" s="40" customFormat="1" ht="22.5" customHeight="1" x14ac:dyDescent="0.25">
      <c r="A506" s="240" t="s">
        <v>94</v>
      </c>
      <c r="B506" s="230"/>
      <c r="C506" s="247"/>
      <c r="D506" s="567"/>
      <c r="E506" s="788"/>
      <c r="F506" s="232"/>
      <c r="G506" s="232">
        <f>F506</f>
        <v>0</v>
      </c>
      <c r="H506" s="259"/>
      <c r="I506" s="463"/>
      <c r="J506" s="932">
        <f t="shared" si="348"/>
        <v>0</v>
      </c>
      <c r="K506" s="467">
        <f t="shared" si="349"/>
        <v>0</v>
      </c>
      <c r="L506" s="377"/>
      <c r="M506" s="377"/>
      <c r="N506" s="260"/>
      <c r="O506" s="260"/>
      <c r="P506" s="296">
        <f>SUM(M506:O506)</f>
        <v>0</v>
      </c>
      <c r="Q506" s="260"/>
      <c r="R506" s="260"/>
      <c r="S506" s="260"/>
      <c r="T506" s="296">
        <f>SUM(Q506:S506)</f>
        <v>0</v>
      </c>
      <c r="U506" s="260"/>
      <c r="V506" s="260"/>
      <c r="W506" s="260"/>
      <c r="X506" s="296">
        <f>SUM(U506:W506)</f>
        <v>0</v>
      </c>
      <c r="Y506" s="260"/>
      <c r="Z506" s="260"/>
      <c r="AA506" s="260"/>
      <c r="AB506" s="891">
        <f>SUM(Y506:AA506)</f>
        <v>0</v>
      </c>
      <c r="AC506" s="41"/>
      <c r="AD506" s="240" t="s">
        <v>94</v>
      </c>
      <c r="AE506" s="230"/>
      <c r="AF506" s="247"/>
      <c r="AG506" s="234" t="s">
        <v>47</v>
      </c>
      <c r="AH506" s="260" t="s">
        <v>47</v>
      </c>
      <c r="AI506" s="260" t="s">
        <v>47</v>
      </c>
      <c r="AJ506" s="260" t="s">
        <v>47</v>
      </c>
      <c r="AK506" s="260" t="s">
        <v>47</v>
      </c>
      <c r="AL506" s="260" t="s">
        <v>47</v>
      </c>
      <c r="AM506" s="260" t="s">
        <v>47</v>
      </c>
      <c r="AN506" s="260" t="s">
        <v>47</v>
      </c>
      <c r="AO506" s="260" t="s">
        <v>47</v>
      </c>
      <c r="AP506" s="260" t="s">
        <v>47</v>
      </c>
      <c r="AQ506" s="260" t="s">
        <v>47</v>
      </c>
      <c r="AR506" s="260" t="s">
        <v>47</v>
      </c>
      <c r="AS506" s="1412" t="s">
        <v>47</v>
      </c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  <c r="FQ506" s="41"/>
      <c r="FR506" s="41"/>
      <c r="FS506" s="41"/>
      <c r="FT506" s="41"/>
      <c r="FU506" s="41"/>
      <c r="FV506" s="41"/>
      <c r="FW506" s="41"/>
    </row>
    <row r="507" spans="1:179" s="40" customFormat="1" ht="29.25" customHeight="1" collapsed="1" x14ac:dyDescent="0.25">
      <c r="A507" s="293" t="s">
        <v>1766</v>
      </c>
      <c r="B507" s="345">
        <v>227</v>
      </c>
      <c r="C507" s="345"/>
      <c r="D507" s="1653"/>
      <c r="E507" s="789">
        <f>E508</f>
        <v>0</v>
      </c>
      <c r="F507" s="294">
        <f>F508</f>
        <v>0</v>
      </c>
      <c r="G507" s="294">
        <f>G508</f>
        <v>0</v>
      </c>
      <c r="H507" s="346">
        <f t="shared" ref="H507:AB507" si="355">H508</f>
        <v>0</v>
      </c>
      <c r="I507" s="415">
        <f t="shared" si="355"/>
        <v>0</v>
      </c>
      <c r="J507" s="931">
        <f t="shared" si="348"/>
        <v>0</v>
      </c>
      <c r="K507" s="304">
        <f t="shared" si="349"/>
        <v>0</v>
      </c>
      <c r="L507" s="304">
        <f t="shared" si="355"/>
        <v>0</v>
      </c>
      <c r="M507" s="304">
        <f t="shared" si="355"/>
        <v>0</v>
      </c>
      <c r="N507" s="295">
        <f t="shared" si="355"/>
        <v>0</v>
      </c>
      <c r="O507" s="295">
        <f t="shared" si="355"/>
        <v>0</v>
      </c>
      <c r="P507" s="295">
        <f t="shared" si="355"/>
        <v>0</v>
      </c>
      <c r="Q507" s="295">
        <f t="shared" si="355"/>
        <v>0</v>
      </c>
      <c r="R507" s="295">
        <f t="shared" si="355"/>
        <v>0</v>
      </c>
      <c r="S507" s="295">
        <f t="shared" si="355"/>
        <v>0</v>
      </c>
      <c r="T507" s="295">
        <f t="shared" si="355"/>
        <v>0</v>
      </c>
      <c r="U507" s="295">
        <f t="shared" si="355"/>
        <v>0</v>
      </c>
      <c r="V507" s="295">
        <f t="shared" si="355"/>
        <v>0</v>
      </c>
      <c r="W507" s="295">
        <f t="shared" si="355"/>
        <v>0</v>
      </c>
      <c r="X507" s="295">
        <f t="shared" si="355"/>
        <v>0</v>
      </c>
      <c r="Y507" s="295">
        <f t="shared" si="355"/>
        <v>0</v>
      </c>
      <c r="Z507" s="295">
        <f t="shared" si="355"/>
        <v>0</v>
      </c>
      <c r="AA507" s="295">
        <f t="shared" si="355"/>
        <v>0</v>
      </c>
      <c r="AB507" s="890">
        <f t="shared" si="355"/>
        <v>0</v>
      </c>
      <c r="AC507" s="41"/>
      <c r="AD507" s="293" t="s">
        <v>1766</v>
      </c>
      <c r="AE507" s="345">
        <v>227</v>
      </c>
      <c r="AF507" s="345"/>
      <c r="AG507" s="295">
        <f t="shared" ref="AG507:AR507" si="356">AG508</f>
        <v>0</v>
      </c>
      <c r="AH507" s="295">
        <f t="shared" si="356"/>
        <v>0</v>
      </c>
      <c r="AI507" s="295">
        <f>AI508</f>
        <v>0</v>
      </c>
      <c r="AJ507" s="295">
        <f t="shared" si="356"/>
        <v>0</v>
      </c>
      <c r="AK507" s="295">
        <f t="shared" si="356"/>
        <v>0</v>
      </c>
      <c r="AL507" s="295">
        <f t="shared" si="356"/>
        <v>0</v>
      </c>
      <c r="AM507" s="295">
        <f t="shared" si="356"/>
        <v>0</v>
      </c>
      <c r="AN507" s="295">
        <f t="shared" si="356"/>
        <v>0</v>
      </c>
      <c r="AO507" s="295">
        <f t="shared" si="356"/>
        <v>0</v>
      </c>
      <c r="AP507" s="295">
        <f t="shared" si="356"/>
        <v>0</v>
      </c>
      <c r="AQ507" s="295">
        <f t="shared" si="356"/>
        <v>0</v>
      </c>
      <c r="AR507" s="295">
        <f t="shared" si="356"/>
        <v>0</v>
      </c>
      <c r="AS507" s="1412">
        <f t="shared" ref="AS507:AS508" si="357">AG507-AH507-AI507-AJ507-AK507-AL507-AM507-AN507-AO507-AP507-AQ507-AR507</f>
        <v>0</v>
      </c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  <c r="FQ507" s="41"/>
      <c r="FR507" s="41"/>
      <c r="FS507" s="41"/>
      <c r="FT507" s="41"/>
      <c r="FU507" s="41"/>
      <c r="FV507" s="41"/>
      <c r="FW507" s="41"/>
    </row>
    <row r="508" spans="1:179" s="40" customFormat="1" ht="54.75" customHeight="1" x14ac:dyDescent="0.25">
      <c r="A508" s="229" t="s">
        <v>8</v>
      </c>
      <c r="B508" s="230"/>
      <c r="C508" s="247">
        <v>951</v>
      </c>
      <c r="D508" s="566" t="s">
        <v>1220</v>
      </c>
      <c r="E508" s="788"/>
      <c r="F508" s="232"/>
      <c r="G508" s="232">
        <f>F508</f>
        <v>0</v>
      </c>
      <c r="H508" s="259"/>
      <c r="I508" s="463"/>
      <c r="J508" s="932">
        <f t="shared" si="348"/>
        <v>0</v>
      </c>
      <c r="K508" s="467">
        <f t="shared" si="349"/>
        <v>0</v>
      </c>
      <c r="L508" s="377"/>
      <c r="M508" s="377"/>
      <c r="N508" s="260"/>
      <c r="O508" s="260"/>
      <c r="P508" s="296">
        <f>SUM(M508:O508)</f>
        <v>0</v>
      </c>
      <c r="Q508" s="260"/>
      <c r="R508" s="260"/>
      <c r="S508" s="260"/>
      <c r="T508" s="296">
        <f>SUM(Q508:S508)</f>
        <v>0</v>
      </c>
      <c r="U508" s="260"/>
      <c r="V508" s="260"/>
      <c r="W508" s="260"/>
      <c r="X508" s="296">
        <f>SUM(U508:W508)</f>
        <v>0</v>
      </c>
      <c r="Y508" s="260"/>
      <c r="Z508" s="260"/>
      <c r="AA508" s="260"/>
      <c r="AB508" s="891">
        <f>SUM(Y508:AA508)</f>
        <v>0</v>
      </c>
      <c r="AC508" s="41"/>
      <c r="AD508" s="229" t="s">
        <v>8</v>
      </c>
      <c r="AE508" s="230"/>
      <c r="AF508" s="247">
        <v>951</v>
      </c>
      <c r="AG508" s="234">
        <f>F508</f>
        <v>0</v>
      </c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1412">
        <f t="shared" si="357"/>
        <v>0</v>
      </c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  <c r="FQ508" s="41"/>
      <c r="FR508" s="41"/>
      <c r="FS508" s="41"/>
      <c r="FT508" s="41"/>
      <c r="FU508" s="41"/>
      <c r="FV508" s="41"/>
      <c r="FW508" s="41"/>
    </row>
    <row r="509" spans="1:179" s="41" customFormat="1" ht="166.5" customHeight="1" x14ac:dyDescent="0.25">
      <c r="A509" s="293" t="s">
        <v>1663</v>
      </c>
      <c r="B509" s="344"/>
      <c r="C509" s="345">
        <v>966</v>
      </c>
      <c r="D509" s="1413" t="s">
        <v>1678</v>
      </c>
      <c r="E509" s="1414"/>
      <c r="F509" s="294"/>
      <c r="G509" s="294">
        <f>F509</f>
        <v>0</v>
      </c>
      <c r="H509" s="346"/>
      <c r="I509" s="415"/>
      <c r="J509" s="931">
        <f>G509-K509</f>
        <v>0</v>
      </c>
      <c r="K509" s="1415">
        <f t="shared" si="349"/>
        <v>0</v>
      </c>
      <c r="L509" s="1415"/>
      <c r="M509" s="304"/>
      <c r="N509" s="295"/>
      <c r="O509" s="295"/>
      <c r="P509" s="295">
        <f>SUM(M509:O509)</f>
        <v>0</v>
      </c>
      <c r="Q509" s="295"/>
      <c r="R509" s="295"/>
      <c r="S509" s="295"/>
      <c r="T509" s="295">
        <f>SUM(Q509:S509)</f>
        <v>0</v>
      </c>
      <c r="U509" s="295"/>
      <c r="V509" s="295"/>
      <c r="W509" s="295"/>
      <c r="X509" s="295">
        <f>SUM(U509:W509)</f>
        <v>0</v>
      </c>
      <c r="Y509" s="295"/>
      <c r="Z509" s="295"/>
      <c r="AA509" s="295"/>
      <c r="AB509" s="890">
        <f>SUM(Y509:AA509)</f>
        <v>0</v>
      </c>
      <c r="AD509" s="293" t="s">
        <v>1663</v>
      </c>
      <c r="AE509" s="344"/>
      <c r="AF509" s="345">
        <v>966</v>
      </c>
      <c r="AG509" s="589">
        <f>F509</f>
        <v>0</v>
      </c>
      <c r="AH509" s="295" t="s">
        <v>47</v>
      </c>
      <c r="AI509" s="295" t="s">
        <v>47</v>
      </c>
      <c r="AJ509" s="295" t="s">
        <v>47</v>
      </c>
      <c r="AK509" s="295" t="s">
        <v>47</v>
      </c>
      <c r="AL509" s="295" t="s">
        <v>47</v>
      </c>
      <c r="AM509" s="295" t="s">
        <v>47</v>
      </c>
      <c r="AN509" s="295" t="s">
        <v>47</v>
      </c>
      <c r="AO509" s="295" t="s">
        <v>47</v>
      </c>
      <c r="AP509" s="295" t="s">
        <v>47</v>
      </c>
      <c r="AQ509" s="295" t="s">
        <v>47</v>
      </c>
      <c r="AR509" s="295" t="s">
        <v>47</v>
      </c>
      <c r="AS509" s="1412" t="s">
        <v>47</v>
      </c>
    </row>
    <row r="510" spans="1:179" s="41" customFormat="1" ht="36.75" customHeight="1" x14ac:dyDescent="0.25">
      <c r="A510" s="293" t="s">
        <v>667</v>
      </c>
      <c r="B510" s="288">
        <v>300</v>
      </c>
      <c r="C510" s="288"/>
      <c r="D510" s="784"/>
      <c r="E510" s="512">
        <f>E511+E530</f>
        <v>0</v>
      </c>
      <c r="F510" s="290">
        <f t="shared" ref="F510:AB510" si="358">F511+F530</f>
        <v>621200</v>
      </c>
      <c r="G510" s="290">
        <f t="shared" si="358"/>
        <v>621200</v>
      </c>
      <c r="H510" s="291">
        <f t="shared" si="358"/>
        <v>0</v>
      </c>
      <c r="I510" s="414">
        <f t="shared" si="358"/>
        <v>0</v>
      </c>
      <c r="J510" s="930">
        <f t="shared" si="348"/>
        <v>621200</v>
      </c>
      <c r="K510" s="303">
        <f t="shared" si="349"/>
        <v>0</v>
      </c>
      <c r="L510" s="303">
        <f t="shared" si="358"/>
        <v>0</v>
      </c>
      <c r="M510" s="303">
        <f t="shared" si="358"/>
        <v>0</v>
      </c>
      <c r="N510" s="292">
        <f t="shared" si="358"/>
        <v>0</v>
      </c>
      <c r="O510" s="292">
        <f t="shared" si="358"/>
        <v>0</v>
      </c>
      <c r="P510" s="292">
        <f t="shared" si="358"/>
        <v>0</v>
      </c>
      <c r="Q510" s="303">
        <f t="shared" si="358"/>
        <v>0</v>
      </c>
      <c r="R510" s="292">
        <f t="shared" si="358"/>
        <v>0</v>
      </c>
      <c r="S510" s="292">
        <f t="shared" si="358"/>
        <v>0</v>
      </c>
      <c r="T510" s="292">
        <f t="shared" si="358"/>
        <v>0</v>
      </c>
      <c r="U510" s="303">
        <f t="shared" si="358"/>
        <v>0</v>
      </c>
      <c r="V510" s="292">
        <f t="shared" si="358"/>
        <v>0</v>
      </c>
      <c r="W510" s="292">
        <f t="shared" si="358"/>
        <v>0</v>
      </c>
      <c r="X510" s="292">
        <f t="shared" si="358"/>
        <v>0</v>
      </c>
      <c r="Y510" s="303">
        <f t="shared" si="358"/>
        <v>0</v>
      </c>
      <c r="Z510" s="292">
        <f t="shared" si="358"/>
        <v>0</v>
      </c>
      <c r="AA510" s="292">
        <f t="shared" si="358"/>
        <v>0</v>
      </c>
      <c r="AB510" s="888">
        <f t="shared" si="358"/>
        <v>0</v>
      </c>
      <c r="AC510" s="194"/>
      <c r="AD510" s="293" t="s">
        <v>667</v>
      </c>
      <c r="AE510" s="288">
        <v>300</v>
      </c>
      <c r="AF510" s="288"/>
      <c r="AG510" s="292">
        <f t="shared" ref="AG510:AR510" si="359">AG511+AG530</f>
        <v>586200</v>
      </c>
      <c r="AH510" s="292">
        <f t="shared" si="359"/>
        <v>0</v>
      </c>
      <c r="AI510" s="292">
        <f t="shared" si="359"/>
        <v>0</v>
      </c>
      <c r="AJ510" s="292">
        <f t="shared" si="359"/>
        <v>0</v>
      </c>
      <c r="AK510" s="292">
        <f t="shared" si="359"/>
        <v>0</v>
      </c>
      <c r="AL510" s="292">
        <f t="shared" si="359"/>
        <v>0</v>
      </c>
      <c r="AM510" s="292">
        <f t="shared" si="359"/>
        <v>0</v>
      </c>
      <c r="AN510" s="292">
        <f t="shared" si="359"/>
        <v>0</v>
      </c>
      <c r="AO510" s="292">
        <f t="shared" si="359"/>
        <v>0</v>
      </c>
      <c r="AP510" s="292">
        <f t="shared" si="359"/>
        <v>0</v>
      </c>
      <c r="AQ510" s="292">
        <f t="shared" si="359"/>
        <v>0</v>
      </c>
      <c r="AR510" s="292">
        <f t="shared" si="359"/>
        <v>0</v>
      </c>
      <c r="AS510" s="1411">
        <f t="shared" si="350"/>
        <v>586200</v>
      </c>
    </row>
    <row r="511" spans="1:179" s="42" customFormat="1" ht="36.75" customHeight="1" x14ac:dyDescent="0.25">
      <c r="A511" s="293" t="s">
        <v>683</v>
      </c>
      <c r="B511" s="288">
        <v>310</v>
      </c>
      <c r="C511" s="288"/>
      <c r="D511" s="784"/>
      <c r="E511" s="512">
        <f t="shared" ref="E511:AB511" si="360">E512</f>
        <v>0</v>
      </c>
      <c r="F511" s="290">
        <f t="shared" si="360"/>
        <v>452000</v>
      </c>
      <c r="G511" s="290">
        <f t="shared" si="360"/>
        <v>452000</v>
      </c>
      <c r="H511" s="291">
        <f t="shared" si="360"/>
        <v>0</v>
      </c>
      <c r="I511" s="414">
        <f t="shared" si="360"/>
        <v>0</v>
      </c>
      <c r="J511" s="930">
        <f t="shared" si="348"/>
        <v>452000</v>
      </c>
      <c r="K511" s="303">
        <f t="shared" si="349"/>
        <v>0</v>
      </c>
      <c r="L511" s="303">
        <f t="shared" si="360"/>
        <v>0</v>
      </c>
      <c r="M511" s="303">
        <f t="shared" si="360"/>
        <v>0</v>
      </c>
      <c r="N511" s="292">
        <f t="shared" si="360"/>
        <v>0</v>
      </c>
      <c r="O511" s="292">
        <f t="shared" si="360"/>
        <v>0</v>
      </c>
      <c r="P511" s="292">
        <f t="shared" si="360"/>
        <v>0</v>
      </c>
      <c r="Q511" s="303">
        <f t="shared" si="360"/>
        <v>0</v>
      </c>
      <c r="R511" s="292">
        <f t="shared" si="360"/>
        <v>0</v>
      </c>
      <c r="S511" s="292">
        <f t="shared" si="360"/>
        <v>0</v>
      </c>
      <c r="T511" s="292">
        <f t="shared" si="360"/>
        <v>0</v>
      </c>
      <c r="U511" s="303">
        <f t="shared" si="360"/>
        <v>0</v>
      </c>
      <c r="V511" s="292">
        <f t="shared" si="360"/>
        <v>0</v>
      </c>
      <c r="W511" s="292">
        <f t="shared" si="360"/>
        <v>0</v>
      </c>
      <c r="X511" s="292">
        <f t="shared" si="360"/>
        <v>0</v>
      </c>
      <c r="Y511" s="303">
        <f t="shared" si="360"/>
        <v>0</v>
      </c>
      <c r="Z511" s="292">
        <f t="shared" si="360"/>
        <v>0</v>
      </c>
      <c r="AA511" s="292">
        <f t="shared" si="360"/>
        <v>0</v>
      </c>
      <c r="AB511" s="888">
        <f t="shared" si="360"/>
        <v>0</v>
      </c>
      <c r="AC511" s="194"/>
      <c r="AD511" s="293" t="s">
        <v>683</v>
      </c>
      <c r="AE511" s="288">
        <v>310</v>
      </c>
      <c r="AF511" s="288"/>
      <c r="AG511" s="292">
        <f t="shared" ref="AG511:AR511" si="361">AG512</f>
        <v>452000</v>
      </c>
      <c r="AH511" s="292">
        <f t="shared" si="361"/>
        <v>0</v>
      </c>
      <c r="AI511" s="292">
        <f t="shared" si="361"/>
        <v>0</v>
      </c>
      <c r="AJ511" s="292">
        <f t="shared" si="361"/>
        <v>0</v>
      </c>
      <c r="AK511" s="292">
        <f t="shared" si="361"/>
        <v>0</v>
      </c>
      <c r="AL511" s="292">
        <f t="shared" si="361"/>
        <v>0</v>
      </c>
      <c r="AM511" s="292">
        <f t="shared" si="361"/>
        <v>0</v>
      </c>
      <c r="AN511" s="292">
        <f t="shared" si="361"/>
        <v>0</v>
      </c>
      <c r="AO511" s="292">
        <f t="shared" si="361"/>
        <v>0</v>
      </c>
      <c r="AP511" s="292">
        <f t="shared" si="361"/>
        <v>0</v>
      </c>
      <c r="AQ511" s="292">
        <f t="shared" si="361"/>
        <v>0</v>
      </c>
      <c r="AR511" s="292">
        <f t="shared" si="361"/>
        <v>0</v>
      </c>
      <c r="AS511" s="1411">
        <f t="shared" si="350"/>
        <v>452000</v>
      </c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194"/>
      <c r="BP511" s="194"/>
      <c r="BQ511" s="194"/>
      <c r="BR511" s="194"/>
      <c r="BS511" s="194"/>
      <c r="BT511" s="194"/>
      <c r="BU511" s="194"/>
      <c r="BV511" s="194"/>
      <c r="BW511" s="194"/>
      <c r="BX511" s="194"/>
      <c r="BY511" s="194"/>
      <c r="BZ511" s="194"/>
      <c r="CA511" s="194"/>
      <c r="CB511" s="194"/>
      <c r="CC511" s="194"/>
      <c r="CD511" s="194"/>
      <c r="CE511" s="194"/>
      <c r="CF511" s="194"/>
      <c r="CG511" s="194"/>
      <c r="CH511" s="194"/>
      <c r="CI511" s="194"/>
      <c r="CJ511" s="194"/>
      <c r="CK511" s="194"/>
      <c r="CL511" s="194"/>
      <c r="CM511" s="194"/>
      <c r="CN511" s="194"/>
      <c r="CO511" s="194"/>
      <c r="CP511" s="194"/>
      <c r="CQ511" s="194"/>
      <c r="CR511" s="194"/>
      <c r="CS511" s="194"/>
      <c r="CT511" s="194"/>
      <c r="CU511" s="194"/>
      <c r="CV511" s="194"/>
      <c r="CW511" s="194"/>
      <c r="CX511" s="194"/>
      <c r="CY511" s="194"/>
      <c r="CZ511" s="194"/>
      <c r="DA511" s="194"/>
      <c r="DB511" s="194"/>
      <c r="DC511" s="194"/>
      <c r="DD511" s="194"/>
      <c r="DE511" s="194"/>
      <c r="DF511" s="194"/>
      <c r="DG511" s="194"/>
      <c r="DH511" s="194"/>
      <c r="DI511" s="194"/>
      <c r="DJ511" s="194"/>
      <c r="DK511" s="194"/>
      <c r="DL511" s="194"/>
      <c r="DM511" s="194"/>
      <c r="DN511" s="194"/>
      <c r="DO511" s="194"/>
      <c r="DP511" s="194"/>
      <c r="DQ511" s="194"/>
      <c r="DR511" s="194"/>
      <c r="DS511" s="194"/>
      <c r="DT511" s="194"/>
      <c r="DU511" s="194"/>
      <c r="DV511" s="194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</row>
    <row r="512" spans="1:179" s="42" customFormat="1" ht="25.5" customHeight="1" x14ac:dyDescent="0.25">
      <c r="A512" s="293" t="s">
        <v>799</v>
      </c>
      <c r="B512" s="344"/>
      <c r="C512" s="345">
        <v>971</v>
      </c>
      <c r="D512" s="785" t="s">
        <v>1220</v>
      </c>
      <c r="E512" s="789">
        <f>SUM(E513:E529)</f>
        <v>0</v>
      </c>
      <c r="F512" s="294">
        <f>SUM(F513:F529)</f>
        <v>452000</v>
      </c>
      <c r="G512" s="294">
        <f>SUM(G513:G529)</f>
        <v>452000</v>
      </c>
      <c r="H512" s="346">
        <f t="shared" ref="H512:AB512" si="362">SUM(H513:H529)</f>
        <v>0</v>
      </c>
      <c r="I512" s="415">
        <f t="shared" si="362"/>
        <v>0</v>
      </c>
      <c r="J512" s="931">
        <f t="shared" si="348"/>
        <v>452000</v>
      </c>
      <c r="K512" s="304">
        <f t="shared" si="349"/>
        <v>0</v>
      </c>
      <c r="L512" s="304">
        <f t="shared" si="362"/>
        <v>0</v>
      </c>
      <c r="M512" s="304">
        <f>SUM(M513:M529)</f>
        <v>0</v>
      </c>
      <c r="N512" s="295">
        <f t="shared" si="362"/>
        <v>0</v>
      </c>
      <c r="O512" s="295">
        <f t="shared" si="362"/>
        <v>0</v>
      </c>
      <c r="P512" s="295">
        <f t="shared" si="362"/>
        <v>0</v>
      </c>
      <c r="Q512" s="304">
        <f t="shared" si="362"/>
        <v>0</v>
      </c>
      <c r="R512" s="295">
        <f t="shared" si="362"/>
        <v>0</v>
      </c>
      <c r="S512" s="295">
        <f t="shared" si="362"/>
        <v>0</v>
      </c>
      <c r="T512" s="295">
        <f t="shared" si="362"/>
        <v>0</v>
      </c>
      <c r="U512" s="304">
        <f t="shared" si="362"/>
        <v>0</v>
      </c>
      <c r="V512" s="295">
        <f t="shared" si="362"/>
        <v>0</v>
      </c>
      <c r="W512" s="295">
        <f t="shared" si="362"/>
        <v>0</v>
      </c>
      <c r="X512" s="295">
        <f t="shared" si="362"/>
        <v>0</v>
      </c>
      <c r="Y512" s="304">
        <f t="shared" si="362"/>
        <v>0</v>
      </c>
      <c r="Z512" s="295">
        <f t="shared" si="362"/>
        <v>0</v>
      </c>
      <c r="AA512" s="295">
        <f t="shared" si="362"/>
        <v>0</v>
      </c>
      <c r="AB512" s="890">
        <f t="shared" si="362"/>
        <v>0</v>
      </c>
      <c r="AC512" s="41"/>
      <c r="AD512" s="293" t="s">
        <v>799</v>
      </c>
      <c r="AE512" s="344"/>
      <c r="AF512" s="345">
        <v>971</v>
      </c>
      <c r="AG512" s="295">
        <f t="shared" ref="AG512:AR512" si="363">SUM(AG513:AG529)</f>
        <v>452000</v>
      </c>
      <c r="AH512" s="295">
        <f t="shared" si="363"/>
        <v>0</v>
      </c>
      <c r="AI512" s="295">
        <f t="shared" si="363"/>
        <v>0</v>
      </c>
      <c r="AJ512" s="295">
        <f t="shared" si="363"/>
        <v>0</v>
      </c>
      <c r="AK512" s="295">
        <f t="shared" si="363"/>
        <v>0</v>
      </c>
      <c r="AL512" s="295">
        <f t="shared" si="363"/>
        <v>0</v>
      </c>
      <c r="AM512" s="295">
        <f t="shared" si="363"/>
        <v>0</v>
      </c>
      <c r="AN512" s="295">
        <f t="shared" si="363"/>
        <v>0</v>
      </c>
      <c r="AO512" s="295">
        <f t="shared" si="363"/>
        <v>0</v>
      </c>
      <c r="AP512" s="295">
        <f t="shared" si="363"/>
        <v>0</v>
      </c>
      <c r="AQ512" s="295">
        <f t="shared" si="363"/>
        <v>0</v>
      </c>
      <c r="AR512" s="295">
        <f t="shared" si="363"/>
        <v>0</v>
      </c>
      <c r="AS512" s="1412">
        <f t="shared" si="350"/>
        <v>452000</v>
      </c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4"/>
      <c r="BL512" s="194"/>
      <c r="BM512" s="194"/>
      <c r="BN512" s="194"/>
      <c r="BO512" s="194"/>
      <c r="BP512" s="194"/>
      <c r="BQ512" s="194"/>
      <c r="BR512" s="194"/>
      <c r="BS512" s="194"/>
      <c r="BT512" s="194"/>
      <c r="BU512" s="194"/>
      <c r="BV512" s="194"/>
      <c r="BW512" s="194"/>
      <c r="BX512" s="194"/>
      <c r="BY512" s="194"/>
      <c r="BZ512" s="194"/>
      <c r="CA512" s="194"/>
      <c r="CB512" s="194"/>
      <c r="CC512" s="194"/>
      <c r="CD512" s="194"/>
      <c r="CE512" s="194"/>
      <c r="CF512" s="194"/>
      <c r="CG512" s="194"/>
      <c r="CH512" s="194"/>
      <c r="CI512" s="194"/>
      <c r="CJ512" s="194"/>
      <c r="CK512" s="194"/>
      <c r="CL512" s="194"/>
      <c r="CM512" s="194"/>
      <c r="CN512" s="194"/>
      <c r="CO512" s="194"/>
      <c r="CP512" s="194"/>
      <c r="CQ512" s="194"/>
      <c r="CR512" s="194"/>
      <c r="CS512" s="194"/>
      <c r="CT512" s="194"/>
      <c r="CU512" s="194"/>
      <c r="CV512" s="194"/>
      <c r="CW512" s="194"/>
      <c r="CX512" s="194"/>
      <c r="CY512" s="194"/>
      <c r="CZ512" s="194"/>
      <c r="DA512" s="194"/>
      <c r="DB512" s="194"/>
      <c r="DC512" s="194"/>
      <c r="DD512" s="194"/>
      <c r="DE512" s="194"/>
      <c r="DF512" s="194"/>
      <c r="DG512" s="194"/>
      <c r="DH512" s="194"/>
      <c r="DI512" s="194"/>
      <c r="DJ512" s="194"/>
      <c r="DK512" s="194"/>
      <c r="DL512" s="194"/>
      <c r="DM512" s="194"/>
      <c r="DN512" s="194"/>
      <c r="DO512" s="194"/>
      <c r="DP512" s="194"/>
      <c r="DQ512" s="194"/>
      <c r="DR512" s="194"/>
      <c r="DS512" s="194"/>
      <c r="DT512" s="194"/>
      <c r="DU512" s="194"/>
      <c r="DV512" s="194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</row>
    <row r="513" spans="1:179" s="40" customFormat="1" ht="26.25" customHeight="1" x14ac:dyDescent="0.25">
      <c r="A513" s="229" t="s">
        <v>479</v>
      </c>
      <c r="B513" s="230"/>
      <c r="C513" s="247"/>
      <c r="D513" s="567"/>
      <c r="E513" s="788"/>
      <c r="F513" s="232">
        <f>CEILING('310.971 осн.средства'!E338,0.1)*1000</f>
        <v>60000</v>
      </c>
      <c r="G513" s="232">
        <f>F513</f>
        <v>60000</v>
      </c>
      <c r="H513" s="259"/>
      <c r="I513" s="463"/>
      <c r="J513" s="932">
        <f t="shared" si="348"/>
        <v>60000</v>
      </c>
      <c r="K513" s="467">
        <f t="shared" si="349"/>
        <v>0</v>
      </c>
      <c r="L513" s="377"/>
      <c r="M513" s="377"/>
      <c r="N513" s="260"/>
      <c r="O513" s="260"/>
      <c r="P513" s="296">
        <f t="shared" ref="P513:P529" si="364">SUM(M513:O513)</f>
        <v>0</v>
      </c>
      <c r="Q513" s="377"/>
      <c r="R513" s="260"/>
      <c r="S513" s="260"/>
      <c r="T513" s="296">
        <f t="shared" ref="T513:T529" si="365">SUM(Q513:S513)</f>
        <v>0</v>
      </c>
      <c r="U513" s="377"/>
      <c r="V513" s="260"/>
      <c r="W513" s="260"/>
      <c r="X513" s="296">
        <f t="shared" ref="X513:X529" si="366">SUM(U513:W513)</f>
        <v>0</v>
      </c>
      <c r="Y513" s="377"/>
      <c r="Z513" s="260"/>
      <c r="AA513" s="260"/>
      <c r="AB513" s="893">
        <f t="shared" ref="AB513:AB529" si="367">SUM(Y513:AA513)</f>
        <v>0</v>
      </c>
      <c r="AC513" s="41"/>
      <c r="AD513" s="229" t="s">
        <v>479</v>
      </c>
      <c r="AE513" s="230"/>
      <c r="AF513" s="247"/>
      <c r="AG513" s="1410">
        <f t="shared" ref="AG513:AG524" si="368">F513</f>
        <v>60000</v>
      </c>
      <c r="AH513" s="1416"/>
      <c r="AI513" s="1416"/>
      <c r="AJ513" s="1416"/>
      <c r="AK513" s="1416"/>
      <c r="AL513" s="1416"/>
      <c r="AM513" s="1416"/>
      <c r="AN513" s="1416"/>
      <c r="AO513" s="1416"/>
      <c r="AP513" s="1416"/>
      <c r="AQ513" s="1416"/>
      <c r="AR513" s="1416"/>
      <c r="AS513" s="1412">
        <f t="shared" si="350"/>
        <v>60000</v>
      </c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  <c r="FQ513" s="41"/>
      <c r="FR513" s="41"/>
      <c r="FS513" s="41"/>
      <c r="FT513" s="41"/>
      <c r="FU513" s="41"/>
      <c r="FV513" s="41"/>
      <c r="FW513" s="41"/>
    </row>
    <row r="514" spans="1:179" s="40" customFormat="1" ht="36" customHeight="1" x14ac:dyDescent="0.25">
      <c r="A514" s="229" t="s">
        <v>791</v>
      </c>
      <c r="B514" s="230"/>
      <c r="C514" s="247"/>
      <c r="D514" s="567"/>
      <c r="E514" s="788"/>
      <c r="F514" s="232">
        <f>CEILING('310.971 осн.средства'!E339,0.1)*1000</f>
        <v>0</v>
      </c>
      <c r="G514" s="232">
        <f t="shared" ref="G514:G529" si="369">F514</f>
        <v>0</v>
      </c>
      <c r="H514" s="259"/>
      <c r="I514" s="463"/>
      <c r="J514" s="932">
        <f t="shared" si="348"/>
        <v>0</v>
      </c>
      <c r="K514" s="467">
        <f t="shared" si="349"/>
        <v>0</v>
      </c>
      <c r="L514" s="377"/>
      <c r="M514" s="377"/>
      <c r="N514" s="260"/>
      <c r="O514" s="260"/>
      <c r="P514" s="296">
        <f t="shared" si="364"/>
        <v>0</v>
      </c>
      <c r="Q514" s="377"/>
      <c r="R514" s="260"/>
      <c r="S514" s="260"/>
      <c r="T514" s="296">
        <f t="shared" si="365"/>
        <v>0</v>
      </c>
      <c r="U514" s="377"/>
      <c r="V514" s="260"/>
      <c r="W514" s="260"/>
      <c r="X514" s="296">
        <f t="shared" si="366"/>
        <v>0</v>
      </c>
      <c r="Y514" s="377"/>
      <c r="Z514" s="260"/>
      <c r="AA514" s="260"/>
      <c r="AB514" s="893">
        <f t="shared" si="367"/>
        <v>0</v>
      </c>
      <c r="AC514" s="41"/>
      <c r="AD514" s="229" t="s">
        <v>791</v>
      </c>
      <c r="AE514" s="230"/>
      <c r="AF514" s="247"/>
      <c r="AG514" s="1410">
        <f t="shared" si="368"/>
        <v>0</v>
      </c>
      <c r="AH514" s="1416"/>
      <c r="AI514" s="1416"/>
      <c r="AJ514" s="1416"/>
      <c r="AK514" s="1416"/>
      <c r="AL514" s="1416"/>
      <c r="AM514" s="1416"/>
      <c r="AN514" s="1416"/>
      <c r="AO514" s="1416"/>
      <c r="AP514" s="1416"/>
      <c r="AQ514" s="1416"/>
      <c r="AR514" s="1416"/>
      <c r="AS514" s="1412">
        <f t="shared" si="350"/>
        <v>0</v>
      </c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  <c r="FQ514" s="41"/>
      <c r="FR514" s="41"/>
      <c r="FS514" s="41"/>
      <c r="FT514" s="41"/>
      <c r="FU514" s="41"/>
      <c r="FV514" s="41"/>
      <c r="FW514" s="41"/>
    </row>
    <row r="515" spans="1:179" s="40" customFormat="1" ht="26.25" customHeight="1" x14ac:dyDescent="0.25">
      <c r="A515" s="229" t="s">
        <v>478</v>
      </c>
      <c r="B515" s="230"/>
      <c r="C515" s="247"/>
      <c r="D515" s="567"/>
      <c r="E515" s="788"/>
      <c r="F515" s="232">
        <f>CEILING('310.971 осн.средства'!E340,0.1)*1000</f>
        <v>0</v>
      </c>
      <c r="G515" s="232">
        <f t="shared" si="369"/>
        <v>0</v>
      </c>
      <c r="H515" s="259"/>
      <c r="I515" s="463"/>
      <c r="J515" s="932">
        <f t="shared" si="348"/>
        <v>0</v>
      </c>
      <c r="K515" s="467">
        <f t="shared" si="349"/>
        <v>0</v>
      </c>
      <c r="L515" s="377"/>
      <c r="M515" s="377"/>
      <c r="N515" s="260"/>
      <c r="O515" s="260"/>
      <c r="P515" s="296">
        <f t="shared" si="364"/>
        <v>0</v>
      </c>
      <c r="Q515" s="377"/>
      <c r="R515" s="260"/>
      <c r="S515" s="260"/>
      <c r="T515" s="296">
        <f t="shared" si="365"/>
        <v>0</v>
      </c>
      <c r="U515" s="377"/>
      <c r="V515" s="260"/>
      <c r="W515" s="260"/>
      <c r="X515" s="296">
        <f t="shared" si="366"/>
        <v>0</v>
      </c>
      <c r="Y515" s="377"/>
      <c r="Z515" s="260"/>
      <c r="AA515" s="260"/>
      <c r="AB515" s="893">
        <f t="shared" si="367"/>
        <v>0</v>
      </c>
      <c r="AC515" s="41"/>
      <c r="AD515" s="229" t="s">
        <v>478</v>
      </c>
      <c r="AE515" s="230"/>
      <c r="AF515" s="247"/>
      <c r="AG515" s="1410">
        <f t="shared" si="368"/>
        <v>0</v>
      </c>
      <c r="AH515" s="1416"/>
      <c r="AI515" s="1416"/>
      <c r="AJ515" s="1416"/>
      <c r="AK515" s="1416"/>
      <c r="AL515" s="1416"/>
      <c r="AM515" s="1416"/>
      <c r="AN515" s="1416"/>
      <c r="AO515" s="1416"/>
      <c r="AP515" s="1416"/>
      <c r="AQ515" s="1416"/>
      <c r="AR515" s="1416"/>
      <c r="AS515" s="1412">
        <f t="shared" si="350"/>
        <v>0</v>
      </c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  <c r="FQ515" s="41"/>
      <c r="FR515" s="41"/>
      <c r="FS515" s="41"/>
      <c r="FT515" s="41"/>
      <c r="FU515" s="41"/>
      <c r="FV515" s="41"/>
      <c r="FW515" s="41"/>
    </row>
    <row r="516" spans="1:179" s="40" customFormat="1" ht="23.25" customHeight="1" x14ac:dyDescent="0.25">
      <c r="A516" s="229" t="s">
        <v>802</v>
      </c>
      <c r="B516" s="230"/>
      <c r="C516" s="247"/>
      <c r="D516" s="567"/>
      <c r="E516" s="788"/>
      <c r="F516" s="232">
        <f>CEILING('310.971 осн.средства'!E341,0.1)*1000</f>
        <v>0</v>
      </c>
      <c r="G516" s="232">
        <f t="shared" si="369"/>
        <v>0</v>
      </c>
      <c r="H516" s="259"/>
      <c r="I516" s="463"/>
      <c r="J516" s="932">
        <f t="shared" si="348"/>
        <v>0</v>
      </c>
      <c r="K516" s="467">
        <f t="shared" si="349"/>
        <v>0</v>
      </c>
      <c r="L516" s="377"/>
      <c r="M516" s="377"/>
      <c r="N516" s="260"/>
      <c r="O516" s="260"/>
      <c r="P516" s="296">
        <f t="shared" si="364"/>
        <v>0</v>
      </c>
      <c r="Q516" s="377"/>
      <c r="R516" s="260"/>
      <c r="S516" s="260"/>
      <c r="T516" s="296">
        <f t="shared" si="365"/>
        <v>0</v>
      </c>
      <c r="U516" s="377"/>
      <c r="V516" s="260"/>
      <c r="W516" s="260"/>
      <c r="X516" s="296">
        <f t="shared" si="366"/>
        <v>0</v>
      </c>
      <c r="Y516" s="377"/>
      <c r="Z516" s="260"/>
      <c r="AA516" s="260"/>
      <c r="AB516" s="893">
        <f t="shared" si="367"/>
        <v>0</v>
      </c>
      <c r="AC516" s="41"/>
      <c r="AD516" s="229" t="s">
        <v>802</v>
      </c>
      <c r="AE516" s="230"/>
      <c r="AF516" s="247"/>
      <c r="AG516" s="1410">
        <f t="shared" si="368"/>
        <v>0</v>
      </c>
      <c r="AH516" s="1416"/>
      <c r="AI516" s="1416"/>
      <c r="AJ516" s="1416"/>
      <c r="AK516" s="1416"/>
      <c r="AL516" s="1416"/>
      <c r="AM516" s="1416"/>
      <c r="AN516" s="1416"/>
      <c r="AO516" s="1416"/>
      <c r="AP516" s="1416"/>
      <c r="AQ516" s="1416"/>
      <c r="AR516" s="1416"/>
      <c r="AS516" s="1412">
        <f t="shared" si="350"/>
        <v>0</v>
      </c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  <c r="FQ516" s="41"/>
      <c r="FR516" s="41"/>
      <c r="FS516" s="41"/>
      <c r="FT516" s="41"/>
      <c r="FU516" s="41"/>
      <c r="FV516" s="41"/>
      <c r="FW516" s="41"/>
    </row>
    <row r="517" spans="1:179" s="40" customFormat="1" ht="31.5" customHeight="1" x14ac:dyDescent="0.25">
      <c r="A517" s="229" t="s">
        <v>1242</v>
      </c>
      <c r="B517" s="230"/>
      <c r="C517" s="247"/>
      <c r="D517" s="567"/>
      <c r="E517" s="788"/>
      <c r="F517" s="232">
        <f>CEILING('310.971 осн.средства'!E342,0.1)*1000</f>
        <v>190000</v>
      </c>
      <c r="G517" s="232">
        <f t="shared" si="369"/>
        <v>190000</v>
      </c>
      <c r="H517" s="259"/>
      <c r="I517" s="463"/>
      <c r="J517" s="932">
        <f t="shared" si="348"/>
        <v>190000</v>
      </c>
      <c r="K517" s="467">
        <f t="shared" si="349"/>
        <v>0</v>
      </c>
      <c r="L517" s="377"/>
      <c r="M517" s="377"/>
      <c r="N517" s="260"/>
      <c r="O517" s="260"/>
      <c r="P517" s="296">
        <f t="shared" si="364"/>
        <v>0</v>
      </c>
      <c r="Q517" s="377"/>
      <c r="R517" s="260"/>
      <c r="S517" s="260"/>
      <c r="T517" s="296">
        <f t="shared" si="365"/>
        <v>0</v>
      </c>
      <c r="U517" s="377"/>
      <c r="V517" s="260"/>
      <c r="W517" s="260"/>
      <c r="X517" s="296">
        <f t="shared" si="366"/>
        <v>0</v>
      </c>
      <c r="Y517" s="377"/>
      <c r="Z517" s="260"/>
      <c r="AA517" s="260"/>
      <c r="AB517" s="893">
        <f t="shared" si="367"/>
        <v>0</v>
      </c>
      <c r="AC517" s="41"/>
      <c r="AD517" s="229" t="s">
        <v>1242</v>
      </c>
      <c r="AE517" s="230"/>
      <c r="AF517" s="247"/>
      <c r="AG517" s="1410">
        <f t="shared" si="368"/>
        <v>190000</v>
      </c>
      <c r="AH517" s="1416"/>
      <c r="AI517" s="1416"/>
      <c r="AJ517" s="1416"/>
      <c r="AK517" s="1416"/>
      <c r="AL517" s="1416"/>
      <c r="AM517" s="1416"/>
      <c r="AN517" s="1416"/>
      <c r="AO517" s="1416"/>
      <c r="AP517" s="1416"/>
      <c r="AQ517" s="1416"/>
      <c r="AR517" s="1416"/>
      <c r="AS517" s="1412">
        <f t="shared" si="350"/>
        <v>190000</v>
      </c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  <c r="FQ517" s="41"/>
      <c r="FR517" s="41"/>
      <c r="FS517" s="41"/>
      <c r="FT517" s="41"/>
      <c r="FU517" s="41"/>
      <c r="FV517" s="41"/>
      <c r="FW517" s="41"/>
    </row>
    <row r="518" spans="1:179" s="40" customFormat="1" ht="19.5" customHeight="1" x14ac:dyDescent="0.25">
      <c r="A518" s="229" t="s">
        <v>1243</v>
      </c>
      <c r="B518" s="230"/>
      <c r="C518" s="247"/>
      <c r="D518" s="567"/>
      <c r="E518" s="788"/>
      <c r="F518" s="232">
        <f>CEILING('310.971 осн.средства'!E343,0.1)*1000</f>
        <v>154000</v>
      </c>
      <c r="G518" s="232">
        <f t="shared" si="369"/>
        <v>154000</v>
      </c>
      <c r="H518" s="259"/>
      <c r="I518" s="463"/>
      <c r="J518" s="932">
        <f t="shared" si="348"/>
        <v>154000</v>
      </c>
      <c r="K518" s="467">
        <f t="shared" si="349"/>
        <v>0</v>
      </c>
      <c r="L518" s="377"/>
      <c r="M518" s="377"/>
      <c r="N518" s="260"/>
      <c r="O518" s="260"/>
      <c r="P518" s="296">
        <f t="shared" si="364"/>
        <v>0</v>
      </c>
      <c r="Q518" s="377"/>
      <c r="R518" s="260"/>
      <c r="S518" s="260"/>
      <c r="T518" s="296">
        <f t="shared" si="365"/>
        <v>0</v>
      </c>
      <c r="U518" s="377"/>
      <c r="V518" s="260"/>
      <c r="W518" s="260"/>
      <c r="X518" s="296">
        <f t="shared" si="366"/>
        <v>0</v>
      </c>
      <c r="Y518" s="377"/>
      <c r="Z518" s="260"/>
      <c r="AA518" s="260"/>
      <c r="AB518" s="893">
        <f t="shared" si="367"/>
        <v>0</v>
      </c>
      <c r="AC518" s="41"/>
      <c r="AD518" s="229" t="s">
        <v>1243</v>
      </c>
      <c r="AE518" s="230"/>
      <c r="AF518" s="247"/>
      <c r="AG518" s="1410">
        <f t="shared" si="368"/>
        <v>154000</v>
      </c>
      <c r="AH518" s="1416"/>
      <c r="AI518" s="1416"/>
      <c r="AJ518" s="1416"/>
      <c r="AK518" s="1416"/>
      <c r="AL518" s="1416"/>
      <c r="AM518" s="1416"/>
      <c r="AN518" s="1416"/>
      <c r="AO518" s="1416"/>
      <c r="AP518" s="1416"/>
      <c r="AQ518" s="1416"/>
      <c r="AR518" s="1416"/>
      <c r="AS518" s="1412">
        <f t="shared" si="350"/>
        <v>154000</v>
      </c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  <c r="FQ518" s="41"/>
      <c r="FR518" s="41"/>
      <c r="FS518" s="41"/>
      <c r="FT518" s="41"/>
      <c r="FU518" s="41"/>
      <c r="FV518" s="41"/>
      <c r="FW518" s="41"/>
    </row>
    <row r="519" spans="1:179" s="40" customFormat="1" ht="33.75" customHeight="1" x14ac:dyDescent="0.25">
      <c r="A519" s="229" t="s">
        <v>804</v>
      </c>
      <c r="B519" s="230"/>
      <c r="C519" s="247"/>
      <c r="D519" s="567"/>
      <c r="E519" s="788"/>
      <c r="F519" s="232">
        <f>CEILING('310.971 осн.средства'!E344,0.1)*1000</f>
        <v>0</v>
      </c>
      <c r="G519" s="232">
        <f t="shared" si="369"/>
        <v>0</v>
      </c>
      <c r="H519" s="259"/>
      <c r="I519" s="463"/>
      <c r="J519" s="932">
        <f t="shared" si="348"/>
        <v>0</v>
      </c>
      <c r="K519" s="467">
        <f t="shared" si="349"/>
        <v>0</v>
      </c>
      <c r="L519" s="377"/>
      <c r="M519" s="377"/>
      <c r="N519" s="260"/>
      <c r="O519" s="260"/>
      <c r="P519" s="296">
        <f t="shared" si="364"/>
        <v>0</v>
      </c>
      <c r="Q519" s="377"/>
      <c r="R519" s="260"/>
      <c r="S519" s="260"/>
      <c r="T519" s="296">
        <f t="shared" si="365"/>
        <v>0</v>
      </c>
      <c r="U519" s="377"/>
      <c r="V519" s="260"/>
      <c r="W519" s="260"/>
      <c r="X519" s="296">
        <f t="shared" si="366"/>
        <v>0</v>
      </c>
      <c r="Y519" s="377"/>
      <c r="Z519" s="260"/>
      <c r="AA519" s="260"/>
      <c r="AB519" s="893">
        <f t="shared" si="367"/>
        <v>0</v>
      </c>
      <c r="AC519" s="41"/>
      <c r="AD519" s="229" t="s">
        <v>804</v>
      </c>
      <c r="AE519" s="230"/>
      <c r="AF519" s="247"/>
      <c r="AG519" s="1410">
        <f t="shared" si="368"/>
        <v>0</v>
      </c>
      <c r="AH519" s="1416"/>
      <c r="AI519" s="1416"/>
      <c r="AJ519" s="1416"/>
      <c r="AK519" s="1416"/>
      <c r="AL519" s="1416"/>
      <c r="AM519" s="1416"/>
      <c r="AN519" s="1416"/>
      <c r="AO519" s="1416"/>
      <c r="AP519" s="1416"/>
      <c r="AQ519" s="1416"/>
      <c r="AR519" s="1416"/>
      <c r="AS519" s="1412">
        <f t="shared" si="350"/>
        <v>0</v>
      </c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  <c r="FQ519" s="41"/>
      <c r="FR519" s="41"/>
      <c r="FS519" s="41"/>
      <c r="FT519" s="41"/>
      <c r="FU519" s="41"/>
      <c r="FV519" s="41"/>
      <c r="FW519" s="41"/>
    </row>
    <row r="520" spans="1:179" s="40" customFormat="1" ht="35.25" customHeight="1" x14ac:dyDescent="0.25">
      <c r="A520" s="229" t="s">
        <v>1244</v>
      </c>
      <c r="B520" s="230"/>
      <c r="C520" s="247"/>
      <c r="D520" s="567"/>
      <c r="E520" s="788"/>
      <c r="F520" s="232">
        <f>CEILING('310.971 осн.средства'!E345,0.1)*1000</f>
        <v>0</v>
      </c>
      <c r="G520" s="232">
        <f t="shared" si="369"/>
        <v>0</v>
      </c>
      <c r="H520" s="259"/>
      <c r="I520" s="463"/>
      <c r="J520" s="932">
        <f t="shared" si="348"/>
        <v>0</v>
      </c>
      <c r="K520" s="467">
        <f t="shared" si="349"/>
        <v>0</v>
      </c>
      <c r="L520" s="377"/>
      <c r="M520" s="377"/>
      <c r="N520" s="260"/>
      <c r="O520" s="260"/>
      <c r="P520" s="296">
        <f t="shared" si="364"/>
        <v>0</v>
      </c>
      <c r="Q520" s="377"/>
      <c r="R520" s="260"/>
      <c r="S520" s="260"/>
      <c r="T520" s="296">
        <f t="shared" si="365"/>
        <v>0</v>
      </c>
      <c r="U520" s="377"/>
      <c r="V520" s="260"/>
      <c r="W520" s="260"/>
      <c r="X520" s="296">
        <f t="shared" si="366"/>
        <v>0</v>
      </c>
      <c r="Y520" s="377"/>
      <c r="Z520" s="260"/>
      <c r="AA520" s="260"/>
      <c r="AB520" s="893">
        <f t="shared" si="367"/>
        <v>0</v>
      </c>
      <c r="AC520" s="41"/>
      <c r="AD520" s="229" t="s">
        <v>1244</v>
      </c>
      <c r="AE520" s="230"/>
      <c r="AF520" s="247"/>
      <c r="AG520" s="1410">
        <f t="shared" si="368"/>
        <v>0</v>
      </c>
      <c r="AH520" s="1416"/>
      <c r="AI520" s="1416"/>
      <c r="AJ520" s="1416"/>
      <c r="AK520" s="1416"/>
      <c r="AL520" s="1416"/>
      <c r="AM520" s="1416"/>
      <c r="AN520" s="1416"/>
      <c r="AO520" s="1416"/>
      <c r="AP520" s="1416"/>
      <c r="AQ520" s="1416"/>
      <c r="AR520" s="1416"/>
      <c r="AS520" s="1412">
        <f t="shared" si="350"/>
        <v>0</v>
      </c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  <c r="FQ520" s="41"/>
      <c r="FR520" s="41"/>
      <c r="FS520" s="41"/>
      <c r="FT520" s="41"/>
      <c r="FU520" s="41"/>
      <c r="FV520" s="41"/>
      <c r="FW520" s="41"/>
    </row>
    <row r="521" spans="1:179" s="40" customFormat="1" ht="33.75" customHeight="1" x14ac:dyDescent="0.25">
      <c r="A521" s="229" t="s">
        <v>1245</v>
      </c>
      <c r="B521" s="230"/>
      <c r="C521" s="247"/>
      <c r="D521" s="567"/>
      <c r="E521" s="788"/>
      <c r="F521" s="232">
        <f>CEILING('310.971 осн.средства'!E346,0.1)*1000</f>
        <v>0</v>
      </c>
      <c r="G521" s="232">
        <f t="shared" si="369"/>
        <v>0</v>
      </c>
      <c r="H521" s="259"/>
      <c r="I521" s="463"/>
      <c r="J521" s="932">
        <f t="shared" si="348"/>
        <v>0</v>
      </c>
      <c r="K521" s="467">
        <f t="shared" si="349"/>
        <v>0</v>
      </c>
      <c r="L521" s="377"/>
      <c r="M521" s="377"/>
      <c r="N521" s="260"/>
      <c r="O521" s="260"/>
      <c r="P521" s="296">
        <f t="shared" si="364"/>
        <v>0</v>
      </c>
      <c r="Q521" s="377"/>
      <c r="R521" s="260"/>
      <c r="S521" s="260"/>
      <c r="T521" s="296">
        <f t="shared" si="365"/>
        <v>0</v>
      </c>
      <c r="U521" s="377"/>
      <c r="V521" s="260"/>
      <c r="W521" s="260"/>
      <c r="X521" s="296">
        <f t="shared" si="366"/>
        <v>0</v>
      </c>
      <c r="Y521" s="377"/>
      <c r="Z521" s="260"/>
      <c r="AA521" s="260"/>
      <c r="AB521" s="893">
        <f t="shared" si="367"/>
        <v>0</v>
      </c>
      <c r="AC521" s="41"/>
      <c r="AD521" s="229" t="s">
        <v>1245</v>
      </c>
      <c r="AE521" s="230"/>
      <c r="AF521" s="247"/>
      <c r="AG521" s="1410">
        <f t="shared" si="368"/>
        <v>0</v>
      </c>
      <c r="AH521" s="1416"/>
      <c r="AI521" s="1416"/>
      <c r="AJ521" s="1416"/>
      <c r="AK521" s="1416"/>
      <c r="AL521" s="1416"/>
      <c r="AM521" s="1416"/>
      <c r="AN521" s="1416"/>
      <c r="AO521" s="1416"/>
      <c r="AP521" s="1416"/>
      <c r="AQ521" s="1416"/>
      <c r="AR521" s="1416"/>
      <c r="AS521" s="1412">
        <f t="shared" si="350"/>
        <v>0</v>
      </c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</row>
    <row r="522" spans="1:179" s="40" customFormat="1" ht="35.25" customHeight="1" x14ac:dyDescent="0.25">
      <c r="A522" s="229" t="s">
        <v>1246</v>
      </c>
      <c r="B522" s="230"/>
      <c r="C522" s="247"/>
      <c r="D522" s="567"/>
      <c r="E522" s="788"/>
      <c r="F522" s="232">
        <f>CEILING('310.971 осн.средства'!E347,0.1)*1000</f>
        <v>0</v>
      </c>
      <c r="G522" s="232">
        <f t="shared" si="369"/>
        <v>0</v>
      </c>
      <c r="H522" s="259"/>
      <c r="I522" s="463"/>
      <c r="J522" s="932">
        <f t="shared" si="348"/>
        <v>0</v>
      </c>
      <c r="K522" s="467">
        <f t="shared" si="349"/>
        <v>0</v>
      </c>
      <c r="L522" s="377"/>
      <c r="M522" s="377"/>
      <c r="N522" s="260"/>
      <c r="O522" s="260"/>
      <c r="P522" s="296">
        <f t="shared" si="364"/>
        <v>0</v>
      </c>
      <c r="Q522" s="377"/>
      <c r="R522" s="260"/>
      <c r="S522" s="260"/>
      <c r="T522" s="296">
        <f t="shared" si="365"/>
        <v>0</v>
      </c>
      <c r="U522" s="377"/>
      <c r="V522" s="260"/>
      <c r="W522" s="260"/>
      <c r="X522" s="296">
        <f t="shared" si="366"/>
        <v>0</v>
      </c>
      <c r="Y522" s="377"/>
      <c r="Z522" s="260"/>
      <c r="AA522" s="260"/>
      <c r="AB522" s="893">
        <f t="shared" si="367"/>
        <v>0</v>
      </c>
      <c r="AC522" s="41"/>
      <c r="AD522" s="229" t="s">
        <v>1246</v>
      </c>
      <c r="AE522" s="230"/>
      <c r="AF522" s="247"/>
      <c r="AG522" s="1410">
        <f t="shared" si="368"/>
        <v>0</v>
      </c>
      <c r="AH522" s="1416"/>
      <c r="AI522" s="1416"/>
      <c r="AJ522" s="1416"/>
      <c r="AK522" s="1416"/>
      <c r="AL522" s="1416"/>
      <c r="AM522" s="1416"/>
      <c r="AN522" s="1416"/>
      <c r="AO522" s="1416"/>
      <c r="AP522" s="1416"/>
      <c r="AQ522" s="1416"/>
      <c r="AR522" s="1416"/>
      <c r="AS522" s="1412">
        <f t="shared" si="350"/>
        <v>0</v>
      </c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  <c r="FQ522" s="41"/>
      <c r="FR522" s="41"/>
      <c r="FS522" s="41"/>
      <c r="FT522" s="41"/>
      <c r="FU522" s="41"/>
      <c r="FV522" s="41"/>
      <c r="FW522" s="41"/>
    </row>
    <row r="523" spans="1:179" s="40" customFormat="1" ht="22.5" customHeight="1" x14ac:dyDescent="0.25">
      <c r="A523" s="229" t="s">
        <v>793</v>
      </c>
      <c r="B523" s="230"/>
      <c r="C523" s="247"/>
      <c r="D523" s="567"/>
      <c r="E523" s="788"/>
      <c r="F523" s="232">
        <f>CEILING('310.971 осн.средства'!E348,0.1)*1000</f>
        <v>48000</v>
      </c>
      <c r="G523" s="232">
        <f t="shared" si="369"/>
        <v>48000</v>
      </c>
      <c r="H523" s="259"/>
      <c r="I523" s="463"/>
      <c r="J523" s="932">
        <f t="shared" si="348"/>
        <v>48000</v>
      </c>
      <c r="K523" s="467">
        <f t="shared" si="349"/>
        <v>0</v>
      </c>
      <c r="L523" s="377"/>
      <c r="M523" s="377"/>
      <c r="N523" s="260"/>
      <c r="O523" s="260"/>
      <c r="P523" s="296">
        <f t="shared" si="364"/>
        <v>0</v>
      </c>
      <c r="Q523" s="377"/>
      <c r="R523" s="260"/>
      <c r="S523" s="260"/>
      <c r="T523" s="296">
        <f t="shared" si="365"/>
        <v>0</v>
      </c>
      <c r="U523" s="377"/>
      <c r="V523" s="260"/>
      <c r="W523" s="260"/>
      <c r="X523" s="296">
        <f t="shared" si="366"/>
        <v>0</v>
      </c>
      <c r="Y523" s="377"/>
      <c r="Z523" s="260"/>
      <c r="AA523" s="260"/>
      <c r="AB523" s="893">
        <f t="shared" si="367"/>
        <v>0</v>
      </c>
      <c r="AC523" s="41"/>
      <c r="AD523" s="229" t="s">
        <v>793</v>
      </c>
      <c r="AE523" s="230"/>
      <c r="AF523" s="247"/>
      <c r="AG523" s="1410">
        <f t="shared" si="368"/>
        <v>48000</v>
      </c>
      <c r="AH523" s="1416"/>
      <c r="AI523" s="1416"/>
      <c r="AJ523" s="1416"/>
      <c r="AK523" s="1416"/>
      <c r="AL523" s="1416"/>
      <c r="AM523" s="1416"/>
      <c r="AN523" s="1416"/>
      <c r="AO523" s="1416"/>
      <c r="AP523" s="1416"/>
      <c r="AQ523" s="1416"/>
      <c r="AR523" s="1416"/>
      <c r="AS523" s="1412">
        <f t="shared" si="350"/>
        <v>48000</v>
      </c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  <c r="FQ523" s="41"/>
      <c r="FR523" s="41"/>
      <c r="FS523" s="41"/>
      <c r="FT523" s="41"/>
      <c r="FU523" s="41"/>
      <c r="FV523" s="41"/>
      <c r="FW523" s="41"/>
    </row>
    <row r="524" spans="1:179" s="40" customFormat="1" ht="22.5" hidden="1" customHeight="1" outlineLevel="1" x14ac:dyDescent="0.25">
      <c r="A524" s="543"/>
      <c r="B524" s="230"/>
      <c r="C524" s="247"/>
      <c r="D524" s="567"/>
      <c r="E524" s="788"/>
      <c r="F524" s="232"/>
      <c r="G524" s="232">
        <f t="shared" si="369"/>
        <v>0</v>
      </c>
      <c r="H524" s="259"/>
      <c r="I524" s="463"/>
      <c r="J524" s="932">
        <f t="shared" si="348"/>
        <v>0</v>
      </c>
      <c r="K524" s="467">
        <f t="shared" si="349"/>
        <v>0</v>
      </c>
      <c r="L524" s="377"/>
      <c r="M524" s="377"/>
      <c r="N524" s="260"/>
      <c r="O524" s="260"/>
      <c r="P524" s="296">
        <f t="shared" si="364"/>
        <v>0</v>
      </c>
      <c r="Q524" s="377"/>
      <c r="R524" s="260"/>
      <c r="S524" s="260"/>
      <c r="T524" s="296">
        <f t="shared" si="365"/>
        <v>0</v>
      </c>
      <c r="U524" s="377"/>
      <c r="V524" s="260"/>
      <c r="W524" s="260"/>
      <c r="X524" s="296">
        <f t="shared" si="366"/>
        <v>0</v>
      </c>
      <c r="Y524" s="377"/>
      <c r="Z524" s="260"/>
      <c r="AA524" s="260"/>
      <c r="AB524" s="893">
        <f t="shared" si="367"/>
        <v>0</v>
      </c>
      <c r="AC524" s="41"/>
      <c r="AD524" s="543"/>
      <c r="AE524" s="230"/>
      <c r="AF524" s="247"/>
      <c r="AG524" s="234">
        <f t="shared" si="368"/>
        <v>0</v>
      </c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1412">
        <f t="shared" si="350"/>
        <v>0</v>
      </c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  <c r="FD524" s="41"/>
      <c r="FE524" s="41"/>
      <c r="FF524" s="41"/>
      <c r="FG524" s="41"/>
      <c r="FH524" s="41"/>
      <c r="FI524" s="41"/>
      <c r="FJ524" s="41"/>
      <c r="FK524" s="41"/>
      <c r="FL524" s="41"/>
      <c r="FM524" s="41"/>
      <c r="FN524" s="41"/>
      <c r="FO524" s="41"/>
      <c r="FP524" s="41"/>
      <c r="FQ524" s="41"/>
      <c r="FR524" s="41"/>
      <c r="FS524" s="41"/>
      <c r="FT524" s="41"/>
      <c r="FU524" s="41"/>
      <c r="FV524" s="41"/>
      <c r="FW524" s="41"/>
    </row>
    <row r="525" spans="1:179" s="40" customFormat="1" ht="20.25" hidden="1" customHeight="1" outlineLevel="1" x14ac:dyDescent="0.25">
      <c r="A525" s="544"/>
      <c r="B525" s="230"/>
      <c r="C525" s="247"/>
      <c r="D525" s="567"/>
      <c r="E525" s="788"/>
      <c r="F525" s="231"/>
      <c r="G525" s="232">
        <f t="shared" si="369"/>
        <v>0</v>
      </c>
      <c r="H525" s="233"/>
      <c r="I525" s="462"/>
      <c r="J525" s="932">
        <f t="shared" si="348"/>
        <v>0</v>
      </c>
      <c r="K525" s="467">
        <f t="shared" si="349"/>
        <v>0</v>
      </c>
      <c r="L525" s="284"/>
      <c r="M525" s="284"/>
      <c r="N525" s="234"/>
      <c r="O525" s="234"/>
      <c r="P525" s="296">
        <f t="shared" si="364"/>
        <v>0</v>
      </c>
      <c r="Q525" s="284"/>
      <c r="R525" s="234"/>
      <c r="S525" s="234"/>
      <c r="T525" s="296">
        <f t="shared" si="365"/>
        <v>0</v>
      </c>
      <c r="U525" s="284"/>
      <c r="V525" s="234"/>
      <c r="W525" s="234"/>
      <c r="X525" s="296">
        <f t="shared" si="366"/>
        <v>0</v>
      </c>
      <c r="Y525" s="284"/>
      <c r="Z525" s="234"/>
      <c r="AA525" s="234"/>
      <c r="AB525" s="893">
        <f t="shared" si="367"/>
        <v>0</v>
      </c>
      <c r="AC525" s="41"/>
      <c r="AD525" s="544"/>
      <c r="AE525" s="230"/>
      <c r="AF525" s="247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1412">
        <f t="shared" si="350"/>
        <v>0</v>
      </c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  <c r="FQ525" s="41"/>
      <c r="FR525" s="41"/>
      <c r="FS525" s="41"/>
      <c r="FT525" s="41"/>
      <c r="FU525" s="41"/>
      <c r="FV525" s="41"/>
      <c r="FW525" s="41"/>
    </row>
    <row r="526" spans="1:179" s="40" customFormat="1" ht="20.25" hidden="1" customHeight="1" outlineLevel="1" x14ac:dyDescent="0.25">
      <c r="A526" s="544"/>
      <c r="B526" s="230"/>
      <c r="C526" s="247"/>
      <c r="D526" s="567"/>
      <c r="E526" s="788"/>
      <c r="F526" s="231"/>
      <c r="G526" s="232">
        <f t="shared" si="369"/>
        <v>0</v>
      </c>
      <c r="H526" s="233"/>
      <c r="I526" s="462"/>
      <c r="J526" s="932">
        <f t="shared" si="348"/>
        <v>0</v>
      </c>
      <c r="K526" s="467">
        <f t="shared" si="349"/>
        <v>0</v>
      </c>
      <c r="L526" s="284"/>
      <c r="M526" s="284"/>
      <c r="N526" s="234"/>
      <c r="O526" s="234"/>
      <c r="P526" s="296">
        <f t="shared" si="364"/>
        <v>0</v>
      </c>
      <c r="Q526" s="284"/>
      <c r="R526" s="234"/>
      <c r="S526" s="234"/>
      <c r="T526" s="296">
        <f t="shared" si="365"/>
        <v>0</v>
      </c>
      <c r="U526" s="284"/>
      <c r="V526" s="234"/>
      <c r="W526" s="234"/>
      <c r="X526" s="296">
        <f t="shared" si="366"/>
        <v>0</v>
      </c>
      <c r="Y526" s="284"/>
      <c r="Z526" s="234"/>
      <c r="AA526" s="234"/>
      <c r="AB526" s="893">
        <f t="shared" si="367"/>
        <v>0</v>
      </c>
      <c r="AC526" s="41"/>
      <c r="AD526" s="544"/>
      <c r="AE526" s="230"/>
      <c r="AF526" s="247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1412">
        <f t="shared" si="350"/>
        <v>0</v>
      </c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  <c r="FD526" s="41"/>
      <c r="FE526" s="41"/>
      <c r="FF526" s="41"/>
      <c r="FG526" s="41"/>
      <c r="FH526" s="41"/>
      <c r="FI526" s="41"/>
      <c r="FJ526" s="41"/>
      <c r="FK526" s="41"/>
      <c r="FL526" s="41"/>
      <c r="FM526" s="41"/>
      <c r="FN526" s="41"/>
      <c r="FO526" s="41"/>
      <c r="FP526" s="41"/>
      <c r="FQ526" s="41"/>
      <c r="FR526" s="41"/>
      <c r="FS526" s="41"/>
      <c r="FT526" s="41"/>
      <c r="FU526" s="41"/>
      <c r="FV526" s="41"/>
      <c r="FW526" s="41"/>
    </row>
    <row r="527" spans="1:179" s="40" customFormat="1" ht="20.25" hidden="1" customHeight="1" outlineLevel="1" x14ac:dyDescent="0.25">
      <c r="A527" s="544"/>
      <c r="B527" s="230"/>
      <c r="C527" s="247"/>
      <c r="D527" s="567"/>
      <c r="E527" s="788"/>
      <c r="F527" s="231"/>
      <c r="G527" s="232">
        <f t="shared" si="369"/>
        <v>0</v>
      </c>
      <c r="H527" s="233"/>
      <c r="I527" s="462"/>
      <c r="J527" s="932">
        <f t="shared" si="348"/>
        <v>0</v>
      </c>
      <c r="K527" s="467">
        <f t="shared" si="349"/>
        <v>0</v>
      </c>
      <c r="L527" s="284"/>
      <c r="M527" s="284"/>
      <c r="N527" s="234"/>
      <c r="O527" s="234"/>
      <c r="P527" s="296">
        <f t="shared" si="364"/>
        <v>0</v>
      </c>
      <c r="Q527" s="284"/>
      <c r="R527" s="234"/>
      <c r="S527" s="234"/>
      <c r="T527" s="296">
        <f t="shared" si="365"/>
        <v>0</v>
      </c>
      <c r="U527" s="284"/>
      <c r="V527" s="234"/>
      <c r="W527" s="234"/>
      <c r="X527" s="296">
        <f t="shared" si="366"/>
        <v>0</v>
      </c>
      <c r="Y527" s="284"/>
      <c r="Z527" s="234"/>
      <c r="AA527" s="234"/>
      <c r="AB527" s="893">
        <f t="shared" si="367"/>
        <v>0</v>
      </c>
      <c r="AC527" s="41"/>
      <c r="AD527" s="544"/>
      <c r="AE527" s="230"/>
      <c r="AF527" s="247"/>
      <c r="AG527" s="234"/>
      <c r="AH527" s="234"/>
      <c r="AI527" s="234"/>
      <c r="AJ527" s="234"/>
      <c r="AK527" s="234"/>
      <c r="AL527" s="234"/>
      <c r="AM527" s="234"/>
      <c r="AN527" s="234"/>
      <c r="AO527" s="234"/>
      <c r="AP527" s="234"/>
      <c r="AQ527" s="234"/>
      <c r="AR527" s="234"/>
      <c r="AS527" s="1412">
        <f t="shared" si="350"/>
        <v>0</v>
      </c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  <c r="FQ527" s="41"/>
      <c r="FR527" s="41"/>
      <c r="FS527" s="41"/>
      <c r="FT527" s="41"/>
      <c r="FU527" s="41"/>
      <c r="FV527" s="41"/>
      <c r="FW527" s="41"/>
    </row>
    <row r="528" spans="1:179" s="40" customFormat="1" ht="20.25" hidden="1" customHeight="1" outlineLevel="1" x14ac:dyDescent="0.25">
      <c r="A528" s="544"/>
      <c r="B528" s="230"/>
      <c r="C528" s="247"/>
      <c r="D528" s="567"/>
      <c r="E528" s="788"/>
      <c r="F528" s="231"/>
      <c r="G528" s="232">
        <f t="shared" si="369"/>
        <v>0</v>
      </c>
      <c r="H528" s="233"/>
      <c r="I528" s="462"/>
      <c r="J528" s="932">
        <f t="shared" si="348"/>
        <v>0</v>
      </c>
      <c r="K528" s="467">
        <f t="shared" si="349"/>
        <v>0</v>
      </c>
      <c r="L528" s="284"/>
      <c r="M528" s="284"/>
      <c r="N528" s="234"/>
      <c r="O528" s="234"/>
      <c r="P528" s="296">
        <f t="shared" si="364"/>
        <v>0</v>
      </c>
      <c r="Q528" s="284"/>
      <c r="R528" s="234"/>
      <c r="S528" s="234"/>
      <c r="T528" s="296">
        <f t="shared" si="365"/>
        <v>0</v>
      </c>
      <c r="U528" s="284"/>
      <c r="V528" s="234"/>
      <c r="W528" s="234"/>
      <c r="X528" s="296">
        <f t="shared" si="366"/>
        <v>0</v>
      </c>
      <c r="Y528" s="284"/>
      <c r="Z528" s="234"/>
      <c r="AA528" s="234"/>
      <c r="AB528" s="893">
        <f t="shared" si="367"/>
        <v>0</v>
      </c>
      <c r="AC528" s="41"/>
      <c r="AD528" s="544"/>
      <c r="AE528" s="230"/>
      <c r="AF528" s="247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1412">
        <f t="shared" si="350"/>
        <v>0</v>
      </c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  <c r="FQ528" s="41"/>
      <c r="FR528" s="41"/>
      <c r="FS528" s="41"/>
      <c r="FT528" s="41"/>
      <c r="FU528" s="41"/>
      <c r="FV528" s="41"/>
      <c r="FW528" s="41"/>
    </row>
    <row r="529" spans="1:179" s="40" customFormat="1" ht="20.25" hidden="1" customHeight="1" outlineLevel="1" x14ac:dyDescent="0.25">
      <c r="A529" s="544"/>
      <c r="B529" s="230"/>
      <c r="C529" s="247"/>
      <c r="D529" s="567"/>
      <c r="E529" s="788"/>
      <c r="F529" s="231"/>
      <c r="G529" s="232">
        <f t="shared" si="369"/>
        <v>0</v>
      </c>
      <c r="H529" s="233"/>
      <c r="I529" s="462"/>
      <c r="J529" s="932">
        <f t="shared" si="348"/>
        <v>0</v>
      </c>
      <c r="K529" s="467">
        <f t="shared" si="349"/>
        <v>0</v>
      </c>
      <c r="L529" s="284"/>
      <c r="M529" s="284"/>
      <c r="N529" s="234"/>
      <c r="O529" s="234"/>
      <c r="P529" s="296">
        <f t="shared" si="364"/>
        <v>0</v>
      </c>
      <c r="Q529" s="284"/>
      <c r="R529" s="234"/>
      <c r="S529" s="234"/>
      <c r="T529" s="296">
        <f t="shared" si="365"/>
        <v>0</v>
      </c>
      <c r="U529" s="284"/>
      <c r="V529" s="234"/>
      <c r="W529" s="234"/>
      <c r="X529" s="296">
        <f t="shared" si="366"/>
        <v>0</v>
      </c>
      <c r="Y529" s="284"/>
      <c r="Z529" s="234"/>
      <c r="AA529" s="234"/>
      <c r="AB529" s="893">
        <f t="shared" si="367"/>
        <v>0</v>
      </c>
      <c r="AC529" s="41"/>
      <c r="AD529" s="544"/>
      <c r="AE529" s="230"/>
      <c r="AF529" s="247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1412">
        <f t="shared" si="350"/>
        <v>0</v>
      </c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  <c r="FQ529" s="41"/>
      <c r="FR529" s="41"/>
      <c r="FS529" s="41"/>
      <c r="FT529" s="41"/>
      <c r="FU529" s="41"/>
      <c r="FV529" s="41"/>
      <c r="FW529" s="41"/>
    </row>
    <row r="530" spans="1:179" s="40" customFormat="1" ht="37.5" customHeight="1" collapsed="1" x14ac:dyDescent="0.25">
      <c r="A530" s="293" t="s">
        <v>668</v>
      </c>
      <c r="B530" s="288">
        <v>340</v>
      </c>
      <c r="C530" s="288"/>
      <c r="D530" s="784"/>
      <c r="E530" s="512">
        <f>SUM(E531,E553,E555,E556,E557)</f>
        <v>0</v>
      </c>
      <c r="F530" s="290">
        <f t="shared" ref="F530:I530" si="370">SUM(F531,F553,F555,F556,F557)</f>
        <v>169200</v>
      </c>
      <c r="G530" s="290">
        <f t="shared" si="370"/>
        <v>169200</v>
      </c>
      <c r="H530" s="291">
        <f t="shared" si="370"/>
        <v>0</v>
      </c>
      <c r="I530" s="414">
        <f t="shared" si="370"/>
        <v>0</v>
      </c>
      <c r="J530" s="930">
        <f>G530-K530</f>
        <v>169200</v>
      </c>
      <c r="K530" s="303">
        <f>L530+P530+T530+X530+AB530</f>
        <v>0</v>
      </c>
      <c r="L530" s="303">
        <f t="shared" ref="L530:AB530" si="371">SUM(L531,L553,L555,L556,L557)</f>
        <v>0</v>
      </c>
      <c r="M530" s="303">
        <f t="shared" si="371"/>
        <v>0</v>
      </c>
      <c r="N530" s="292">
        <f t="shared" si="371"/>
        <v>0</v>
      </c>
      <c r="O530" s="292">
        <f t="shared" si="371"/>
        <v>0</v>
      </c>
      <c r="P530" s="292">
        <f t="shared" si="371"/>
        <v>0</v>
      </c>
      <c r="Q530" s="303">
        <f t="shared" si="371"/>
        <v>0</v>
      </c>
      <c r="R530" s="292">
        <f t="shared" si="371"/>
        <v>0</v>
      </c>
      <c r="S530" s="292">
        <f t="shared" si="371"/>
        <v>0</v>
      </c>
      <c r="T530" s="292">
        <f t="shared" si="371"/>
        <v>0</v>
      </c>
      <c r="U530" s="303">
        <f t="shared" si="371"/>
        <v>0</v>
      </c>
      <c r="V530" s="292">
        <f t="shared" si="371"/>
        <v>0</v>
      </c>
      <c r="W530" s="292">
        <f t="shared" si="371"/>
        <v>0</v>
      </c>
      <c r="X530" s="292">
        <f t="shared" si="371"/>
        <v>0</v>
      </c>
      <c r="Y530" s="303">
        <f t="shared" si="371"/>
        <v>0</v>
      </c>
      <c r="Z530" s="292">
        <f t="shared" si="371"/>
        <v>0</v>
      </c>
      <c r="AA530" s="292">
        <f t="shared" si="371"/>
        <v>0</v>
      </c>
      <c r="AB530" s="894">
        <f t="shared" si="371"/>
        <v>0</v>
      </c>
      <c r="AC530" s="194"/>
      <c r="AD530" s="293" t="s">
        <v>668</v>
      </c>
      <c r="AE530" s="288">
        <v>340</v>
      </c>
      <c r="AF530" s="288"/>
      <c r="AG530" s="292">
        <f>SUM(AG531,AG553,AG555,AG556,AG557)</f>
        <v>134200</v>
      </c>
      <c r="AH530" s="292">
        <f t="shared" ref="AH530:AR530" si="372">SUM(AH531,AH553,AH555)</f>
        <v>0</v>
      </c>
      <c r="AI530" s="292">
        <f>SUM(AI531,AI553,AI555)</f>
        <v>0</v>
      </c>
      <c r="AJ530" s="292">
        <f t="shared" si="372"/>
        <v>0</v>
      </c>
      <c r="AK530" s="292">
        <f t="shared" si="372"/>
        <v>0</v>
      </c>
      <c r="AL530" s="292">
        <f t="shared" si="372"/>
        <v>0</v>
      </c>
      <c r="AM530" s="292">
        <f t="shared" si="372"/>
        <v>0</v>
      </c>
      <c r="AN530" s="292">
        <f t="shared" si="372"/>
        <v>0</v>
      </c>
      <c r="AO530" s="292">
        <f t="shared" si="372"/>
        <v>0</v>
      </c>
      <c r="AP530" s="292">
        <f t="shared" si="372"/>
        <v>0</v>
      </c>
      <c r="AQ530" s="292">
        <f t="shared" si="372"/>
        <v>0</v>
      </c>
      <c r="AR530" s="292">
        <f t="shared" si="372"/>
        <v>0</v>
      </c>
      <c r="AS530" s="1411">
        <f t="shared" si="350"/>
        <v>134200</v>
      </c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  <c r="FD530" s="41"/>
      <c r="FE530" s="41"/>
      <c r="FF530" s="41"/>
      <c r="FG530" s="41"/>
      <c r="FH530" s="41"/>
      <c r="FI530" s="41"/>
      <c r="FJ530" s="41"/>
      <c r="FK530" s="41"/>
      <c r="FL530" s="41"/>
      <c r="FM530" s="41"/>
      <c r="FN530" s="41"/>
      <c r="FO530" s="41"/>
      <c r="FP530" s="41"/>
      <c r="FQ530" s="41"/>
      <c r="FR530" s="41"/>
      <c r="FS530" s="41"/>
      <c r="FT530" s="41"/>
      <c r="FU530" s="41"/>
      <c r="FV530" s="41"/>
      <c r="FW530" s="41"/>
    </row>
    <row r="531" spans="1:179" s="42" customFormat="1" ht="32.25" customHeight="1" x14ac:dyDescent="0.25">
      <c r="A531" s="293" t="s">
        <v>800</v>
      </c>
      <c r="B531" s="345">
        <v>346</v>
      </c>
      <c r="C531" s="345">
        <v>981</v>
      </c>
      <c r="D531" s="785" t="s">
        <v>1220</v>
      </c>
      <c r="E531" s="789">
        <f>SUM(E532:E552)</f>
        <v>0</v>
      </c>
      <c r="F531" s="294">
        <f>SUM(F532:F552)</f>
        <v>115000</v>
      </c>
      <c r="G531" s="294">
        <f>SUM(G532:G552)</f>
        <v>115000</v>
      </c>
      <c r="H531" s="346">
        <f t="shared" ref="H531:AB531" si="373">SUM(H532:H552)</f>
        <v>0</v>
      </c>
      <c r="I531" s="415">
        <f t="shared" si="373"/>
        <v>0</v>
      </c>
      <c r="J531" s="931">
        <f>G531-K531</f>
        <v>115000</v>
      </c>
      <c r="K531" s="304">
        <f t="shared" si="349"/>
        <v>0</v>
      </c>
      <c r="L531" s="304">
        <f t="shared" si="373"/>
        <v>0</v>
      </c>
      <c r="M531" s="304">
        <f>SUM(M532:M552)</f>
        <v>0</v>
      </c>
      <c r="N531" s="295">
        <f t="shared" si="373"/>
        <v>0</v>
      </c>
      <c r="O531" s="295">
        <f t="shared" si="373"/>
        <v>0</v>
      </c>
      <c r="P531" s="295">
        <f t="shared" si="373"/>
        <v>0</v>
      </c>
      <c r="Q531" s="295">
        <f t="shared" si="373"/>
        <v>0</v>
      </c>
      <c r="R531" s="295">
        <f t="shared" si="373"/>
        <v>0</v>
      </c>
      <c r="S531" s="295">
        <f t="shared" si="373"/>
        <v>0</v>
      </c>
      <c r="T531" s="295">
        <f t="shared" si="373"/>
        <v>0</v>
      </c>
      <c r="U531" s="295">
        <f t="shared" si="373"/>
        <v>0</v>
      </c>
      <c r="V531" s="295">
        <f t="shared" si="373"/>
        <v>0</v>
      </c>
      <c r="W531" s="295">
        <f t="shared" si="373"/>
        <v>0</v>
      </c>
      <c r="X531" s="295">
        <f t="shared" si="373"/>
        <v>0</v>
      </c>
      <c r="Y531" s="295">
        <f t="shared" si="373"/>
        <v>0</v>
      </c>
      <c r="Z531" s="295">
        <f t="shared" si="373"/>
        <v>0</v>
      </c>
      <c r="AA531" s="295">
        <f t="shared" si="373"/>
        <v>0</v>
      </c>
      <c r="AB531" s="890">
        <f t="shared" si="373"/>
        <v>0</v>
      </c>
      <c r="AC531" s="41"/>
      <c r="AD531" s="293" t="s">
        <v>800</v>
      </c>
      <c r="AE531" s="345">
        <v>346</v>
      </c>
      <c r="AF531" s="345">
        <v>981</v>
      </c>
      <c r="AG531" s="295">
        <f t="shared" ref="AG531:AR531" si="374">SUM(AG532:AG552)</f>
        <v>115000</v>
      </c>
      <c r="AH531" s="295">
        <f t="shared" si="374"/>
        <v>0</v>
      </c>
      <c r="AI531" s="295">
        <f t="shared" si="374"/>
        <v>0</v>
      </c>
      <c r="AJ531" s="295">
        <f>SUM(AJ532:AJ552)</f>
        <v>0</v>
      </c>
      <c r="AK531" s="295">
        <f t="shared" si="374"/>
        <v>0</v>
      </c>
      <c r="AL531" s="295">
        <f t="shared" si="374"/>
        <v>0</v>
      </c>
      <c r="AM531" s="295">
        <f t="shared" si="374"/>
        <v>0</v>
      </c>
      <c r="AN531" s="295">
        <f t="shared" si="374"/>
        <v>0</v>
      </c>
      <c r="AO531" s="295">
        <f t="shared" si="374"/>
        <v>0</v>
      </c>
      <c r="AP531" s="295">
        <f t="shared" si="374"/>
        <v>0</v>
      </c>
      <c r="AQ531" s="295">
        <f t="shared" si="374"/>
        <v>0</v>
      </c>
      <c r="AR531" s="295">
        <f t="shared" si="374"/>
        <v>0</v>
      </c>
      <c r="AS531" s="1412">
        <f t="shared" si="350"/>
        <v>115000</v>
      </c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4"/>
      <c r="BL531" s="194"/>
      <c r="BM531" s="194"/>
      <c r="BN531" s="194"/>
      <c r="BO531" s="194"/>
      <c r="BP531" s="194"/>
      <c r="BQ531" s="194"/>
      <c r="BR531" s="194"/>
      <c r="BS531" s="194"/>
      <c r="BT531" s="194"/>
      <c r="BU531" s="194"/>
      <c r="BV531" s="194"/>
      <c r="BW531" s="194"/>
      <c r="BX531" s="194"/>
      <c r="BY531" s="194"/>
      <c r="BZ531" s="194"/>
      <c r="CA531" s="194"/>
      <c r="CB531" s="194"/>
      <c r="CC531" s="194"/>
      <c r="CD531" s="194"/>
      <c r="CE531" s="194"/>
      <c r="CF531" s="194"/>
      <c r="CG531" s="194"/>
      <c r="CH531" s="194"/>
      <c r="CI531" s="194"/>
      <c r="CJ531" s="194"/>
      <c r="CK531" s="194"/>
      <c r="CL531" s="194"/>
      <c r="CM531" s="194"/>
      <c r="CN531" s="194"/>
      <c r="CO531" s="194"/>
      <c r="CP531" s="194"/>
      <c r="CQ531" s="194"/>
      <c r="CR531" s="194"/>
      <c r="CS531" s="194"/>
      <c r="CT531" s="194"/>
      <c r="CU531" s="194"/>
      <c r="CV531" s="194"/>
      <c r="CW531" s="194"/>
      <c r="CX531" s="194"/>
      <c r="CY531" s="194"/>
      <c r="CZ531" s="194"/>
      <c r="DA531" s="194"/>
      <c r="DB531" s="194"/>
      <c r="DC531" s="194"/>
      <c r="DD531" s="194"/>
      <c r="DE531" s="194"/>
      <c r="DF531" s="194"/>
      <c r="DG531" s="194"/>
      <c r="DH531" s="194"/>
      <c r="DI531" s="194"/>
      <c r="DJ531" s="194"/>
      <c r="DK531" s="194"/>
      <c r="DL531" s="194"/>
      <c r="DM531" s="194"/>
      <c r="DN531" s="194"/>
      <c r="DO531" s="194"/>
      <c r="DP531" s="194"/>
      <c r="DQ531" s="194"/>
      <c r="DR531" s="194"/>
      <c r="DS531" s="194"/>
      <c r="DT531" s="194"/>
      <c r="DU531" s="194"/>
      <c r="DV531" s="194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</row>
    <row r="532" spans="1:179" s="40" customFormat="1" ht="55.5" customHeight="1" x14ac:dyDescent="0.25">
      <c r="A532" s="546" t="s">
        <v>794</v>
      </c>
      <c r="B532" s="230"/>
      <c r="C532" s="247"/>
      <c r="D532" s="567"/>
      <c r="E532" s="788"/>
      <c r="F532" s="232">
        <f>CEILING('346.981 расходники'!E207,0.1)*1000</f>
        <v>40000</v>
      </c>
      <c r="G532" s="232">
        <f>F532</f>
        <v>40000</v>
      </c>
      <c r="H532" s="259"/>
      <c r="I532" s="463"/>
      <c r="J532" s="932">
        <f t="shared" si="348"/>
        <v>40000</v>
      </c>
      <c r="K532" s="467">
        <f t="shared" si="349"/>
        <v>0</v>
      </c>
      <c r="L532" s="377"/>
      <c r="M532" s="377"/>
      <c r="N532" s="260"/>
      <c r="O532" s="260"/>
      <c r="P532" s="296">
        <f t="shared" ref="P532:P552" si="375">SUM(M532:O532)</f>
        <v>0</v>
      </c>
      <c r="Q532" s="260"/>
      <c r="R532" s="260"/>
      <c r="S532" s="260"/>
      <c r="T532" s="296">
        <f t="shared" ref="T532:T552" si="376">SUM(Q532:S532)</f>
        <v>0</v>
      </c>
      <c r="U532" s="260"/>
      <c r="V532" s="260"/>
      <c r="W532" s="260"/>
      <c r="X532" s="296">
        <f t="shared" ref="X532:X552" si="377">SUM(U532:W532)</f>
        <v>0</v>
      </c>
      <c r="Y532" s="260"/>
      <c r="Z532" s="260"/>
      <c r="AA532" s="260"/>
      <c r="AB532" s="891">
        <f t="shared" ref="AB532:AB552" si="378">SUM(Y532:AA532)</f>
        <v>0</v>
      </c>
      <c r="AC532" s="41"/>
      <c r="AD532" s="546" t="s">
        <v>794</v>
      </c>
      <c r="AE532" s="230"/>
      <c r="AF532" s="247"/>
      <c r="AG532" s="234">
        <f t="shared" ref="AG532:AG542" si="379">F532</f>
        <v>40000</v>
      </c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1412">
        <f t="shared" si="350"/>
        <v>40000</v>
      </c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  <c r="FD532" s="41"/>
      <c r="FE532" s="41"/>
      <c r="FF532" s="41"/>
      <c r="FG532" s="41"/>
      <c r="FH532" s="41"/>
      <c r="FI532" s="41"/>
      <c r="FJ532" s="41"/>
      <c r="FK532" s="41"/>
      <c r="FL532" s="41"/>
      <c r="FM532" s="41"/>
      <c r="FN532" s="41"/>
      <c r="FO532" s="41"/>
      <c r="FP532" s="41"/>
      <c r="FQ532" s="41"/>
      <c r="FR532" s="41"/>
      <c r="FS532" s="41"/>
      <c r="FT532" s="41"/>
      <c r="FU532" s="41"/>
      <c r="FV532" s="41"/>
      <c r="FW532" s="41"/>
    </row>
    <row r="533" spans="1:179" s="40" customFormat="1" ht="20.25" customHeight="1" x14ac:dyDescent="0.25">
      <c r="A533" s="229" t="s">
        <v>795</v>
      </c>
      <c r="B533" s="230"/>
      <c r="C533" s="247"/>
      <c r="D533" s="567"/>
      <c r="E533" s="788"/>
      <c r="F533" s="232">
        <f>CEILING('346.981 расходники'!E208,0.1)*1000</f>
        <v>0</v>
      </c>
      <c r="G533" s="232">
        <f t="shared" ref="G533:G552" si="380">F533</f>
        <v>0</v>
      </c>
      <c r="H533" s="259"/>
      <c r="I533" s="463"/>
      <c r="J533" s="932">
        <f t="shared" si="348"/>
        <v>0</v>
      </c>
      <c r="K533" s="467">
        <f t="shared" si="349"/>
        <v>0</v>
      </c>
      <c r="L533" s="377"/>
      <c r="M533" s="377"/>
      <c r="N533" s="260"/>
      <c r="O533" s="260"/>
      <c r="P533" s="296">
        <f t="shared" si="375"/>
        <v>0</v>
      </c>
      <c r="Q533" s="260"/>
      <c r="R533" s="260"/>
      <c r="S533" s="260"/>
      <c r="T533" s="296">
        <f t="shared" si="376"/>
        <v>0</v>
      </c>
      <c r="U533" s="260"/>
      <c r="V533" s="260"/>
      <c r="W533" s="260"/>
      <c r="X533" s="296">
        <f t="shared" si="377"/>
        <v>0</v>
      </c>
      <c r="Y533" s="260"/>
      <c r="Z533" s="260"/>
      <c r="AA533" s="260"/>
      <c r="AB533" s="891">
        <f t="shared" si="378"/>
        <v>0</v>
      </c>
      <c r="AC533" s="41"/>
      <c r="AD533" s="229" t="s">
        <v>795</v>
      </c>
      <c r="AE533" s="230"/>
      <c r="AF533" s="247"/>
      <c r="AG533" s="234">
        <f t="shared" si="379"/>
        <v>0</v>
      </c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1412">
        <f t="shared" si="350"/>
        <v>0</v>
      </c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  <c r="FQ533" s="41"/>
      <c r="FR533" s="41"/>
      <c r="FS533" s="41"/>
      <c r="FT533" s="41"/>
      <c r="FU533" s="41"/>
      <c r="FV533" s="41"/>
      <c r="FW533" s="41"/>
    </row>
    <row r="534" spans="1:179" s="40" customFormat="1" ht="20.25" customHeight="1" x14ac:dyDescent="0.25">
      <c r="A534" s="229" t="s">
        <v>796</v>
      </c>
      <c r="B534" s="230"/>
      <c r="C534" s="247"/>
      <c r="D534" s="567"/>
      <c r="E534" s="788"/>
      <c r="F534" s="232">
        <f>CEILING('346.981 расходники'!E209,0.1)*1000</f>
        <v>0</v>
      </c>
      <c r="G534" s="232">
        <f t="shared" si="380"/>
        <v>0</v>
      </c>
      <c r="H534" s="259"/>
      <c r="I534" s="463"/>
      <c r="J534" s="932">
        <f t="shared" si="348"/>
        <v>0</v>
      </c>
      <c r="K534" s="467">
        <f t="shared" si="349"/>
        <v>0</v>
      </c>
      <c r="L534" s="377"/>
      <c r="M534" s="377"/>
      <c r="N534" s="260"/>
      <c r="O534" s="260"/>
      <c r="P534" s="296">
        <f t="shared" si="375"/>
        <v>0</v>
      </c>
      <c r="Q534" s="260"/>
      <c r="R534" s="260"/>
      <c r="S534" s="260"/>
      <c r="T534" s="296">
        <f t="shared" si="376"/>
        <v>0</v>
      </c>
      <c r="U534" s="260"/>
      <c r="V534" s="260"/>
      <c r="W534" s="260"/>
      <c r="X534" s="296">
        <f t="shared" si="377"/>
        <v>0</v>
      </c>
      <c r="Y534" s="260"/>
      <c r="Z534" s="260"/>
      <c r="AA534" s="260"/>
      <c r="AB534" s="891">
        <f t="shared" si="378"/>
        <v>0</v>
      </c>
      <c r="AC534" s="41"/>
      <c r="AD534" s="229" t="s">
        <v>796</v>
      </c>
      <c r="AE534" s="230"/>
      <c r="AF534" s="247"/>
      <c r="AG534" s="234">
        <f t="shared" si="379"/>
        <v>0</v>
      </c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1412">
        <f t="shared" si="350"/>
        <v>0</v>
      </c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  <c r="FD534" s="41"/>
      <c r="FE534" s="41"/>
      <c r="FF534" s="41"/>
      <c r="FG534" s="41"/>
      <c r="FH534" s="41"/>
      <c r="FI534" s="41"/>
      <c r="FJ534" s="41"/>
      <c r="FK534" s="41"/>
      <c r="FL534" s="41"/>
      <c r="FM534" s="41"/>
      <c r="FN534" s="41"/>
      <c r="FO534" s="41"/>
      <c r="FP534" s="41"/>
      <c r="FQ534" s="41"/>
      <c r="FR534" s="41"/>
      <c r="FS534" s="41"/>
      <c r="FT534" s="41"/>
      <c r="FU534" s="41"/>
      <c r="FV534" s="41"/>
      <c r="FW534" s="41"/>
    </row>
    <row r="535" spans="1:179" s="40" customFormat="1" ht="20.25" customHeight="1" x14ac:dyDescent="0.25">
      <c r="A535" s="229" t="s">
        <v>763</v>
      </c>
      <c r="B535" s="230"/>
      <c r="C535" s="247"/>
      <c r="D535" s="567"/>
      <c r="E535" s="788"/>
      <c r="F535" s="232">
        <f>CEILING('346.981 расходники'!E210,0.1)*1000</f>
        <v>15000</v>
      </c>
      <c r="G535" s="232">
        <f t="shared" si="380"/>
        <v>15000</v>
      </c>
      <c r="H535" s="259"/>
      <c r="I535" s="463"/>
      <c r="J535" s="932">
        <f t="shared" si="348"/>
        <v>15000</v>
      </c>
      <c r="K535" s="467">
        <f t="shared" si="349"/>
        <v>0</v>
      </c>
      <c r="L535" s="377"/>
      <c r="M535" s="377"/>
      <c r="N535" s="260"/>
      <c r="O535" s="260"/>
      <c r="P535" s="296">
        <f t="shared" si="375"/>
        <v>0</v>
      </c>
      <c r="Q535" s="260"/>
      <c r="R535" s="260"/>
      <c r="S535" s="260"/>
      <c r="T535" s="296">
        <f t="shared" si="376"/>
        <v>0</v>
      </c>
      <c r="U535" s="260"/>
      <c r="V535" s="260"/>
      <c r="W535" s="260"/>
      <c r="X535" s="296">
        <f t="shared" si="377"/>
        <v>0</v>
      </c>
      <c r="Y535" s="260"/>
      <c r="Z535" s="260"/>
      <c r="AA535" s="260"/>
      <c r="AB535" s="891">
        <f t="shared" si="378"/>
        <v>0</v>
      </c>
      <c r="AC535" s="41"/>
      <c r="AD535" s="229" t="s">
        <v>763</v>
      </c>
      <c r="AE535" s="230"/>
      <c r="AF535" s="247"/>
      <c r="AG535" s="234">
        <f t="shared" si="379"/>
        <v>15000</v>
      </c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1412">
        <f t="shared" si="350"/>
        <v>15000</v>
      </c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  <c r="FD535" s="41"/>
      <c r="FE535" s="41"/>
      <c r="FF535" s="41"/>
      <c r="FG535" s="41"/>
      <c r="FH535" s="41"/>
      <c r="FI535" s="41"/>
      <c r="FJ535" s="41"/>
      <c r="FK535" s="41"/>
      <c r="FL535" s="41"/>
      <c r="FM535" s="41"/>
      <c r="FN535" s="41"/>
      <c r="FO535" s="41"/>
      <c r="FP535" s="41"/>
      <c r="FQ535" s="41"/>
      <c r="FR535" s="41"/>
      <c r="FS535" s="41"/>
      <c r="FT535" s="41"/>
      <c r="FU535" s="41"/>
      <c r="FV535" s="41"/>
      <c r="FW535" s="41"/>
    </row>
    <row r="536" spans="1:179" s="40" customFormat="1" ht="20.25" customHeight="1" x14ac:dyDescent="0.25">
      <c r="A536" s="229" t="s">
        <v>477</v>
      </c>
      <c r="B536" s="230"/>
      <c r="C536" s="247"/>
      <c r="D536" s="567"/>
      <c r="E536" s="788"/>
      <c r="F536" s="232">
        <f>CEILING('346.981 расходники'!E211,0.1)*1000</f>
        <v>60000</v>
      </c>
      <c r="G536" s="232">
        <f t="shared" si="380"/>
        <v>60000</v>
      </c>
      <c r="H536" s="259"/>
      <c r="I536" s="463"/>
      <c r="J536" s="932">
        <f t="shared" si="348"/>
        <v>60000</v>
      </c>
      <c r="K536" s="467">
        <f t="shared" si="349"/>
        <v>0</v>
      </c>
      <c r="L536" s="377"/>
      <c r="M536" s="377"/>
      <c r="N536" s="260"/>
      <c r="O536" s="260"/>
      <c r="P536" s="296">
        <f t="shared" si="375"/>
        <v>0</v>
      </c>
      <c r="Q536" s="260"/>
      <c r="R536" s="260"/>
      <c r="S536" s="260"/>
      <c r="T536" s="296">
        <f t="shared" si="376"/>
        <v>0</v>
      </c>
      <c r="U536" s="260"/>
      <c r="V536" s="260"/>
      <c r="W536" s="260"/>
      <c r="X536" s="296">
        <f t="shared" si="377"/>
        <v>0</v>
      </c>
      <c r="Y536" s="260"/>
      <c r="Z536" s="260"/>
      <c r="AA536" s="260"/>
      <c r="AB536" s="891">
        <f t="shared" si="378"/>
        <v>0</v>
      </c>
      <c r="AC536" s="41"/>
      <c r="AD536" s="229" t="s">
        <v>477</v>
      </c>
      <c r="AE536" s="230"/>
      <c r="AF536" s="247"/>
      <c r="AG536" s="234">
        <f t="shared" si="379"/>
        <v>60000</v>
      </c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1412">
        <f t="shared" si="350"/>
        <v>60000</v>
      </c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  <c r="FQ536" s="41"/>
      <c r="FR536" s="41"/>
      <c r="FS536" s="41"/>
      <c r="FT536" s="41"/>
      <c r="FU536" s="41"/>
      <c r="FV536" s="41"/>
      <c r="FW536" s="41"/>
    </row>
    <row r="537" spans="1:179" s="40" customFormat="1" ht="20.25" customHeight="1" x14ac:dyDescent="0.25">
      <c r="A537" s="229" t="s">
        <v>1247</v>
      </c>
      <c r="B537" s="230"/>
      <c r="C537" s="247"/>
      <c r="D537" s="567"/>
      <c r="E537" s="788"/>
      <c r="F537" s="232">
        <f>CEILING('346.981 расходники'!E212,0.1)*1000</f>
        <v>0</v>
      </c>
      <c r="G537" s="232">
        <f t="shared" si="380"/>
        <v>0</v>
      </c>
      <c r="H537" s="259"/>
      <c r="I537" s="463"/>
      <c r="J537" s="932">
        <f t="shared" si="348"/>
        <v>0</v>
      </c>
      <c r="K537" s="467">
        <f t="shared" si="349"/>
        <v>0</v>
      </c>
      <c r="L537" s="377"/>
      <c r="M537" s="377"/>
      <c r="N537" s="260"/>
      <c r="O537" s="260"/>
      <c r="P537" s="296">
        <f t="shared" si="375"/>
        <v>0</v>
      </c>
      <c r="Q537" s="260"/>
      <c r="R537" s="260"/>
      <c r="S537" s="260"/>
      <c r="T537" s="296">
        <f t="shared" si="376"/>
        <v>0</v>
      </c>
      <c r="U537" s="260"/>
      <c r="V537" s="260"/>
      <c r="W537" s="260"/>
      <c r="X537" s="296">
        <f t="shared" si="377"/>
        <v>0</v>
      </c>
      <c r="Y537" s="260"/>
      <c r="Z537" s="260"/>
      <c r="AA537" s="260"/>
      <c r="AB537" s="891">
        <f t="shared" si="378"/>
        <v>0</v>
      </c>
      <c r="AC537" s="41"/>
      <c r="AD537" s="229" t="s">
        <v>1247</v>
      </c>
      <c r="AE537" s="230"/>
      <c r="AF537" s="247"/>
      <c r="AG537" s="234">
        <f t="shared" si="379"/>
        <v>0</v>
      </c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1412">
        <f t="shared" si="350"/>
        <v>0</v>
      </c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  <c r="FD537" s="41"/>
      <c r="FE537" s="41"/>
      <c r="FF537" s="41"/>
      <c r="FG537" s="41"/>
      <c r="FH537" s="41"/>
      <c r="FI537" s="41"/>
      <c r="FJ537" s="41"/>
      <c r="FK537" s="41"/>
      <c r="FL537" s="41"/>
      <c r="FM537" s="41"/>
      <c r="FN537" s="41"/>
      <c r="FO537" s="41"/>
      <c r="FP537" s="41"/>
      <c r="FQ537" s="41"/>
      <c r="FR537" s="41"/>
      <c r="FS537" s="41"/>
      <c r="FT537" s="41"/>
      <c r="FU537" s="41"/>
      <c r="FV537" s="41"/>
      <c r="FW537" s="41"/>
    </row>
    <row r="538" spans="1:179" s="40" customFormat="1" ht="36.75" customHeight="1" x14ac:dyDescent="0.25">
      <c r="A538" s="229" t="s">
        <v>1248</v>
      </c>
      <c r="B538" s="230"/>
      <c r="C538" s="247"/>
      <c r="D538" s="567"/>
      <c r="E538" s="788"/>
      <c r="F538" s="232">
        <f>CEILING('346.981 расходники'!E213,0.1)*1000</f>
        <v>0</v>
      </c>
      <c r="G538" s="232">
        <f t="shared" si="380"/>
        <v>0</v>
      </c>
      <c r="H538" s="259"/>
      <c r="I538" s="463"/>
      <c r="J538" s="932">
        <f t="shared" si="348"/>
        <v>0</v>
      </c>
      <c r="K538" s="467">
        <f t="shared" si="349"/>
        <v>0</v>
      </c>
      <c r="L538" s="377"/>
      <c r="M538" s="377"/>
      <c r="N538" s="260"/>
      <c r="O538" s="260"/>
      <c r="P538" s="296">
        <f t="shared" si="375"/>
        <v>0</v>
      </c>
      <c r="Q538" s="260"/>
      <c r="R538" s="260"/>
      <c r="S538" s="260"/>
      <c r="T538" s="296">
        <f t="shared" si="376"/>
        <v>0</v>
      </c>
      <c r="U538" s="260"/>
      <c r="V538" s="260"/>
      <c r="W538" s="260"/>
      <c r="X538" s="296">
        <f t="shared" si="377"/>
        <v>0</v>
      </c>
      <c r="Y538" s="260"/>
      <c r="Z538" s="260"/>
      <c r="AA538" s="260"/>
      <c r="AB538" s="891">
        <f t="shared" si="378"/>
        <v>0</v>
      </c>
      <c r="AC538" s="41"/>
      <c r="AD538" s="229" t="s">
        <v>1248</v>
      </c>
      <c r="AE538" s="230"/>
      <c r="AF538" s="247"/>
      <c r="AG538" s="234">
        <f t="shared" si="379"/>
        <v>0</v>
      </c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1412">
        <f t="shared" si="350"/>
        <v>0</v>
      </c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  <c r="FQ538" s="41"/>
      <c r="FR538" s="41"/>
      <c r="FS538" s="41"/>
      <c r="FT538" s="41"/>
      <c r="FU538" s="41"/>
      <c r="FV538" s="41"/>
      <c r="FW538" s="41"/>
    </row>
    <row r="539" spans="1:179" s="40" customFormat="1" ht="36" customHeight="1" x14ac:dyDescent="0.25">
      <c r="A539" s="591" t="s">
        <v>1791</v>
      </c>
      <c r="B539" s="230"/>
      <c r="C539" s="247"/>
      <c r="D539" s="567"/>
      <c r="E539" s="788"/>
      <c r="F539" s="232"/>
      <c r="G539" s="232">
        <f t="shared" si="380"/>
        <v>0</v>
      </c>
      <c r="H539" s="259"/>
      <c r="I539" s="463"/>
      <c r="J539" s="932">
        <f t="shared" si="348"/>
        <v>0</v>
      </c>
      <c r="K539" s="467">
        <f t="shared" si="349"/>
        <v>0</v>
      </c>
      <c r="L539" s="377"/>
      <c r="M539" s="377"/>
      <c r="N539" s="260"/>
      <c r="O539" s="260"/>
      <c r="P539" s="296">
        <f t="shared" si="375"/>
        <v>0</v>
      </c>
      <c r="Q539" s="260"/>
      <c r="R539" s="260"/>
      <c r="S539" s="260"/>
      <c r="T539" s="296">
        <f t="shared" si="376"/>
        <v>0</v>
      </c>
      <c r="U539" s="260"/>
      <c r="V539" s="260"/>
      <c r="W539" s="260"/>
      <c r="X539" s="296">
        <f t="shared" si="377"/>
        <v>0</v>
      </c>
      <c r="Y539" s="260"/>
      <c r="Z539" s="260"/>
      <c r="AA539" s="260"/>
      <c r="AB539" s="891">
        <f t="shared" si="378"/>
        <v>0</v>
      </c>
      <c r="AC539" s="41"/>
      <c r="AD539" s="591" t="s">
        <v>1791</v>
      </c>
      <c r="AE539" s="230"/>
      <c r="AF539" s="247"/>
      <c r="AG539" s="234">
        <f t="shared" si="379"/>
        <v>0</v>
      </c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1412">
        <f t="shared" si="350"/>
        <v>0</v>
      </c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  <c r="FQ539" s="41"/>
      <c r="FR539" s="41"/>
      <c r="FS539" s="41"/>
      <c r="FT539" s="41"/>
      <c r="FU539" s="41"/>
      <c r="FV539" s="41"/>
      <c r="FW539" s="41"/>
    </row>
    <row r="540" spans="1:179" s="40" customFormat="1" ht="51.75" customHeight="1" x14ac:dyDescent="0.25">
      <c r="A540" s="543" t="s">
        <v>1125</v>
      </c>
      <c r="B540" s="230"/>
      <c r="C540" s="247"/>
      <c r="D540" s="567"/>
      <c r="E540" s="788"/>
      <c r="F540" s="232">
        <f>CEILING('346.981 расходники'!E214,0.1)*1000</f>
        <v>0</v>
      </c>
      <c r="G540" s="232">
        <f t="shared" si="380"/>
        <v>0</v>
      </c>
      <c r="H540" s="259"/>
      <c r="I540" s="463"/>
      <c r="J540" s="932">
        <f t="shared" si="348"/>
        <v>0</v>
      </c>
      <c r="K540" s="467">
        <f t="shared" si="349"/>
        <v>0</v>
      </c>
      <c r="L540" s="377"/>
      <c r="M540" s="377"/>
      <c r="N540" s="260"/>
      <c r="O540" s="260"/>
      <c r="P540" s="296">
        <f t="shared" si="375"/>
        <v>0</v>
      </c>
      <c r="Q540" s="260"/>
      <c r="R540" s="260"/>
      <c r="S540" s="260"/>
      <c r="T540" s="296">
        <f t="shared" si="376"/>
        <v>0</v>
      </c>
      <c r="U540" s="260"/>
      <c r="V540" s="260"/>
      <c r="W540" s="260"/>
      <c r="X540" s="296">
        <f t="shared" si="377"/>
        <v>0</v>
      </c>
      <c r="Y540" s="260"/>
      <c r="Z540" s="260"/>
      <c r="AA540" s="260"/>
      <c r="AB540" s="891">
        <f t="shared" si="378"/>
        <v>0</v>
      </c>
      <c r="AC540" s="41"/>
      <c r="AD540" s="543" t="s">
        <v>1125</v>
      </c>
      <c r="AE540" s="230"/>
      <c r="AF540" s="247"/>
      <c r="AG540" s="234">
        <f t="shared" si="379"/>
        <v>0</v>
      </c>
      <c r="AH540" s="260" t="s">
        <v>47</v>
      </c>
      <c r="AI540" s="260" t="s">
        <v>47</v>
      </c>
      <c r="AJ540" s="260" t="s">
        <v>47</v>
      </c>
      <c r="AK540" s="260" t="s">
        <v>47</v>
      </c>
      <c r="AL540" s="260" t="s">
        <v>47</v>
      </c>
      <c r="AM540" s="260" t="s">
        <v>47</v>
      </c>
      <c r="AN540" s="260" t="s">
        <v>47</v>
      </c>
      <c r="AO540" s="260" t="s">
        <v>47</v>
      </c>
      <c r="AP540" s="260" t="s">
        <v>47</v>
      </c>
      <c r="AQ540" s="260" t="s">
        <v>47</v>
      </c>
      <c r="AR540" s="260" t="s">
        <v>47</v>
      </c>
      <c r="AS540" s="1412" t="s">
        <v>47</v>
      </c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  <c r="FQ540" s="41"/>
      <c r="FR540" s="41"/>
      <c r="FS540" s="41"/>
      <c r="FT540" s="41"/>
      <c r="FU540" s="41"/>
      <c r="FV540" s="41"/>
      <c r="FW540" s="41"/>
    </row>
    <row r="541" spans="1:179" s="40" customFormat="1" ht="16.5" hidden="1" customHeight="1" outlineLevel="1" x14ac:dyDescent="0.25">
      <c r="A541" s="229"/>
      <c r="B541" s="230"/>
      <c r="C541" s="247"/>
      <c r="D541" s="567"/>
      <c r="E541" s="788"/>
      <c r="F541" s="232"/>
      <c r="G541" s="232">
        <f t="shared" si="380"/>
        <v>0</v>
      </c>
      <c r="H541" s="259"/>
      <c r="I541" s="463"/>
      <c r="J541" s="932">
        <f t="shared" si="348"/>
        <v>0</v>
      </c>
      <c r="K541" s="467">
        <f t="shared" si="349"/>
        <v>0</v>
      </c>
      <c r="L541" s="377"/>
      <c r="M541" s="377"/>
      <c r="N541" s="260"/>
      <c r="O541" s="260"/>
      <c r="P541" s="296">
        <f t="shared" si="375"/>
        <v>0</v>
      </c>
      <c r="Q541" s="260"/>
      <c r="R541" s="260"/>
      <c r="S541" s="260"/>
      <c r="T541" s="296">
        <f t="shared" si="376"/>
        <v>0</v>
      </c>
      <c r="U541" s="260"/>
      <c r="V541" s="260"/>
      <c r="W541" s="260"/>
      <c r="X541" s="296">
        <f t="shared" si="377"/>
        <v>0</v>
      </c>
      <c r="Y541" s="260"/>
      <c r="Z541" s="260"/>
      <c r="AA541" s="260"/>
      <c r="AB541" s="891">
        <f t="shared" si="378"/>
        <v>0</v>
      </c>
      <c r="AC541" s="41"/>
      <c r="AD541" s="229"/>
      <c r="AE541" s="230"/>
      <c r="AF541" s="247"/>
      <c r="AG541" s="234">
        <f t="shared" si="379"/>
        <v>0</v>
      </c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1412">
        <f t="shared" si="350"/>
        <v>0</v>
      </c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  <c r="FQ541" s="41"/>
      <c r="FR541" s="41"/>
      <c r="FS541" s="41"/>
      <c r="FT541" s="41"/>
      <c r="FU541" s="41"/>
      <c r="FV541" s="41"/>
      <c r="FW541" s="41"/>
    </row>
    <row r="542" spans="1:179" s="40" customFormat="1" ht="16.5" hidden="1" customHeight="1" outlineLevel="1" x14ac:dyDescent="0.25">
      <c r="A542" s="543"/>
      <c r="B542" s="230"/>
      <c r="C542" s="247"/>
      <c r="D542" s="567"/>
      <c r="E542" s="788"/>
      <c r="F542" s="232"/>
      <c r="G542" s="232">
        <f t="shared" si="380"/>
        <v>0</v>
      </c>
      <c r="H542" s="259"/>
      <c r="I542" s="463"/>
      <c r="J542" s="932">
        <f t="shared" si="348"/>
        <v>0</v>
      </c>
      <c r="K542" s="467"/>
      <c r="L542" s="377"/>
      <c r="M542" s="377"/>
      <c r="N542" s="260"/>
      <c r="O542" s="260"/>
      <c r="P542" s="296">
        <f t="shared" si="375"/>
        <v>0</v>
      </c>
      <c r="Q542" s="260"/>
      <c r="R542" s="260"/>
      <c r="S542" s="260"/>
      <c r="T542" s="296">
        <f t="shared" si="376"/>
        <v>0</v>
      </c>
      <c r="U542" s="260"/>
      <c r="V542" s="260"/>
      <c r="W542" s="260"/>
      <c r="X542" s="296">
        <f t="shared" si="377"/>
        <v>0</v>
      </c>
      <c r="Y542" s="260"/>
      <c r="Z542" s="260"/>
      <c r="AA542" s="260"/>
      <c r="AB542" s="891">
        <f t="shared" si="378"/>
        <v>0</v>
      </c>
      <c r="AC542" s="41"/>
      <c r="AD542" s="543"/>
      <c r="AE542" s="230"/>
      <c r="AF542" s="247"/>
      <c r="AG542" s="234">
        <f t="shared" si="379"/>
        <v>0</v>
      </c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1412">
        <f t="shared" si="350"/>
        <v>0</v>
      </c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  <c r="FS542" s="41"/>
      <c r="FT542" s="41"/>
      <c r="FU542" s="41"/>
      <c r="FV542" s="41"/>
      <c r="FW542" s="41"/>
    </row>
    <row r="543" spans="1:179" s="40" customFormat="1" ht="21" hidden="1" customHeight="1" outlineLevel="1" x14ac:dyDescent="0.25">
      <c r="A543" s="544"/>
      <c r="B543" s="230"/>
      <c r="C543" s="247"/>
      <c r="D543" s="567"/>
      <c r="E543" s="788"/>
      <c r="F543" s="231"/>
      <c r="G543" s="232">
        <f t="shared" si="380"/>
        <v>0</v>
      </c>
      <c r="H543" s="233"/>
      <c r="I543" s="462"/>
      <c r="J543" s="932">
        <f t="shared" si="348"/>
        <v>0</v>
      </c>
      <c r="K543" s="467">
        <f t="shared" si="349"/>
        <v>0</v>
      </c>
      <c r="L543" s="284"/>
      <c r="M543" s="284"/>
      <c r="N543" s="234"/>
      <c r="O543" s="234"/>
      <c r="P543" s="296">
        <f t="shared" si="375"/>
        <v>0</v>
      </c>
      <c r="Q543" s="234"/>
      <c r="R543" s="234"/>
      <c r="S543" s="234"/>
      <c r="T543" s="296">
        <f t="shared" si="376"/>
        <v>0</v>
      </c>
      <c r="U543" s="234"/>
      <c r="V543" s="234"/>
      <c r="W543" s="234"/>
      <c r="X543" s="296">
        <f t="shared" si="377"/>
        <v>0</v>
      </c>
      <c r="Y543" s="234"/>
      <c r="Z543" s="234"/>
      <c r="AA543" s="234"/>
      <c r="AB543" s="891">
        <f t="shared" si="378"/>
        <v>0</v>
      </c>
      <c r="AC543" s="41"/>
      <c r="AD543" s="544"/>
      <c r="AE543" s="230"/>
      <c r="AF543" s="247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1412">
        <f t="shared" si="350"/>
        <v>0</v>
      </c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  <c r="FQ543" s="41"/>
      <c r="FR543" s="41"/>
      <c r="FS543" s="41"/>
      <c r="FT543" s="41"/>
      <c r="FU543" s="41"/>
      <c r="FV543" s="41"/>
      <c r="FW543" s="41"/>
    </row>
    <row r="544" spans="1:179" s="40" customFormat="1" ht="18" hidden="1" customHeight="1" outlineLevel="1" x14ac:dyDescent="0.25">
      <c r="A544" s="544"/>
      <c r="B544" s="230"/>
      <c r="C544" s="247"/>
      <c r="D544" s="567"/>
      <c r="E544" s="788"/>
      <c r="F544" s="231"/>
      <c r="G544" s="232">
        <f t="shared" si="380"/>
        <v>0</v>
      </c>
      <c r="H544" s="233"/>
      <c r="I544" s="462"/>
      <c r="J544" s="932">
        <f t="shared" si="348"/>
        <v>0</v>
      </c>
      <c r="K544" s="467">
        <f t="shared" si="349"/>
        <v>0</v>
      </c>
      <c r="L544" s="284"/>
      <c r="M544" s="284"/>
      <c r="N544" s="234"/>
      <c r="O544" s="234"/>
      <c r="P544" s="296">
        <f t="shared" si="375"/>
        <v>0</v>
      </c>
      <c r="Q544" s="234"/>
      <c r="R544" s="234"/>
      <c r="S544" s="234"/>
      <c r="T544" s="296">
        <f t="shared" si="376"/>
        <v>0</v>
      </c>
      <c r="U544" s="234"/>
      <c r="V544" s="234"/>
      <c r="W544" s="234"/>
      <c r="X544" s="296">
        <f t="shared" si="377"/>
        <v>0</v>
      </c>
      <c r="Y544" s="234"/>
      <c r="Z544" s="234"/>
      <c r="AA544" s="234"/>
      <c r="AB544" s="891">
        <f t="shared" si="378"/>
        <v>0</v>
      </c>
      <c r="AC544" s="41"/>
      <c r="AD544" s="544"/>
      <c r="AE544" s="230"/>
      <c r="AF544" s="247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1412">
        <f t="shared" si="350"/>
        <v>0</v>
      </c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  <c r="FQ544" s="41"/>
      <c r="FR544" s="41"/>
      <c r="FS544" s="41"/>
      <c r="FT544" s="41"/>
      <c r="FU544" s="41"/>
      <c r="FV544" s="41"/>
      <c r="FW544" s="41"/>
    </row>
    <row r="545" spans="1:179" s="40" customFormat="1" ht="18" hidden="1" customHeight="1" outlineLevel="1" x14ac:dyDescent="0.25">
      <c r="A545" s="544"/>
      <c r="B545" s="230"/>
      <c r="C545" s="247"/>
      <c r="D545" s="567"/>
      <c r="E545" s="788"/>
      <c r="F545" s="231"/>
      <c r="G545" s="232">
        <f t="shared" si="380"/>
        <v>0</v>
      </c>
      <c r="H545" s="233"/>
      <c r="I545" s="462"/>
      <c r="J545" s="932">
        <f t="shared" si="348"/>
        <v>0</v>
      </c>
      <c r="K545" s="467">
        <f t="shared" si="349"/>
        <v>0</v>
      </c>
      <c r="L545" s="284"/>
      <c r="M545" s="284"/>
      <c r="N545" s="234"/>
      <c r="O545" s="234"/>
      <c r="P545" s="296">
        <f t="shared" si="375"/>
        <v>0</v>
      </c>
      <c r="Q545" s="234"/>
      <c r="R545" s="234"/>
      <c r="S545" s="234"/>
      <c r="T545" s="296">
        <f t="shared" si="376"/>
        <v>0</v>
      </c>
      <c r="U545" s="234"/>
      <c r="V545" s="234"/>
      <c r="W545" s="234"/>
      <c r="X545" s="296">
        <f t="shared" si="377"/>
        <v>0</v>
      </c>
      <c r="Y545" s="234"/>
      <c r="Z545" s="234"/>
      <c r="AA545" s="234"/>
      <c r="AB545" s="891">
        <f t="shared" si="378"/>
        <v>0</v>
      </c>
      <c r="AC545" s="41"/>
      <c r="AD545" s="544"/>
      <c r="AE545" s="230"/>
      <c r="AF545" s="247"/>
      <c r="AG545" s="234"/>
      <c r="AH545" s="234"/>
      <c r="AI545" s="234"/>
      <c r="AJ545" s="234"/>
      <c r="AK545" s="234"/>
      <c r="AL545" s="234"/>
      <c r="AM545" s="234"/>
      <c r="AN545" s="234"/>
      <c r="AO545" s="234"/>
      <c r="AP545" s="234"/>
      <c r="AQ545" s="234"/>
      <c r="AR545" s="234"/>
      <c r="AS545" s="1412">
        <f t="shared" si="350"/>
        <v>0</v>
      </c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  <c r="FD545" s="41"/>
      <c r="FE545" s="41"/>
      <c r="FF545" s="41"/>
      <c r="FG545" s="41"/>
      <c r="FH545" s="41"/>
      <c r="FI545" s="41"/>
      <c r="FJ545" s="41"/>
      <c r="FK545" s="41"/>
      <c r="FL545" s="41"/>
      <c r="FM545" s="41"/>
      <c r="FN545" s="41"/>
      <c r="FO545" s="41"/>
      <c r="FP545" s="41"/>
      <c r="FQ545" s="41"/>
      <c r="FR545" s="41"/>
      <c r="FS545" s="41"/>
      <c r="FT545" s="41"/>
      <c r="FU545" s="41"/>
      <c r="FV545" s="41"/>
      <c r="FW545" s="41"/>
    </row>
    <row r="546" spans="1:179" s="40" customFormat="1" ht="18" hidden="1" customHeight="1" outlineLevel="1" x14ac:dyDescent="0.25">
      <c r="A546" s="544"/>
      <c r="B546" s="230"/>
      <c r="C546" s="247"/>
      <c r="D546" s="567"/>
      <c r="E546" s="788"/>
      <c r="F546" s="231"/>
      <c r="G546" s="232">
        <f t="shared" si="380"/>
        <v>0</v>
      </c>
      <c r="H546" s="233"/>
      <c r="I546" s="462"/>
      <c r="J546" s="932">
        <f t="shared" si="348"/>
        <v>0</v>
      </c>
      <c r="K546" s="467">
        <f t="shared" si="349"/>
        <v>0</v>
      </c>
      <c r="L546" s="284"/>
      <c r="M546" s="284"/>
      <c r="N546" s="234"/>
      <c r="O546" s="234"/>
      <c r="P546" s="296">
        <f t="shared" si="375"/>
        <v>0</v>
      </c>
      <c r="Q546" s="234"/>
      <c r="R546" s="234"/>
      <c r="S546" s="234"/>
      <c r="T546" s="296">
        <f t="shared" si="376"/>
        <v>0</v>
      </c>
      <c r="U546" s="234"/>
      <c r="V546" s="234"/>
      <c r="W546" s="234"/>
      <c r="X546" s="296">
        <f t="shared" si="377"/>
        <v>0</v>
      </c>
      <c r="Y546" s="234"/>
      <c r="Z546" s="234"/>
      <c r="AA546" s="234"/>
      <c r="AB546" s="891">
        <f t="shared" si="378"/>
        <v>0</v>
      </c>
      <c r="AC546" s="41"/>
      <c r="AD546" s="544"/>
      <c r="AE546" s="230"/>
      <c r="AF546" s="247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1412">
        <f t="shared" si="350"/>
        <v>0</v>
      </c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  <c r="FQ546" s="41"/>
      <c r="FR546" s="41"/>
      <c r="FS546" s="41"/>
      <c r="FT546" s="41"/>
      <c r="FU546" s="41"/>
      <c r="FV546" s="41"/>
      <c r="FW546" s="41"/>
    </row>
    <row r="547" spans="1:179" s="40" customFormat="1" ht="18" hidden="1" customHeight="1" outlineLevel="1" x14ac:dyDescent="0.25">
      <c r="A547" s="544"/>
      <c r="B547" s="230"/>
      <c r="C547" s="247"/>
      <c r="D547" s="567"/>
      <c r="E547" s="788"/>
      <c r="F547" s="231"/>
      <c r="G547" s="232">
        <f t="shared" si="380"/>
        <v>0</v>
      </c>
      <c r="H547" s="233"/>
      <c r="I547" s="462"/>
      <c r="J547" s="932">
        <f t="shared" si="348"/>
        <v>0</v>
      </c>
      <c r="K547" s="467">
        <f t="shared" si="349"/>
        <v>0</v>
      </c>
      <c r="L547" s="284"/>
      <c r="M547" s="284"/>
      <c r="N547" s="234"/>
      <c r="O547" s="234"/>
      <c r="P547" s="296">
        <f t="shared" si="375"/>
        <v>0</v>
      </c>
      <c r="Q547" s="234"/>
      <c r="R547" s="234"/>
      <c r="S547" s="234"/>
      <c r="T547" s="296">
        <f t="shared" si="376"/>
        <v>0</v>
      </c>
      <c r="U547" s="234"/>
      <c r="V547" s="234"/>
      <c r="W547" s="234"/>
      <c r="X547" s="296">
        <f t="shared" si="377"/>
        <v>0</v>
      </c>
      <c r="Y547" s="234"/>
      <c r="Z547" s="234"/>
      <c r="AA547" s="234"/>
      <c r="AB547" s="891">
        <f t="shared" si="378"/>
        <v>0</v>
      </c>
      <c r="AC547" s="41"/>
      <c r="AD547" s="544"/>
      <c r="AE547" s="230"/>
      <c r="AF547" s="247"/>
      <c r="AG547" s="234"/>
      <c r="AH547" s="234"/>
      <c r="AI547" s="234"/>
      <c r="AJ547" s="234"/>
      <c r="AK547" s="234"/>
      <c r="AL547" s="234"/>
      <c r="AM547" s="234"/>
      <c r="AN547" s="234"/>
      <c r="AO547" s="234"/>
      <c r="AP547" s="234"/>
      <c r="AQ547" s="234"/>
      <c r="AR547" s="234"/>
      <c r="AS547" s="1412">
        <f t="shared" si="350"/>
        <v>0</v>
      </c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  <c r="FD547" s="41"/>
      <c r="FE547" s="41"/>
      <c r="FF547" s="41"/>
      <c r="FG547" s="41"/>
      <c r="FH547" s="41"/>
      <c r="FI547" s="41"/>
      <c r="FJ547" s="41"/>
      <c r="FK547" s="41"/>
      <c r="FL547" s="41"/>
      <c r="FM547" s="41"/>
      <c r="FN547" s="41"/>
      <c r="FO547" s="41"/>
      <c r="FP547" s="41"/>
      <c r="FQ547" s="41"/>
      <c r="FR547" s="41"/>
      <c r="FS547" s="41"/>
      <c r="FT547" s="41"/>
      <c r="FU547" s="41"/>
      <c r="FV547" s="41"/>
      <c r="FW547" s="41"/>
    </row>
    <row r="548" spans="1:179" s="40" customFormat="1" ht="18" hidden="1" customHeight="1" outlineLevel="1" x14ac:dyDescent="0.25">
      <c r="A548" s="544"/>
      <c r="B548" s="230"/>
      <c r="C548" s="247"/>
      <c r="D548" s="567"/>
      <c r="E548" s="788"/>
      <c r="F548" s="231"/>
      <c r="G548" s="232">
        <f t="shared" si="380"/>
        <v>0</v>
      </c>
      <c r="H548" s="233"/>
      <c r="I548" s="462"/>
      <c r="J548" s="932">
        <f t="shared" si="348"/>
        <v>0</v>
      </c>
      <c r="K548" s="467">
        <f t="shared" si="349"/>
        <v>0</v>
      </c>
      <c r="L548" s="284"/>
      <c r="M548" s="284"/>
      <c r="N548" s="234"/>
      <c r="O548" s="234"/>
      <c r="P548" s="296">
        <f t="shared" si="375"/>
        <v>0</v>
      </c>
      <c r="Q548" s="234"/>
      <c r="R548" s="234"/>
      <c r="S548" s="234"/>
      <c r="T548" s="296">
        <f t="shared" si="376"/>
        <v>0</v>
      </c>
      <c r="U548" s="234"/>
      <c r="V548" s="234"/>
      <c r="W548" s="234"/>
      <c r="X548" s="296">
        <f t="shared" si="377"/>
        <v>0</v>
      </c>
      <c r="Y548" s="234"/>
      <c r="Z548" s="234"/>
      <c r="AA548" s="234"/>
      <c r="AB548" s="891">
        <f t="shared" si="378"/>
        <v>0</v>
      </c>
      <c r="AC548" s="41"/>
      <c r="AD548" s="544"/>
      <c r="AE548" s="230"/>
      <c r="AF548" s="247"/>
      <c r="AG548" s="234"/>
      <c r="AH548" s="234"/>
      <c r="AI548" s="234"/>
      <c r="AJ548" s="234"/>
      <c r="AK548" s="234"/>
      <c r="AL548" s="234"/>
      <c r="AM548" s="234"/>
      <c r="AN548" s="234"/>
      <c r="AO548" s="234"/>
      <c r="AP548" s="234"/>
      <c r="AQ548" s="234"/>
      <c r="AR548" s="234"/>
      <c r="AS548" s="1412">
        <f t="shared" si="350"/>
        <v>0</v>
      </c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  <c r="FQ548" s="41"/>
      <c r="FR548" s="41"/>
      <c r="FS548" s="41"/>
      <c r="FT548" s="41"/>
      <c r="FU548" s="41"/>
      <c r="FV548" s="41"/>
      <c r="FW548" s="41"/>
    </row>
    <row r="549" spans="1:179" s="40" customFormat="1" ht="18" hidden="1" customHeight="1" outlineLevel="1" x14ac:dyDescent="0.25">
      <c r="A549" s="544"/>
      <c r="B549" s="230"/>
      <c r="C549" s="247"/>
      <c r="D549" s="567"/>
      <c r="E549" s="788"/>
      <c r="F549" s="231"/>
      <c r="G549" s="232">
        <f t="shared" si="380"/>
        <v>0</v>
      </c>
      <c r="H549" s="233"/>
      <c r="I549" s="462"/>
      <c r="J549" s="932">
        <f t="shared" si="348"/>
        <v>0</v>
      </c>
      <c r="K549" s="467">
        <f t="shared" si="349"/>
        <v>0</v>
      </c>
      <c r="L549" s="284"/>
      <c r="M549" s="284"/>
      <c r="N549" s="234"/>
      <c r="O549" s="234"/>
      <c r="P549" s="296">
        <f t="shared" si="375"/>
        <v>0</v>
      </c>
      <c r="Q549" s="234"/>
      <c r="R549" s="234"/>
      <c r="S549" s="234"/>
      <c r="T549" s="296">
        <f t="shared" si="376"/>
        <v>0</v>
      </c>
      <c r="U549" s="234"/>
      <c r="V549" s="234"/>
      <c r="W549" s="234"/>
      <c r="X549" s="296">
        <f t="shared" si="377"/>
        <v>0</v>
      </c>
      <c r="Y549" s="234"/>
      <c r="Z549" s="234"/>
      <c r="AA549" s="234"/>
      <c r="AB549" s="891">
        <f t="shared" si="378"/>
        <v>0</v>
      </c>
      <c r="AC549" s="41"/>
      <c r="AD549" s="544"/>
      <c r="AE549" s="230"/>
      <c r="AF549" s="247"/>
      <c r="AG549" s="234"/>
      <c r="AH549" s="234"/>
      <c r="AI549" s="234"/>
      <c r="AJ549" s="234"/>
      <c r="AK549" s="234"/>
      <c r="AL549" s="234"/>
      <c r="AM549" s="234"/>
      <c r="AN549" s="234"/>
      <c r="AO549" s="234"/>
      <c r="AP549" s="234"/>
      <c r="AQ549" s="234"/>
      <c r="AR549" s="234"/>
      <c r="AS549" s="1412">
        <f t="shared" si="350"/>
        <v>0</v>
      </c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  <c r="FD549" s="41"/>
      <c r="FE549" s="41"/>
      <c r="FF549" s="41"/>
      <c r="FG549" s="41"/>
      <c r="FH549" s="41"/>
      <c r="FI549" s="41"/>
      <c r="FJ549" s="41"/>
      <c r="FK549" s="41"/>
      <c r="FL549" s="41"/>
      <c r="FM549" s="41"/>
      <c r="FN549" s="41"/>
      <c r="FO549" s="41"/>
      <c r="FP549" s="41"/>
      <c r="FQ549" s="41"/>
      <c r="FR549" s="41"/>
      <c r="FS549" s="41"/>
      <c r="FT549" s="41"/>
      <c r="FU549" s="41"/>
      <c r="FV549" s="41"/>
      <c r="FW549" s="41"/>
    </row>
    <row r="550" spans="1:179" s="40" customFormat="1" ht="18" hidden="1" customHeight="1" outlineLevel="1" x14ac:dyDescent="0.25">
      <c r="A550" s="544"/>
      <c r="B550" s="230"/>
      <c r="C550" s="247"/>
      <c r="D550" s="567"/>
      <c r="E550" s="788"/>
      <c r="F550" s="231"/>
      <c r="G550" s="232">
        <f t="shared" si="380"/>
        <v>0</v>
      </c>
      <c r="H550" s="233"/>
      <c r="I550" s="462"/>
      <c r="J550" s="932">
        <f t="shared" si="348"/>
        <v>0</v>
      </c>
      <c r="K550" s="467">
        <f t="shared" si="349"/>
        <v>0</v>
      </c>
      <c r="L550" s="284"/>
      <c r="M550" s="284"/>
      <c r="N550" s="234"/>
      <c r="O550" s="234"/>
      <c r="P550" s="296">
        <f t="shared" si="375"/>
        <v>0</v>
      </c>
      <c r="Q550" s="234"/>
      <c r="R550" s="234"/>
      <c r="S550" s="234"/>
      <c r="T550" s="296">
        <f t="shared" si="376"/>
        <v>0</v>
      </c>
      <c r="U550" s="234"/>
      <c r="V550" s="234"/>
      <c r="W550" s="234"/>
      <c r="X550" s="296">
        <f t="shared" si="377"/>
        <v>0</v>
      </c>
      <c r="Y550" s="234"/>
      <c r="Z550" s="234"/>
      <c r="AA550" s="234"/>
      <c r="AB550" s="891">
        <f t="shared" si="378"/>
        <v>0</v>
      </c>
      <c r="AC550" s="41"/>
      <c r="AD550" s="544"/>
      <c r="AE550" s="230"/>
      <c r="AF550" s="247"/>
      <c r="AG550" s="234"/>
      <c r="AH550" s="234"/>
      <c r="AI550" s="234"/>
      <c r="AJ550" s="234"/>
      <c r="AK550" s="234"/>
      <c r="AL550" s="234"/>
      <c r="AM550" s="234"/>
      <c r="AN550" s="234"/>
      <c r="AO550" s="234"/>
      <c r="AP550" s="234"/>
      <c r="AQ550" s="234"/>
      <c r="AR550" s="234"/>
      <c r="AS550" s="1412">
        <f t="shared" si="350"/>
        <v>0</v>
      </c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  <c r="FQ550" s="41"/>
      <c r="FR550" s="41"/>
      <c r="FS550" s="41"/>
      <c r="FT550" s="41"/>
      <c r="FU550" s="41"/>
      <c r="FV550" s="41"/>
      <c r="FW550" s="41"/>
    </row>
    <row r="551" spans="1:179" s="40" customFormat="1" ht="18" hidden="1" customHeight="1" outlineLevel="1" x14ac:dyDescent="0.25">
      <c r="A551" s="544"/>
      <c r="B551" s="230"/>
      <c r="C551" s="247"/>
      <c r="D551" s="567"/>
      <c r="E551" s="788"/>
      <c r="F551" s="231"/>
      <c r="G551" s="232">
        <f t="shared" si="380"/>
        <v>0</v>
      </c>
      <c r="H551" s="233"/>
      <c r="I551" s="462"/>
      <c r="J551" s="932">
        <f t="shared" si="348"/>
        <v>0</v>
      </c>
      <c r="K551" s="467">
        <f t="shared" si="349"/>
        <v>0</v>
      </c>
      <c r="L551" s="284"/>
      <c r="M551" s="284"/>
      <c r="N551" s="234"/>
      <c r="O551" s="234"/>
      <c r="P551" s="296">
        <f t="shared" si="375"/>
        <v>0</v>
      </c>
      <c r="Q551" s="234"/>
      <c r="R551" s="234"/>
      <c r="S551" s="234"/>
      <c r="T551" s="296">
        <f t="shared" si="376"/>
        <v>0</v>
      </c>
      <c r="U551" s="234"/>
      <c r="V551" s="234"/>
      <c r="W551" s="234"/>
      <c r="X551" s="296">
        <f t="shared" si="377"/>
        <v>0</v>
      </c>
      <c r="Y551" s="234"/>
      <c r="Z551" s="234"/>
      <c r="AA551" s="234"/>
      <c r="AB551" s="891">
        <f t="shared" si="378"/>
        <v>0</v>
      </c>
      <c r="AC551" s="41"/>
      <c r="AD551" s="544"/>
      <c r="AE551" s="230"/>
      <c r="AF551" s="247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1412">
        <f t="shared" si="350"/>
        <v>0</v>
      </c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  <c r="FQ551" s="41"/>
      <c r="FR551" s="41"/>
      <c r="FS551" s="41"/>
      <c r="FT551" s="41"/>
      <c r="FU551" s="41"/>
      <c r="FV551" s="41"/>
      <c r="FW551" s="41"/>
    </row>
    <row r="552" spans="1:179" s="40" customFormat="1" ht="18" hidden="1" customHeight="1" outlineLevel="1" x14ac:dyDescent="0.25">
      <c r="A552" s="544"/>
      <c r="B552" s="230"/>
      <c r="C552" s="247"/>
      <c r="D552" s="567"/>
      <c r="E552" s="788"/>
      <c r="F552" s="231"/>
      <c r="G552" s="232">
        <f t="shared" si="380"/>
        <v>0</v>
      </c>
      <c r="H552" s="233"/>
      <c r="I552" s="462"/>
      <c r="J552" s="932">
        <f t="shared" si="348"/>
        <v>0</v>
      </c>
      <c r="K552" s="467">
        <f t="shared" si="349"/>
        <v>0</v>
      </c>
      <c r="L552" s="284"/>
      <c r="M552" s="284"/>
      <c r="N552" s="234"/>
      <c r="O552" s="234"/>
      <c r="P552" s="296">
        <f t="shared" si="375"/>
        <v>0</v>
      </c>
      <c r="Q552" s="234"/>
      <c r="R552" s="234"/>
      <c r="S552" s="234"/>
      <c r="T552" s="296">
        <f t="shared" si="376"/>
        <v>0</v>
      </c>
      <c r="U552" s="234"/>
      <c r="V552" s="234"/>
      <c r="W552" s="234"/>
      <c r="X552" s="296">
        <f t="shared" si="377"/>
        <v>0</v>
      </c>
      <c r="Y552" s="234"/>
      <c r="Z552" s="234"/>
      <c r="AA552" s="234"/>
      <c r="AB552" s="891">
        <f t="shared" si="378"/>
        <v>0</v>
      </c>
      <c r="AC552" s="41"/>
      <c r="AD552" s="544"/>
      <c r="AE552" s="230"/>
      <c r="AF552" s="247"/>
      <c r="AG552" s="234"/>
      <c r="AH552" s="234"/>
      <c r="AI552" s="234"/>
      <c r="AJ552" s="234"/>
      <c r="AK552" s="234"/>
      <c r="AL552" s="234"/>
      <c r="AM552" s="234"/>
      <c r="AN552" s="234"/>
      <c r="AO552" s="234"/>
      <c r="AP552" s="234"/>
      <c r="AQ552" s="234"/>
      <c r="AR552" s="234"/>
      <c r="AS552" s="1412">
        <f t="shared" si="350"/>
        <v>0</v>
      </c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  <c r="FQ552" s="41"/>
      <c r="FR552" s="41"/>
      <c r="FS552" s="41"/>
      <c r="FT552" s="41"/>
      <c r="FU552" s="41"/>
      <c r="FV552" s="41"/>
      <c r="FW552" s="41"/>
    </row>
    <row r="553" spans="1:179" s="40" customFormat="1" ht="69.75" customHeight="1" collapsed="1" x14ac:dyDescent="0.25">
      <c r="A553" s="293" t="s">
        <v>808</v>
      </c>
      <c r="B553" s="345">
        <v>341</v>
      </c>
      <c r="C553" s="345">
        <v>982</v>
      </c>
      <c r="D553" s="785" t="s">
        <v>1220</v>
      </c>
      <c r="E553" s="789">
        <f>E554</f>
        <v>0</v>
      </c>
      <c r="F553" s="294">
        <f>F554</f>
        <v>0</v>
      </c>
      <c r="G553" s="294">
        <f>G554</f>
        <v>0</v>
      </c>
      <c r="H553" s="346">
        <f t="shared" ref="H553:AB553" si="381">H554</f>
        <v>0</v>
      </c>
      <c r="I553" s="415">
        <f t="shared" si="381"/>
        <v>0</v>
      </c>
      <c r="J553" s="931">
        <f t="shared" si="348"/>
        <v>0</v>
      </c>
      <c r="K553" s="304">
        <f t="shared" si="349"/>
        <v>0</v>
      </c>
      <c r="L553" s="304">
        <f t="shared" si="381"/>
        <v>0</v>
      </c>
      <c r="M553" s="304">
        <f t="shared" si="381"/>
        <v>0</v>
      </c>
      <c r="N553" s="295">
        <f t="shared" si="381"/>
        <v>0</v>
      </c>
      <c r="O553" s="295">
        <f t="shared" si="381"/>
        <v>0</v>
      </c>
      <c r="P553" s="295">
        <f t="shared" si="381"/>
        <v>0</v>
      </c>
      <c r="Q553" s="295">
        <f t="shared" si="381"/>
        <v>0</v>
      </c>
      <c r="R553" s="295">
        <f t="shared" si="381"/>
        <v>0</v>
      </c>
      <c r="S553" s="295">
        <f t="shared" si="381"/>
        <v>0</v>
      </c>
      <c r="T553" s="295">
        <f t="shared" si="381"/>
        <v>0</v>
      </c>
      <c r="U553" s="295">
        <f t="shared" si="381"/>
        <v>0</v>
      </c>
      <c r="V553" s="295">
        <f t="shared" si="381"/>
        <v>0</v>
      </c>
      <c r="W553" s="295">
        <f t="shared" si="381"/>
        <v>0</v>
      </c>
      <c r="X553" s="295">
        <f t="shared" si="381"/>
        <v>0</v>
      </c>
      <c r="Y553" s="295">
        <f t="shared" si="381"/>
        <v>0</v>
      </c>
      <c r="Z553" s="295">
        <f t="shared" si="381"/>
        <v>0</v>
      </c>
      <c r="AA553" s="295">
        <f t="shared" si="381"/>
        <v>0</v>
      </c>
      <c r="AB553" s="890">
        <f t="shared" si="381"/>
        <v>0</v>
      </c>
      <c r="AC553" s="41"/>
      <c r="AD553" s="293" t="s">
        <v>808</v>
      </c>
      <c r="AE553" s="345">
        <v>341</v>
      </c>
      <c r="AF553" s="345">
        <v>982</v>
      </c>
      <c r="AG553" s="295">
        <f t="shared" ref="AG553:AR553" si="382">AG554</f>
        <v>0</v>
      </c>
      <c r="AH553" s="295">
        <f t="shared" si="382"/>
        <v>0</v>
      </c>
      <c r="AI553" s="295">
        <f>AI554</f>
        <v>0</v>
      </c>
      <c r="AJ553" s="295">
        <f t="shared" si="382"/>
        <v>0</v>
      </c>
      <c r="AK553" s="295">
        <f t="shared" si="382"/>
        <v>0</v>
      </c>
      <c r="AL553" s="295">
        <f t="shared" si="382"/>
        <v>0</v>
      </c>
      <c r="AM553" s="295">
        <f t="shared" si="382"/>
        <v>0</v>
      </c>
      <c r="AN553" s="295">
        <f t="shared" si="382"/>
        <v>0</v>
      </c>
      <c r="AO553" s="295">
        <f t="shared" si="382"/>
        <v>0</v>
      </c>
      <c r="AP553" s="295">
        <f t="shared" si="382"/>
        <v>0</v>
      </c>
      <c r="AQ553" s="295">
        <f t="shared" si="382"/>
        <v>0</v>
      </c>
      <c r="AR553" s="295">
        <f t="shared" si="382"/>
        <v>0</v>
      </c>
      <c r="AS553" s="1412">
        <f t="shared" si="350"/>
        <v>0</v>
      </c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  <c r="FQ553" s="41"/>
      <c r="FR553" s="41"/>
      <c r="FS553" s="41"/>
      <c r="FT553" s="41"/>
      <c r="FU553" s="41"/>
      <c r="FV553" s="41"/>
      <c r="FW553" s="41"/>
    </row>
    <row r="554" spans="1:179" s="40" customFormat="1" ht="53.25" customHeight="1" x14ac:dyDescent="0.25">
      <c r="A554" s="229" t="s">
        <v>42</v>
      </c>
      <c r="B554" s="230"/>
      <c r="C554" s="247"/>
      <c r="D554" s="566"/>
      <c r="E554" s="788"/>
      <c r="F554" s="232">
        <v>0</v>
      </c>
      <c r="G554" s="232">
        <f>F554</f>
        <v>0</v>
      </c>
      <c r="H554" s="259"/>
      <c r="I554" s="463"/>
      <c r="J554" s="932">
        <f t="shared" si="348"/>
        <v>0</v>
      </c>
      <c r="K554" s="467">
        <f t="shared" si="349"/>
        <v>0</v>
      </c>
      <c r="L554" s="377"/>
      <c r="M554" s="377"/>
      <c r="N554" s="260"/>
      <c r="O554" s="260"/>
      <c r="P554" s="296">
        <f>SUM(M554:O554)</f>
        <v>0</v>
      </c>
      <c r="Q554" s="260"/>
      <c r="R554" s="260"/>
      <c r="S554" s="260"/>
      <c r="T554" s="296">
        <f>SUM(Q554:S554)</f>
        <v>0</v>
      </c>
      <c r="U554" s="260"/>
      <c r="V554" s="260"/>
      <c r="W554" s="260"/>
      <c r="X554" s="296">
        <f>SUM(U554:W554)</f>
        <v>0</v>
      </c>
      <c r="Y554" s="260"/>
      <c r="Z554" s="260"/>
      <c r="AA554" s="260"/>
      <c r="AB554" s="891">
        <f>SUM(Y554:AA554)</f>
        <v>0</v>
      </c>
      <c r="AC554" s="41"/>
      <c r="AD554" s="229" t="s">
        <v>42</v>
      </c>
      <c r="AE554" s="230"/>
      <c r="AF554" s="247"/>
      <c r="AG554" s="234">
        <f>F554</f>
        <v>0</v>
      </c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1412">
        <f t="shared" si="350"/>
        <v>0</v>
      </c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  <c r="FQ554" s="41"/>
      <c r="FR554" s="41"/>
      <c r="FS554" s="41"/>
      <c r="FT554" s="41"/>
      <c r="FU554" s="41"/>
      <c r="FV554" s="41"/>
      <c r="FW554" s="41"/>
    </row>
    <row r="555" spans="1:179" s="40" customFormat="1" ht="66.75" customHeight="1" x14ac:dyDescent="0.25">
      <c r="A555" s="293" t="s">
        <v>1800</v>
      </c>
      <c r="B555" s="345">
        <v>345</v>
      </c>
      <c r="C555" s="345">
        <v>985</v>
      </c>
      <c r="D555" s="785" t="s">
        <v>1220</v>
      </c>
      <c r="E555" s="788"/>
      <c r="F555" s="294">
        <f>'345.985 мягкий инвентарь'!G209*1000</f>
        <v>35000</v>
      </c>
      <c r="G555" s="294">
        <f>F555</f>
        <v>35000</v>
      </c>
      <c r="H555" s="346"/>
      <c r="I555" s="415"/>
      <c r="J555" s="931">
        <f t="shared" ref="J555:J558" si="383">G555-K555</f>
        <v>35000</v>
      </c>
      <c r="K555" s="927">
        <f t="shared" ref="K555:K558" si="384">L555+P555+T555+X555+AB555</f>
        <v>0</v>
      </c>
      <c r="L555" s="304"/>
      <c r="M555" s="304"/>
      <c r="N555" s="295"/>
      <c r="O555" s="295"/>
      <c r="P555" s="295">
        <f>SUM(M555:O555)</f>
        <v>0</v>
      </c>
      <c r="Q555" s="295"/>
      <c r="R555" s="295"/>
      <c r="S555" s="295"/>
      <c r="T555" s="295">
        <f>SUM(Q555:S555)</f>
        <v>0</v>
      </c>
      <c r="U555" s="295"/>
      <c r="V555" s="295"/>
      <c r="W555" s="295"/>
      <c r="X555" s="295">
        <f>SUM(U555:W555)</f>
        <v>0</v>
      </c>
      <c r="Y555" s="295"/>
      <c r="Z555" s="295"/>
      <c r="AA555" s="295"/>
      <c r="AB555" s="890">
        <f>SUM(Y555:AA555)</f>
        <v>0</v>
      </c>
      <c r="AC555" s="41"/>
      <c r="AD555" s="293" t="s">
        <v>1800</v>
      </c>
      <c r="AE555" s="345">
        <v>345</v>
      </c>
      <c r="AF555" s="345">
        <v>985</v>
      </c>
      <c r="AG555" s="295">
        <v>0</v>
      </c>
      <c r="AH555" s="295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5"/>
      <c r="AS555" s="1412">
        <f t="shared" si="350"/>
        <v>0</v>
      </c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  <c r="FQ555" s="41"/>
      <c r="FR555" s="41"/>
      <c r="FS555" s="41"/>
      <c r="FT555" s="41"/>
      <c r="FU555" s="41"/>
      <c r="FV555" s="41"/>
      <c r="FW555" s="41"/>
    </row>
    <row r="556" spans="1:179" s="40" customFormat="1" ht="39" customHeight="1" x14ac:dyDescent="0.25">
      <c r="A556" s="1714" t="s">
        <v>1772</v>
      </c>
      <c r="B556" s="1715">
        <v>349</v>
      </c>
      <c r="C556" s="1715">
        <v>987</v>
      </c>
      <c r="D556" s="785" t="s">
        <v>1220</v>
      </c>
      <c r="E556" s="1725"/>
      <c r="F556" s="1717"/>
      <c r="G556" s="1717">
        <f>F556</f>
        <v>0</v>
      </c>
      <c r="H556" s="1718"/>
      <c r="I556" s="1719"/>
      <c r="J556" s="1720">
        <f t="shared" si="383"/>
        <v>0</v>
      </c>
      <c r="K556" s="1726">
        <f t="shared" si="384"/>
        <v>0</v>
      </c>
      <c r="L556" s="1721"/>
      <c r="M556" s="1721"/>
      <c r="N556" s="1722"/>
      <c r="O556" s="1722"/>
      <c r="P556" s="1722">
        <f>SUM(M556:O556)</f>
        <v>0</v>
      </c>
      <c r="Q556" s="1722"/>
      <c r="R556" s="1722"/>
      <c r="S556" s="1722"/>
      <c r="T556" s="1722">
        <f>SUM(Q556:S556)</f>
        <v>0</v>
      </c>
      <c r="U556" s="1722"/>
      <c r="V556" s="1722"/>
      <c r="W556" s="1722"/>
      <c r="X556" s="1722">
        <f>SUM(U556:W556)</f>
        <v>0</v>
      </c>
      <c r="Y556" s="1722"/>
      <c r="Z556" s="1722"/>
      <c r="AA556" s="1722"/>
      <c r="AB556" s="1723">
        <f>SUM(Y556:AA556)</f>
        <v>0</v>
      </c>
      <c r="AC556" s="41"/>
      <c r="AD556" s="1714" t="s">
        <v>1772</v>
      </c>
      <c r="AE556" s="1715">
        <v>349</v>
      </c>
      <c r="AF556" s="1715">
        <v>987</v>
      </c>
      <c r="AG556" s="1722">
        <v>0</v>
      </c>
      <c r="AH556" s="1722"/>
      <c r="AI556" s="1722"/>
      <c r="AJ556" s="1722"/>
      <c r="AK556" s="1722"/>
      <c r="AL556" s="1722"/>
      <c r="AM556" s="1722"/>
      <c r="AN556" s="1722"/>
      <c r="AO556" s="1722"/>
      <c r="AP556" s="1722"/>
      <c r="AQ556" s="1722"/>
      <c r="AR556" s="1722"/>
      <c r="AS556" s="1724">
        <f t="shared" ref="AS556:AS557" si="385">AG556-AH556-AI556-AJ556-AK556-AL556-AM556-AN556-AO556-AP556-AQ556-AR556</f>
        <v>0</v>
      </c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  <c r="FQ556" s="41"/>
      <c r="FR556" s="41"/>
      <c r="FS556" s="41"/>
      <c r="FT556" s="41"/>
      <c r="FU556" s="41"/>
      <c r="FV556" s="41"/>
      <c r="FW556" s="41"/>
    </row>
    <row r="557" spans="1:179" s="40" customFormat="1" ht="82.5" customHeight="1" x14ac:dyDescent="0.25">
      <c r="A557" s="1714" t="s">
        <v>1661</v>
      </c>
      <c r="B557" s="1715">
        <v>349</v>
      </c>
      <c r="C557" s="1715">
        <v>963</v>
      </c>
      <c r="D557" s="785" t="s">
        <v>1220</v>
      </c>
      <c r="E557" s="1716">
        <f>SUM(E558:E559)</f>
        <v>0</v>
      </c>
      <c r="F557" s="1717">
        <f>SUM(F558:F559)</f>
        <v>19200</v>
      </c>
      <c r="G557" s="1717">
        <f>SUM(G558:G559)</f>
        <v>19200</v>
      </c>
      <c r="H557" s="1718">
        <f>SUM(H558:H559)</f>
        <v>0</v>
      </c>
      <c r="I557" s="1719">
        <f>SUM(I558:I559)</f>
        <v>0</v>
      </c>
      <c r="J557" s="1720">
        <f t="shared" si="383"/>
        <v>19200</v>
      </c>
      <c r="K557" s="1721">
        <f t="shared" si="384"/>
        <v>0</v>
      </c>
      <c r="L557" s="1721">
        <f t="shared" ref="L557:AB557" si="386">SUM(L558:L559)</f>
        <v>0</v>
      </c>
      <c r="M557" s="1721">
        <f t="shared" si="386"/>
        <v>0</v>
      </c>
      <c r="N557" s="1722">
        <f t="shared" si="386"/>
        <v>0</v>
      </c>
      <c r="O557" s="1722">
        <f t="shared" si="386"/>
        <v>0</v>
      </c>
      <c r="P557" s="1722">
        <f t="shared" si="386"/>
        <v>0</v>
      </c>
      <c r="Q557" s="1722">
        <f t="shared" si="386"/>
        <v>0</v>
      </c>
      <c r="R557" s="1722">
        <f t="shared" si="386"/>
        <v>0</v>
      </c>
      <c r="S557" s="1722">
        <f t="shared" si="386"/>
        <v>0</v>
      </c>
      <c r="T557" s="1722">
        <f t="shared" si="386"/>
        <v>0</v>
      </c>
      <c r="U557" s="1722">
        <f t="shared" si="386"/>
        <v>0</v>
      </c>
      <c r="V557" s="1722">
        <f t="shared" si="386"/>
        <v>0</v>
      </c>
      <c r="W557" s="1722">
        <f t="shared" si="386"/>
        <v>0</v>
      </c>
      <c r="X557" s="1722">
        <f t="shared" si="386"/>
        <v>0</v>
      </c>
      <c r="Y557" s="1722">
        <f t="shared" si="386"/>
        <v>0</v>
      </c>
      <c r="Z557" s="1722">
        <f t="shared" si="386"/>
        <v>0</v>
      </c>
      <c r="AA557" s="1722">
        <f t="shared" si="386"/>
        <v>0</v>
      </c>
      <c r="AB557" s="1723">
        <f t="shared" si="386"/>
        <v>0</v>
      </c>
      <c r="AC557" s="41"/>
      <c r="AD557" s="1714" t="s">
        <v>1661</v>
      </c>
      <c r="AE557" s="1715">
        <v>349</v>
      </c>
      <c r="AF557" s="1715">
        <v>963</v>
      </c>
      <c r="AG557" s="1722">
        <f t="shared" ref="AG557:AR557" si="387">SUM(AG558:AG559)</f>
        <v>19200</v>
      </c>
      <c r="AH557" s="1722">
        <f t="shared" si="387"/>
        <v>0</v>
      </c>
      <c r="AI557" s="1722">
        <f t="shared" si="387"/>
        <v>0</v>
      </c>
      <c r="AJ557" s="1722">
        <f t="shared" si="387"/>
        <v>0</v>
      </c>
      <c r="AK557" s="1722">
        <f t="shared" si="387"/>
        <v>0</v>
      </c>
      <c r="AL557" s="1722">
        <f t="shared" si="387"/>
        <v>0</v>
      </c>
      <c r="AM557" s="1722">
        <f t="shared" si="387"/>
        <v>0</v>
      </c>
      <c r="AN557" s="1722">
        <f t="shared" si="387"/>
        <v>0</v>
      </c>
      <c r="AO557" s="1722">
        <f t="shared" si="387"/>
        <v>0</v>
      </c>
      <c r="AP557" s="1722">
        <f t="shared" si="387"/>
        <v>0</v>
      </c>
      <c r="AQ557" s="1722">
        <f t="shared" si="387"/>
        <v>0</v>
      </c>
      <c r="AR557" s="1722">
        <f t="shared" si="387"/>
        <v>0</v>
      </c>
      <c r="AS557" s="1724">
        <f t="shared" si="385"/>
        <v>19200</v>
      </c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  <c r="FQ557" s="41"/>
      <c r="FR557" s="41"/>
      <c r="FS557" s="41"/>
      <c r="FT557" s="41"/>
      <c r="FU557" s="41"/>
      <c r="FV557" s="41"/>
      <c r="FW557" s="41"/>
    </row>
    <row r="558" spans="1:179" s="41" customFormat="1" ht="66.75" customHeight="1" x14ac:dyDescent="0.25">
      <c r="A558" s="540" t="s">
        <v>1801</v>
      </c>
      <c r="B558" s="230"/>
      <c r="C558" s="247"/>
      <c r="D558" s="566"/>
      <c r="E558" s="788"/>
      <c r="F558" s="232">
        <f>'349.963 КММ'!E10</f>
        <v>19200</v>
      </c>
      <c r="G558" s="232">
        <f>F558</f>
        <v>19200</v>
      </c>
      <c r="H558" s="259"/>
      <c r="I558" s="463"/>
      <c r="J558" s="932">
        <f t="shared" si="383"/>
        <v>19200</v>
      </c>
      <c r="K558" s="467">
        <f t="shared" si="384"/>
        <v>0</v>
      </c>
      <c r="L558" s="377"/>
      <c r="M558" s="377"/>
      <c r="N558" s="260"/>
      <c r="O558" s="260"/>
      <c r="P558" s="296">
        <f>SUM(M558:O558)</f>
        <v>0</v>
      </c>
      <c r="Q558" s="260"/>
      <c r="R558" s="260"/>
      <c r="S558" s="260"/>
      <c r="T558" s="296">
        <f>SUM(Q558:S558)</f>
        <v>0</v>
      </c>
      <c r="U558" s="260"/>
      <c r="V558" s="260"/>
      <c r="W558" s="260"/>
      <c r="X558" s="296">
        <f>SUM(U558:W558)</f>
        <v>0</v>
      </c>
      <c r="Y558" s="260"/>
      <c r="Z558" s="260"/>
      <c r="AA558" s="260"/>
      <c r="AB558" s="891">
        <f>SUM(Y558:AA558)</f>
        <v>0</v>
      </c>
      <c r="AD558" s="540" t="s">
        <v>1801</v>
      </c>
      <c r="AE558" s="230"/>
      <c r="AF558" s="247"/>
      <c r="AG558" s="234">
        <f t="shared" ref="AG558" si="388">F558</f>
        <v>19200</v>
      </c>
      <c r="AH558" s="260" t="s">
        <v>47</v>
      </c>
      <c r="AI558" s="260" t="s">
        <v>47</v>
      </c>
      <c r="AJ558" s="260" t="s">
        <v>47</v>
      </c>
      <c r="AK558" s="260" t="s">
        <v>47</v>
      </c>
      <c r="AL558" s="260" t="s">
        <v>47</v>
      </c>
      <c r="AM558" s="260" t="s">
        <v>47</v>
      </c>
      <c r="AN558" s="260" t="s">
        <v>47</v>
      </c>
      <c r="AO558" s="260" t="s">
        <v>47</v>
      </c>
      <c r="AP558" s="260" t="s">
        <v>47</v>
      </c>
      <c r="AQ558" s="260" t="s">
        <v>47</v>
      </c>
      <c r="AR558" s="260" t="s">
        <v>47</v>
      </c>
      <c r="AS558" s="1412" t="s">
        <v>47</v>
      </c>
    </row>
    <row r="559" spans="1:179" s="41" customFormat="1" ht="51" customHeight="1" thickBot="1" x14ac:dyDescent="0.3">
      <c r="A559" s="1707" t="s">
        <v>1802</v>
      </c>
      <c r="B559" s="242"/>
      <c r="C559" s="267"/>
      <c r="D559" s="957"/>
      <c r="E559" s="1959"/>
      <c r="F559" s="441">
        <f>'349.963 КММ'!M9</f>
        <v>0</v>
      </c>
      <c r="G559" s="441">
        <f>F559</f>
        <v>0</v>
      </c>
      <c r="H559" s="493"/>
      <c r="I559" s="494"/>
      <c r="J559" s="1960">
        <f>G559-K559</f>
        <v>0</v>
      </c>
      <c r="K559" s="906">
        <f t="shared" ref="K559" si="389">L559+P559+T559+X559+AB559</f>
        <v>0</v>
      </c>
      <c r="L559" s="495"/>
      <c r="M559" s="495"/>
      <c r="N559" s="479"/>
      <c r="O559" s="479"/>
      <c r="P559" s="1961">
        <f>SUM(M559:O559)</f>
        <v>0</v>
      </c>
      <c r="Q559" s="479"/>
      <c r="R559" s="479"/>
      <c r="S559" s="479"/>
      <c r="T559" s="1961">
        <f>SUM(Q559:S559)</f>
        <v>0</v>
      </c>
      <c r="U559" s="479"/>
      <c r="V559" s="479"/>
      <c r="W559" s="479"/>
      <c r="X559" s="1961">
        <f>SUM(U559:W559)</f>
        <v>0</v>
      </c>
      <c r="Y559" s="479"/>
      <c r="Z559" s="479"/>
      <c r="AA559" s="479"/>
      <c r="AB559" s="1962">
        <f>SUM(Y559:AA559)</f>
        <v>0</v>
      </c>
      <c r="AD559" s="1707" t="s">
        <v>1802</v>
      </c>
      <c r="AE559" s="242"/>
      <c r="AF559" s="267"/>
      <c r="AG559" s="277">
        <f t="shared" ref="AG559" si="390">F559</f>
        <v>0</v>
      </c>
      <c r="AH559" s="479" t="s">
        <v>47</v>
      </c>
      <c r="AI559" s="479" t="s">
        <v>47</v>
      </c>
      <c r="AJ559" s="479" t="s">
        <v>47</v>
      </c>
      <c r="AK559" s="479" t="s">
        <v>47</v>
      </c>
      <c r="AL559" s="479" t="s">
        <v>47</v>
      </c>
      <c r="AM559" s="479" t="s">
        <v>47</v>
      </c>
      <c r="AN559" s="479" t="s">
        <v>47</v>
      </c>
      <c r="AO559" s="479" t="s">
        <v>47</v>
      </c>
      <c r="AP559" s="479" t="s">
        <v>47</v>
      </c>
      <c r="AQ559" s="479" t="s">
        <v>47</v>
      </c>
      <c r="AR559" s="479" t="s">
        <v>47</v>
      </c>
      <c r="AS559" s="1958" t="s">
        <v>47</v>
      </c>
    </row>
    <row r="560" spans="1:179" s="10" customFormat="1" ht="40.5" customHeight="1" thickBot="1" x14ac:dyDescent="0.35">
      <c r="A560" s="791" t="s">
        <v>1713</v>
      </c>
      <c r="B560" s="224"/>
      <c r="C560" s="224"/>
      <c r="D560" s="266"/>
      <c r="E560" s="266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</row>
    <row r="561" spans="1:180" s="29" customFormat="1" ht="214.5" customHeight="1" x14ac:dyDescent="0.25">
      <c r="A561" s="309" t="s">
        <v>56</v>
      </c>
      <c r="B561" s="937" t="s">
        <v>37</v>
      </c>
      <c r="C561" s="937" t="s">
        <v>31</v>
      </c>
      <c r="D561" s="938" t="s">
        <v>69</v>
      </c>
      <c r="E561" s="939"/>
      <c r="F561" s="940" t="s">
        <v>1560</v>
      </c>
      <c r="G561" s="941" t="s">
        <v>1561</v>
      </c>
      <c r="H561" s="942" t="s">
        <v>1562</v>
      </c>
      <c r="I561" s="943" t="s">
        <v>1563</v>
      </c>
      <c r="J561" s="941" t="s">
        <v>1221</v>
      </c>
      <c r="K561" s="942" t="s">
        <v>1222</v>
      </c>
      <c r="L561" s="944" t="s">
        <v>1223</v>
      </c>
      <c r="M561" s="394"/>
      <c r="N561" s="394"/>
      <c r="O561" s="372"/>
      <c r="P561" s="372"/>
      <c r="Q561" s="372"/>
      <c r="R561" s="372"/>
      <c r="S561" s="372"/>
      <c r="T561" s="372"/>
      <c r="U561" s="372"/>
      <c r="V561" s="372"/>
      <c r="W561" s="372"/>
      <c r="X561" s="372"/>
      <c r="Y561" s="372"/>
      <c r="Z561" s="372"/>
      <c r="AA561" s="372"/>
      <c r="AB561" s="372"/>
      <c r="AC561" s="372"/>
    </row>
    <row r="562" spans="1:180" s="29" customFormat="1" ht="21.75" customHeight="1" x14ac:dyDescent="0.25">
      <c r="A562" s="250">
        <v>1</v>
      </c>
      <c r="B562" s="251">
        <v>2</v>
      </c>
      <c r="C562" s="251">
        <v>3</v>
      </c>
      <c r="D562" s="252">
        <v>4</v>
      </c>
      <c r="E562" s="450">
        <v>5</v>
      </c>
      <c r="F562" s="253">
        <v>6</v>
      </c>
      <c r="G562" s="425">
        <v>7</v>
      </c>
      <c r="H562" s="251">
        <v>8</v>
      </c>
      <c r="I562" s="252">
        <v>9</v>
      </c>
      <c r="J562" s="949">
        <v>10</v>
      </c>
      <c r="K562" s="950">
        <v>11</v>
      </c>
      <c r="L562" s="951">
        <v>12</v>
      </c>
      <c r="M562" s="387"/>
      <c r="N562" s="387"/>
      <c r="O562" s="215"/>
      <c r="P562" s="216"/>
      <c r="Q562" s="215"/>
      <c r="R562" s="217"/>
      <c r="S562" s="215"/>
      <c r="T562" s="216"/>
      <c r="U562" s="215"/>
      <c r="V562" s="217"/>
      <c r="W562" s="215"/>
      <c r="X562" s="216"/>
      <c r="Y562" s="215"/>
      <c r="Z562" s="217"/>
      <c r="AA562" s="215"/>
      <c r="AB562" s="216"/>
      <c r="AC562" s="215"/>
    </row>
    <row r="563" spans="1:180" s="22" customFormat="1" ht="21" customHeight="1" x14ac:dyDescent="0.25">
      <c r="A563" s="298" t="s">
        <v>70</v>
      </c>
      <c r="B563" s="299"/>
      <c r="C563" s="299"/>
      <c r="D563" s="300"/>
      <c r="E563" s="945"/>
      <c r="F563" s="301">
        <f t="shared" ref="F563:L563" si="391">F565+F607</f>
        <v>7535000</v>
      </c>
      <c r="G563" s="946">
        <f t="shared" si="391"/>
        <v>7535000</v>
      </c>
      <c r="H563" s="947">
        <f t="shared" si="391"/>
        <v>0</v>
      </c>
      <c r="I563" s="948">
        <f t="shared" si="391"/>
        <v>0</v>
      </c>
      <c r="J563" s="946">
        <f t="shared" si="391"/>
        <v>0</v>
      </c>
      <c r="K563" s="947">
        <f t="shared" si="391"/>
        <v>0</v>
      </c>
      <c r="L563" s="952">
        <f t="shared" si="391"/>
        <v>0</v>
      </c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</row>
    <row r="564" spans="1:180" s="22" customFormat="1" ht="21" customHeight="1" x14ac:dyDescent="0.25">
      <c r="A564" s="298" t="s">
        <v>637</v>
      </c>
      <c r="B564" s="299"/>
      <c r="C564" s="299"/>
      <c r="D564" s="300"/>
      <c r="E564" s="945"/>
      <c r="F564" s="301">
        <f>F569+F571+F573+F578+F580+F586+F607+F597-F587-F588-F594</f>
        <v>7535000</v>
      </c>
      <c r="G564" s="946">
        <f t="shared" ref="G564:L564" si="392">G569+G571+G573+G578+G580+G586+G607+G597-G587-G588-G594</f>
        <v>7535000</v>
      </c>
      <c r="H564" s="947">
        <f t="shared" si="392"/>
        <v>0</v>
      </c>
      <c r="I564" s="948">
        <f t="shared" si="392"/>
        <v>0</v>
      </c>
      <c r="J564" s="946">
        <f t="shared" si="392"/>
        <v>0</v>
      </c>
      <c r="K564" s="947">
        <f t="shared" si="392"/>
        <v>0</v>
      </c>
      <c r="L564" s="952">
        <f t="shared" si="392"/>
        <v>0</v>
      </c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</row>
    <row r="565" spans="1:180" s="22" customFormat="1" ht="21" customHeight="1" x14ac:dyDescent="0.25">
      <c r="A565" s="268"/>
      <c r="B565" s="269">
        <v>200</v>
      </c>
      <c r="C565" s="269"/>
      <c r="D565" s="272"/>
      <c r="E565" s="452"/>
      <c r="F565" s="270">
        <f t="shared" ref="F565:L565" si="393">F566+F605+F599+F601+F603</f>
        <v>133900</v>
      </c>
      <c r="G565" s="375">
        <f t="shared" si="393"/>
        <v>133900</v>
      </c>
      <c r="H565" s="257">
        <f t="shared" si="393"/>
        <v>0</v>
      </c>
      <c r="I565" s="256">
        <f t="shared" si="393"/>
        <v>0</v>
      </c>
      <c r="J565" s="946">
        <f t="shared" si="393"/>
        <v>0</v>
      </c>
      <c r="K565" s="947">
        <f t="shared" si="393"/>
        <v>0</v>
      </c>
      <c r="L565" s="952">
        <f t="shared" si="393"/>
        <v>0</v>
      </c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</row>
    <row r="566" spans="1:180" s="22" customFormat="1" ht="21.75" customHeight="1" x14ac:dyDescent="0.25">
      <c r="A566" s="298" t="s">
        <v>661</v>
      </c>
      <c r="B566" s="299">
        <v>220</v>
      </c>
      <c r="C566" s="299"/>
      <c r="D566" s="300"/>
      <c r="E566" s="945"/>
      <c r="F566" s="301">
        <f t="shared" ref="F566:L566" si="394">F567+F569+F571+F573+F578+F580+F586+F597</f>
        <v>133900</v>
      </c>
      <c r="G566" s="946">
        <f t="shared" si="394"/>
        <v>133900</v>
      </c>
      <c r="H566" s="947">
        <f t="shared" si="394"/>
        <v>0</v>
      </c>
      <c r="I566" s="948">
        <f t="shared" si="394"/>
        <v>0</v>
      </c>
      <c r="J566" s="946">
        <f t="shared" si="394"/>
        <v>0</v>
      </c>
      <c r="K566" s="947">
        <f t="shared" si="394"/>
        <v>0</v>
      </c>
      <c r="L566" s="952">
        <f t="shared" si="394"/>
        <v>0</v>
      </c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</row>
    <row r="567" spans="1:180" s="42" customFormat="1" ht="21.75" customHeight="1" x14ac:dyDescent="0.25">
      <c r="A567" s="298" t="s">
        <v>662</v>
      </c>
      <c r="B567" s="299">
        <v>212</v>
      </c>
      <c r="C567" s="299"/>
      <c r="D567" s="300"/>
      <c r="E567" s="945"/>
      <c r="F567" s="301">
        <f t="shared" ref="F567:L567" si="395">SUM(F568:F568)</f>
        <v>0</v>
      </c>
      <c r="G567" s="946">
        <f t="shared" si="395"/>
        <v>0</v>
      </c>
      <c r="H567" s="947">
        <f t="shared" si="395"/>
        <v>0</v>
      </c>
      <c r="I567" s="948">
        <f t="shared" si="395"/>
        <v>0</v>
      </c>
      <c r="J567" s="946">
        <f t="shared" si="395"/>
        <v>0</v>
      </c>
      <c r="K567" s="947">
        <f t="shared" si="395"/>
        <v>0</v>
      </c>
      <c r="L567" s="952">
        <f t="shared" si="395"/>
        <v>0</v>
      </c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4"/>
      <c r="BL567" s="194"/>
      <c r="BM567" s="194"/>
      <c r="BN567" s="194"/>
      <c r="BO567" s="194"/>
      <c r="BP567" s="194"/>
      <c r="BQ567" s="194"/>
      <c r="BR567" s="194"/>
      <c r="BS567" s="194"/>
      <c r="BT567" s="194"/>
      <c r="BU567" s="194"/>
      <c r="BV567" s="194"/>
      <c r="BW567" s="194"/>
      <c r="BX567" s="194"/>
      <c r="BY567" s="194"/>
      <c r="BZ567" s="194"/>
      <c r="CA567" s="194"/>
      <c r="CB567" s="194"/>
      <c r="CC567" s="194"/>
      <c r="CD567" s="194"/>
      <c r="CE567" s="194"/>
      <c r="CF567" s="194"/>
      <c r="CG567" s="194"/>
      <c r="CH567" s="194"/>
      <c r="CI567" s="194"/>
      <c r="CJ567" s="194"/>
      <c r="CK567" s="194"/>
      <c r="CL567" s="194"/>
      <c r="CM567" s="194"/>
      <c r="CN567" s="194"/>
      <c r="CO567" s="194"/>
      <c r="CP567" s="194"/>
      <c r="CQ567" s="194"/>
      <c r="CR567" s="194"/>
      <c r="CS567" s="194"/>
      <c r="CT567" s="194"/>
      <c r="CU567" s="194"/>
      <c r="CV567" s="194"/>
      <c r="CW567" s="194"/>
      <c r="CX567" s="194"/>
      <c r="CY567" s="194"/>
      <c r="CZ567" s="194"/>
      <c r="DA567" s="194"/>
      <c r="DB567" s="194"/>
      <c r="DC567" s="194"/>
      <c r="DD567" s="194"/>
      <c r="DE567" s="194"/>
      <c r="DF567" s="194"/>
      <c r="DG567" s="194"/>
      <c r="DH567" s="194"/>
      <c r="DI567" s="194"/>
      <c r="DJ567" s="194"/>
      <c r="DK567" s="194"/>
      <c r="DL567" s="194"/>
      <c r="DM567" s="194"/>
      <c r="DN567" s="194"/>
      <c r="DO567" s="194"/>
      <c r="DP567" s="194"/>
      <c r="DQ567" s="194"/>
      <c r="DR567" s="194"/>
      <c r="DS567" s="194"/>
      <c r="DT567" s="194"/>
      <c r="DU567" s="194"/>
      <c r="DV567" s="19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</row>
    <row r="568" spans="1:180" s="40" customFormat="1" ht="66" customHeight="1" x14ac:dyDescent="0.25">
      <c r="A568" s="544" t="s">
        <v>115</v>
      </c>
      <c r="B568" s="230"/>
      <c r="C568" s="247">
        <v>912</v>
      </c>
      <c r="D568" s="244" t="s">
        <v>745</v>
      </c>
      <c r="E568" s="451"/>
      <c r="F568" s="231"/>
      <c r="G568" s="284">
        <f>F568</f>
        <v>0</v>
      </c>
      <c r="H568" s="234"/>
      <c r="I568" s="237"/>
      <c r="J568" s="953"/>
      <c r="K568" s="954"/>
      <c r="L568" s="955"/>
      <c r="M568" s="219"/>
      <c r="N568" s="219"/>
      <c r="O568" s="219"/>
      <c r="P568" s="219"/>
      <c r="Q568" s="219"/>
      <c r="R568" s="219"/>
      <c r="S568" s="219"/>
      <c r="T568" s="219"/>
      <c r="U568" s="219"/>
      <c r="V568" s="219"/>
      <c r="W568" s="219"/>
      <c r="X568" s="219"/>
      <c r="Y568" s="219"/>
      <c r="Z568" s="219"/>
      <c r="AA568" s="219"/>
      <c r="AB568" s="219"/>
      <c r="AC568" s="219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  <c r="FQ568" s="41"/>
      <c r="FR568" s="41"/>
      <c r="FS568" s="41"/>
      <c r="FT568" s="41"/>
      <c r="FU568" s="41"/>
      <c r="FV568" s="41"/>
      <c r="FW568" s="41"/>
      <c r="FX568" s="41"/>
    </row>
    <row r="569" spans="1:180" s="40" customFormat="1" ht="22.5" customHeight="1" x14ac:dyDescent="0.25">
      <c r="A569" s="298" t="s">
        <v>71</v>
      </c>
      <c r="B569" s="299">
        <v>221</v>
      </c>
      <c r="C569" s="299"/>
      <c r="D569" s="300"/>
      <c r="E569" s="945"/>
      <c r="F569" s="301">
        <f t="shared" ref="F569:L569" si="396">SUM(F570)</f>
        <v>0</v>
      </c>
      <c r="G569" s="946">
        <f t="shared" si="396"/>
        <v>0</v>
      </c>
      <c r="H569" s="947">
        <f t="shared" si="396"/>
        <v>0</v>
      </c>
      <c r="I569" s="948">
        <f t="shared" si="396"/>
        <v>0</v>
      </c>
      <c r="J569" s="946">
        <f t="shared" si="396"/>
        <v>0</v>
      </c>
      <c r="K569" s="947">
        <f t="shared" si="396"/>
        <v>0</v>
      </c>
      <c r="L569" s="952">
        <f t="shared" si="396"/>
        <v>0</v>
      </c>
      <c r="M569" s="219"/>
      <c r="N569" s="219"/>
      <c r="O569" s="219"/>
      <c r="P569" s="219"/>
      <c r="Q569" s="219"/>
      <c r="R569" s="219"/>
      <c r="S569" s="219"/>
      <c r="T569" s="219"/>
      <c r="U569" s="219"/>
      <c r="V569" s="219"/>
      <c r="W569" s="219"/>
      <c r="X569" s="219"/>
      <c r="Y569" s="219"/>
      <c r="Z569" s="219"/>
      <c r="AA569" s="219"/>
      <c r="AB569" s="219"/>
      <c r="AC569" s="219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  <c r="FQ569" s="41"/>
      <c r="FR569" s="41"/>
      <c r="FS569" s="41"/>
      <c r="FT569" s="41"/>
      <c r="FU569" s="41"/>
      <c r="FV569" s="41"/>
      <c r="FW569" s="41"/>
      <c r="FX569" s="41"/>
    </row>
    <row r="570" spans="1:180" s="40" customFormat="1" ht="22.5" customHeight="1" x14ac:dyDescent="0.25">
      <c r="A570" s="544" t="s">
        <v>44</v>
      </c>
      <c r="B570" s="230"/>
      <c r="C570" s="247">
        <v>925</v>
      </c>
      <c r="D570" s="244" t="s">
        <v>746</v>
      </c>
      <c r="E570" s="451"/>
      <c r="F570" s="231"/>
      <c r="G570" s="284">
        <v>0</v>
      </c>
      <c r="H570" s="234"/>
      <c r="I570" s="237"/>
      <c r="J570" s="953"/>
      <c r="K570" s="954"/>
      <c r="L570" s="955"/>
      <c r="M570" s="219"/>
      <c r="N570" s="219"/>
      <c r="O570" s="219"/>
      <c r="P570" s="219"/>
      <c r="Q570" s="219"/>
      <c r="R570" s="219"/>
      <c r="S570" s="219"/>
      <c r="T570" s="219"/>
      <c r="U570" s="219"/>
      <c r="V570" s="219"/>
      <c r="W570" s="219"/>
      <c r="X570" s="219"/>
      <c r="Y570" s="219"/>
      <c r="Z570" s="219"/>
      <c r="AA570" s="219"/>
      <c r="AB570" s="219"/>
      <c r="AC570" s="219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  <c r="FQ570" s="41"/>
      <c r="FR570" s="41"/>
      <c r="FS570" s="41"/>
      <c r="FT570" s="41"/>
      <c r="FU570" s="41"/>
      <c r="FV570" s="41"/>
      <c r="FW570" s="41"/>
      <c r="FX570" s="41"/>
    </row>
    <row r="571" spans="1:180" s="22" customFormat="1" ht="23.25" customHeight="1" x14ac:dyDescent="0.25">
      <c r="A571" s="298" t="s">
        <v>655</v>
      </c>
      <c r="B571" s="299">
        <v>222</v>
      </c>
      <c r="C571" s="299"/>
      <c r="D571" s="300"/>
      <c r="E571" s="945"/>
      <c r="F571" s="301">
        <f>SUM(F572)</f>
        <v>0</v>
      </c>
      <c r="G571" s="946">
        <f t="shared" ref="G571:L571" si="397">SUM(G572)</f>
        <v>0</v>
      </c>
      <c r="H571" s="947">
        <f t="shared" si="397"/>
        <v>0</v>
      </c>
      <c r="I571" s="948">
        <f t="shared" si="397"/>
        <v>0</v>
      </c>
      <c r="J571" s="946">
        <f t="shared" si="397"/>
        <v>0</v>
      </c>
      <c r="K571" s="947">
        <f t="shared" si="397"/>
        <v>0</v>
      </c>
      <c r="L571" s="952">
        <f t="shared" si="397"/>
        <v>0</v>
      </c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</row>
    <row r="572" spans="1:180" s="41" customFormat="1" ht="23.25" customHeight="1" x14ac:dyDescent="0.25">
      <c r="A572" s="544" t="s">
        <v>73</v>
      </c>
      <c r="B572" s="230"/>
      <c r="C572" s="247">
        <v>922</v>
      </c>
      <c r="D572" s="244" t="s">
        <v>746</v>
      </c>
      <c r="E572" s="451"/>
      <c r="F572" s="231"/>
      <c r="G572" s="284">
        <f>F572</f>
        <v>0</v>
      </c>
      <c r="H572" s="234"/>
      <c r="I572" s="237"/>
      <c r="J572" s="953"/>
      <c r="K572" s="954"/>
      <c r="L572" s="955"/>
      <c r="M572" s="219"/>
      <c r="N572" s="219"/>
      <c r="O572" s="219"/>
      <c r="P572" s="219"/>
      <c r="Q572" s="219"/>
      <c r="R572" s="219"/>
      <c r="S572" s="219"/>
      <c r="T572" s="219"/>
      <c r="U572" s="219"/>
      <c r="V572" s="219"/>
      <c r="W572" s="219"/>
      <c r="X572" s="219"/>
      <c r="Y572" s="219"/>
      <c r="Z572" s="219"/>
      <c r="AA572" s="219"/>
      <c r="AB572" s="219"/>
      <c r="AC572" s="219"/>
    </row>
    <row r="573" spans="1:180" s="42" customFormat="1" ht="23.25" customHeight="1" x14ac:dyDescent="0.25">
      <c r="A573" s="298" t="s">
        <v>656</v>
      </c>
      <c r="B573" s="299">
        <v>223</v>
      </c>
      <c r="C573" s="299"/>
      <c r="D573" s="300"/>
      <c r="E573" s="945"/>
      <c r="F573" s="301">
        <f t="shared" ref="F573:L573" si="398">SUM(F574:F577)</f>
        <v>6200</v>
      </c>
      <c r="G573" s="946">
        <f t="shared" si="398"/>
        <v>6200</v>
      </c>
      <c r="H573" s="947">
        <f t="shared" si="398"/>
        <v>0</v>
      </c>
      <c r="I573" s="948">
        <f t="shared" si="398"/>
        <v>0</v>
      </c>
      <c r="J573" s="946">
        <f t="shared" si="398"/>
        <v>0</v>
      </c>
      <c r="K573" s="947">
        <f t="shared" si="398"/>
        <v>0</v>
      </c>
      <c r="L573" s="952">
        <f t="shared" si="398"/>
        <v>0</v>
      </c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4"/>
      <c r="BL573" s="194"/>
      <c r="BM573" s="194"/>
      <c r="BN573" s="194"/>
      <c r="BO573" s="194"/>
      <c r="BP573" s="194"/>
      <c r="BQ573" s="194"/>
      <c r="BR573" s="194"/>
      <c r="BS573" s="194"/>
      <c r="BT573" s="194"/>
      <c r="BU573" s="194"/>
      <c r="BV573" s="194"/>
      <c r="BW573" s="194"/>
      <c r="BX573" s="194"/>
      <c r="BY573" s="194"/>
      <c r="BZ573" s="194"/>
      <c r="CA573" s="194"/>
      <c r="CB573" s="194"/>
      <c r="CC573" s="194"/>
      <c r="CD573" s="194"/>
      <c r="CE573" s="194"/>
      <c r="CF573" s="194"/>
      <c r="CG573" s="194"/>
      <c r="CH573" s="194"/>
      <c r="CI573" s="194"/>
      <c r="CJ573" s="194"/>
      <c r="CK573" s="194"/>
      <c r="CL573" s="194"/>
      <c r="CM573" s="194"/>
      <c r="CN573" s="194"/>
      <c r="CO573" s="194"/>
      <c r="CP573" s="194"/>
      <c r="CQ573" s="194"/>
      <c r="CR573" s="194"/>
      <c r="CS573" s="194"/>
      <c r="CT573" s="194"/>
      <c r="CU573" s="194"/>
      <c r="CV573" s="194"/>
      <c r="CW573" s="194"/>
      <c r="CX573" s="194"/>
      <c r="CY573" s="194"/>
      <c r="CZ573" s="194"/>
      <c r="DA573" s="194"/>
      <c r="DB573" s="194"/>
      <c r="DC573" s="194"/>
      <c r="DD573" s="194"/>
      <c r="DE573" s="194"/>
      <c r="DF573" s="194"/>
      <c r="DG573" s="194"/>
      <c r="DH573" s="194"/>
      <c r="DI573" s="194"/>
      <c r="DJ573" s="194"/>
      <c r="DK573" s="194"/>
      <c r="DL573" s="194"/>
      <c r="DM573" s="194"/>
      <c r="DN573" s="194"/>
      <c r="DO573" s="194"/>
      <c r="DP573" s="194"/>
      <c r="DQ573" s="194"/>
      <c r="DR573" s="194"/>
      <c r="DS573" s="194"/>
      <c r="DT573" s="194"/>
      <c r="DU573" s="194"/>
      <c r="DV573" s="194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</row>
    <row r="574" spans="1:180" s="40" customFormat="1" ht="37.5" customHeight="1" x14ac:dyDescent="0.25">
      <c r="A574" s="544" t="s">
        <v>24</v>
      </c>
      <c r="B574" s="230"/>
      <c r="C574" s="247">
        <v>931</v>
      </c>
      <c r="D574" s="244" t="s">
        <v>746</v>
      </c>
      <c r="E574" s="451"/>
      <c r="F574" s="231"/>
      <c r="G574" s="284">
        <f>F574</f>
        <v>0</v>
      </c>
      <c r="H574" s="234"/>
      <c r="I574" s="237"/>
      <c r="J574" s="953"/>
      <c r="K574" s="954"/>
      <c r="L574" s="955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  <c r="Z574" s="219"/>
      <c r="AA574" s="219"/>
      <c r="AB574" s="219"/>
      <c r="AC574" s="219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  <c r="FQ574" s="41"/>
      <c r="FR574" s="41"/>
      <c r="FS574" s="41"/>
      <c r="FT574" s="41"/>
      <c r="FU574" s="41"/>
      <c r="FV574" s="41"/>
      <c r="FW574" s="41"/>
      <c r="FX574" s="41"/>
    </row>
    <row r="575" spans="1:180" s="42" customFormat="1" ht="21.75" customHeight="1" x14ac:dyDescent="0.25">
      <c r="A575" s="544" t="s">
        <v>22</v>
      </c>
      <c r="B575" s="230"/>
      <c r="C575" s="247">
        <v>932</v>
      </c>
      <c r="D575" s="244" t="s">
        <v>746</v>
      </c>
      <c r="E575" s="451"/>
      <c r="F575" s="231">
        <f>'Платные услуги'!C9</f>
        <v>6200</v>
      </c>
      <c r="G575" s="284">
        <f>F575</f>
        <v>6200</v>
      </c>
      <c r="H575" s="234"/>
      <c r="I575" s="237"/>
      <c r="J575" s="953"/>
      <c r="K575" s="954"/>
      <c r="L575" s="955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94"/>
      <c r="BT575" s="194"/>
      <c r="BU575" s="194"/>
      <c r="BV575" s="194"/>
      <c r="BW575" s="194"/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4"/>
      <c r="CL575" s="194"/>
      <c r="CM575" s="194"/>
      <c r="CN575" s="194"/>
      <c r="CO575" s="194"/>
      <c r="CP575" s="194"/>
      <c r="CQ575" s="194"/>
      <c r="CR575" s="194"/>
      <c r="CS575" s="194"/>
      <c r="CT575" s="194"/>
      <c r="CU575" s="194"/>
      <c r="CV575" s="194"/>
      <c r="CW575" s="194"/>
      <c r="CX575" s="194"/>
      <c r="CY575" s="194"/>
      <c r="CZ575" s="194"/>
      <c r="DA575" s="194"/>
      <c r="DB575" s="194"/>
      <c r="DC575" s="194"/>
      <c r="DD575" s="194"/>
      <c r="DE575" s="194"/>
      <c r="DF575" s="194"/>
      <c r="DG575" s="194"/>
      <c r="DH575" s="194"/>
      <c r="DI575" s="194"/>
      <c r="DJ575" s="194"/>
      <c r="DK575" s="194"/>
      <c r="DL575" s="194"/>
      <c r="DM575" s="194"/>
      <c r="DN575" s="194"/>
      <c r="DO575" s="194"/>
      <c r="DP575" s="194"/>
      <c r="DQ575" s="194"/>
      <c r="DR575" s="194"/>
      <c r="DS575" s="194"/>
      <c r="DT575" s="194"/>
      <c r="DU575" s="194"/>
      <c r="DV575" s="194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</row>
    <row r="576" spans="1:180" s="40" customFormat="1" ht="21.75" customHeight="1" x14ac:dyDescent="0.25">
      <c r="A576" s="544" t="s">
        <v>778</v>
      </c>
      <c r="B576" s="230"/>
      <c r="C576" s="247">
        <v>933</v>
      </c>
      <c r="D576" s="244" t="s">
        <v>746</v>
      </c>
      <c r="E576" s="451"/>
      <c r="F576" s="231"/>
      <c r="G576" s="284"/>
      <c r="H576" s="234"/>
      <c r="I576" s="237"/>
      <c r="J576" s="953"/>
      <c r="K576" s="954"/>
      <c r="L576" s="955"/>
      <c r="M576" s="219"/>
      <c r="N576" s="219"/>
      <c r="O576" s="219"/>
      <c r="P576" s="219"/>
      <c r="Q576" s="219"/>
      <c r="R576" s="219"/>
      <c r="S576" s="219"/>
      <c r="T576" s="219"/>
      <c r="U576" s="219"/>
      <c r="V576" s="219"/>
      <c r="W576" s="219"/>
      <c r="X576" s="219"/>
      <c r="Y576" s="219"/>
      <c r="Z576" s="219"/>
      <c r="AA576" s="219"/>
      <c r="AB576" s="219"/>
      <c r="AC576" s="219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  <c r="FQ576" s="41"/>
      <c r="FR576" s="41"/>
      <c r="FS576" s="41"/>
      <c r="FT576" s="41"/>
      <c r="FU576" s="41"/>
      <c r="FV576" s="41"/>
      <c r="FW576" s="41"/>
      <c r="FX576" s="41"/>
    </row>
    <row r="577" spans="1:180" s="40" customFormat="1" ht="21.75" customHeight="1" x14ac:dyDescent="0.25">
      <c r="A577" s="544" t="s">
        <v>779</v>
      </c>
      <c r="B577" s="230"/>
      <c r="C577" s="247">
        <v>933</v>
      </c>
      <c r="D577" s="244" t="s">
        <v>746</v>
      </c>
      <c r="E577" s="451"/>
      <c r="F577" s="231"/>
      <c r="G577" s="284">
        <f t="shared" ref="G577" si="399">F577</f>
        <v>0</v>
      </c>
      <c r="H577" s="234"/>
      <c r="I577" s="237"/>
      <c r="J577" s="953"/>
      <c r="K577" s="954"/>
      <c r="L577" s="955"/>
      <c r="M577" s="219"/>
      <c r="N577" s="219"/>
      <c r="O577" s="219"/>
      <c r="P577" s="219"/>
      <c r="Q577" s="219"/>
      <c r="R577" s="219"/>
      <c r="S577" s="219"/>
      <c r="T577" s="219"/>
      <c r="U577" s="219"/>
      <c r="V577" s="219"/>
      <c r="W577" s="219"/>
      <c r="X577" s="219"/>
      <c r="Y577" s="219"/>
      <c r="Z577" s="219"/>
      <c r="AA577" s="219"/>
      <c r="AB577" s="219"/>
      <c r="AC577" s="219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  <c r="FQ577" s="41"/>
      <c r="FR577" s="41"/>
      <c r="FS577" s="41"/>
      <c r="FT577" s="41"/>
      <c r="FU577" s="41"/>
      <c r="FV577" s="41"/>
      <c r="FW577" s="41"/>
      <c r="FX577" s="41"/>
    </row>
    <row r="578" spans="1:180" s="40" customFormat="1" ht="36" customHeight="1" x14ac:dyDescent="0.25">
      <c r="A578" s="337" t="s">
        <v>654</v>
      </c>
      <c r="B578" s="299">
        <v>224</v>
      </c>
      <c r="C578" s="299"/>
      <c r="D578" s="300"/>
      <c r="E578" s="945"/>
      <c r="F578" s="301">
        <f>SUM(F579)</f>
        <v>0</v>
      </c>
      <c r="G578" s="946">
        <f t="shared" ref="G578:L578" si="400">SUM(G579)</f>
        <v>0</v>
      </c>
      <c r="H578" s="947">
        <f t="shared" si="400"/>
        <v>0</v>
      </c>
      <c r="I578" s="948">
        <f t="shared" si="400"/>
        <v>0</v>
      </c>
      <c r="J578" s="946">
        <f t="shared" si="400"/>
        <v>0</v>
      </c>
      <c r="K578" s="947">
        <f t="shared" si="400"/>
        <v>0</v>
      </c>
      <c r="L578" s="952">
        <f t="shared" si="400"/>
        <v>0</v>
      </c>
      <c r="M578" s="219"/>
      <c r="N578" s="219"/>
      <c r="O578" s="219"/>
      <c r="P578" s="219"/>
      <c r="Q578" s="219"/>
      <c r="R578" s="219"/>
      <c r="S578" s="219"/>
      <c r="T578" s="219"/>
      <c r="U578" s="219"/>
      <c r="V578" s="219"/>
      <c r="W578" s="219"/>
      <c r="X578" s="219"/>
      <c r="Y578" s="219"/>
      <c r="Z578" s="219"/>
      <c r="AA578" s="219"/>
      <c r="AB578" s="219"/>
      <c r="AC578" s="219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  <c r="FQ578" s="41"/>
      <c r="FR578" s="41"/>
      <c r="FS578" s="41"/>
      <c r="FT578" s="41"/>
      <c r="FU578" s="41"/>
      <c r="FV578" s="41"/>
      <c r="FW578" s="41"/>
      <c r="FX578" s="41"/>
    </row>
    <row r="579" spans="1:180" s="40" customFormat="1" ht="21.75" customHeight="1" x14ac:dyDescent="0.25">
      <c r="A579" s="544" t="s">
        <v>74</v>
      </c>
      <c r="B579" s="230"/>
      <c r="C579" s="247">
        <v>926</v>
      </c>
      <c r="D579" s="244" t="s">
        <v>746</v>
      </c>
      <c r="E579" s="451"/>
      <c r="F579" s="231"/>
      <c r="G579" s="284">
        <f>F579</f>
        <v>0</v>
      </c>
      <c r="H579" s="234"/>
      <c r="I579" s="237"/>
      <c r="J579" s="953"/>
      <c r="K579" s="954"/>
      <c r="L579" s="955"/>
      <c r="M579" s="219"/>
      <c r="N579" s="219"/>
      <c r="O579" s="219"/>
      <c r="P579" s="219"/>
      <c r="Q579" s="219"/>
      <c r="R579" s="219"/>
      <c r="S579" s="219"/>
      <c r="T579" s="219"/>
      <c r="U579" s="219"/>
      <c r="V579" s="219"/>
      <c r="W579" s="219"/>
      <c r="X579" s="219"/>
      <c r="Y579" s="219"/>
      <c r="Z579" s="219"/>
      <c r="AA579" s="219"/>
      <c r="AB579" s="219"/>
      <c r="AC579" s="219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  <c r="FQ579" s="41"/>
      <c r="FR579" s="41"/>
      <c r="FS579" s="41"/>
      <c r="FT579" s="41"/>
      <c r="FU579" s="41"/>
      <c r="FV579" s="41"/>
      <c r="FW579" s="41"/>
      <c r="FX579" s="41"/>
    </row>
    <row r="580" spans="1:180" s="42" customFormat="1" ht="37.5" customHeight="1" x14ac:dyDescent="0.25">
      <c r="A580" s="337" t="s">
        <v>657</v>
      </c>
      <c r="B580" s="299">
        <v>225</v>
      </c>
      <c r="C580" s="299"/>
      <c r="D580" s="300"/>
      <c r="E580" s="945"/>
      <c r="F580" s="301">
        <f>SUM(F581:F585)</f>
        <v>0</v>
      </c>
      <c r="G580" s="946">
        <f t="shared" ref="G580:L580" si="401">SUM(G581:G585)</f>
        <v>0</v>
      </c>
      <c r="H580" s="947">
        <f t="shared" si="401"/>
        <v>0</v>
      </c>
      <c r="I580" s="948">
        <f t="shared" si="401"/>
        <v>0</v>
      </c>
      <c r="J580" s="946">
        <f t="shared" si="401"/>
        <v>0</v>
      </c>
      <c r="K580" s="947">
        <f t="shared" si="401"/>
        <v>0</v>
      </c>
      <c r="L580" s="952">
        <f t="shared" si="401"/>
        <v>0</v>
      </c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4"/>
      <c r="BL580" s="194"/>
      <c r="BM580" s="194"/>
      <c r="BN580" s="194"/>
      <c r="BO580" s="194"/>
      <c r="BP580" s="194"/>
      <c r="BQ580" s="194"/>
      <c r="BR580" s="194"/>
      <c r="BS580" s="194"/>
      <c r="BT580" s="194"/>
      <c r="BU580" s="194"/>
      <c r="BV580" s="194"/>
      <c r="BW580" s="194"/>
      <c r="BX580" s="194"/>
      <c r="BY580" s="194"/>
      <c r="BZ580" s="194"/>
      <c r="CA580" s="194"/>
      <c r="CB580" s="194"/>
      <c r="CC580" s="194"/>
      <c r="CD580" s="194"/>
      <c r="CE580" s="194"/>
      <c r="CF580" s="194"/>
      <c r="CG580" s="194"/>
      <c r="CH580" s="194"/>
      <c r="CI580" s="194"/>
      <c r="CJ580" s="194"/>
      <c r="CK580" s="194"/>
      <c r="CL580" s="194"/>
      <c r="CM580" s="194"/>
      <c r="CN580" s="194"/>
      <c r="CO580" s="194"/>
      <c r="CP580" s="194"/>
      <c r="CQ580" s="194"/>
      <c r="CR580" s="194"/>
      <c r="CS580" s="194"/>
      <c r="CT580" s="194"/>
      <c r="CU580" s="194"/>
      <c r="CV580" s="194"/>
      <c r="CW580" s="194"/>
      <c r="CX580" s="194"/>
      <c r="CY580" s="194"/>
      <c r="CZ580" s="194"/>
      <c r="DA580" s="194"/>
      <c r="DB580" s="194"/>
      <c r="DC580" s="194"/>
      <c r="DD580" s="194"/>
      <c r="DE580" s="194"/>
      <c r="DF580" s="194"/>
      <c r="DG580" s="194"/>
      <c r="DH580" s="194"/>
      <c r="DI580" s="194"/>
      <c r="DJ580" s="194"/>
      <c r="DK580" s="194"/>
      <c r="DL580" s="194"/>
      <c r="DM580" s="194"/>
      <c r="DN580" s="194"/>
      <c r="DO580" s="194"/>
      <c r="DP580" s="194"/>
      <c r="DQ580" s="194"/>
      <c r="DR580" s="194"/>
      <c r="DS580" s="194"/>
      <c r="DT580" s="194"/>
      <c r="DU580" s="194"/>
      <c r="DV580" s="194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</row>
    <row r="581" spans="1:180" s="40" customFormat="1" ht="34.5" customHeight="1" x14ac:dyDescent="0.25">
      <c r="A581" s="544" t="s">
        <v>10</v>
      </c>
      <c r="B581" s="230"/>
      <c r="C581" s="247">
        <v>941</v>
      </c>
      <c r="D581" s="244" t="s">
        <v>746</v>
      </c>
      <c r="E581" s="451"/>
      <c r="F581" s="231"/>
      <c r="G581" s="284">
        <f>F581</f>
        <v>0</v>
      </c>
      <c r="H581" s="234"/>
      <c r="I581" s="237"/>
      <c r="J581" s="953"/>
      <c r="K581" s="954"/>
      <c r="L581" s="955"/>
      <c r="M581" s="219"/>
      <c r="N581" s="219"/>
      <c r="O581" s="219"/>
      <c r="P581" s="219"/>
      <c r="Q581" s="219"/>
      <c r="R581" s="219"/>
      <c r="S581" s="219"/>
      <c r="T581" s="219"/>
      <c r="U581" s="219"/>
      <c r="V581" s="219"/>
      <c r="W581" s="219"/>
      <c r="X581" s="219"/>
      <c r="Y581" s="219"/>
      <c r="Z581" s="219"/>
      <c r="AA581" s="219"/>
      <c r="AB581" s="219"/>
      <c r="AC581" s="219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  <c r="FQ581" s="41"/>
      <c r="FR581" s="41"/>
      <c r="FS581" s="41"/>
      <c r="FT581" s="41"/>
      <c r="FU581" s="41"/>
      <c r="FV581" s="41"/>
      <c r="FW581" s="41"/>
      <c r="FX581" s="41"/>
    </row>
    <row r="582" spans="1:180" s="42" customFormat="1" ht="21.75" customHeight="1" x14ac:dyDescent="0.25">
      <c r="A582" s="544" t="s">
        <v>6</v>
      </c>
      <c r="B582" s="230"/>
      <c r="C582" s="247">
        <v>942</v>
      </c>
      <c r="D582" s="244" t="s">
        <v>746</v>
      </c>
      <c r="E582" s="451"/>
      <c r="F582" s="231"/>
      <c r="G582" s="284">
        <f t="shared" ref="G582:G585" si="402">F582</f>
        <v>0</v>
      </c>
      <c r="H582" s="234"/>
      <c r="I582" s="237"/>
      <c r="J582" s="953"/>
      <c r="K582" s="954"/>
      <c r="L582" s="955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94"/>
      <c r="BT582" s="194"/>
      <c r="BU582" s="194"/>
      <c r="BV582" s="194"/>
      <c r="BW582" s="194"/>
      <c r="BX582" s="194"/>
      <c r="BY582" s="194"/>
      <c r="BZ582" s="194"/>
      <c r="CA582" s="194"/>
      <c r="CB582" s="194"/>
      <c r="CC582" s="194"/>
      <c r="CD582" s="194"/>
      <c r="CE582" s="194"/>
      <c r="CF582" s="194"/>
      <c r="CG582" s="194"/>
      <c r="CH582" s="194"/>
      <c r="CI582" s="194"/>
      <c r="CJ582" s="194"/>
      <c r="CK582" s="194"/>
      <c r="CL582" s="194"/>
      <c r="CM582" s="194"/>
      <c r="CN582" s="194"/>
      <c r="CO582" s="194"/>
      <c r="CP582" s="194"/>
      <c r="CQ582" s="194"/>
      <c r="CR582" s="194"/>
      <c r="CS582" s="194"/>
      <c r="CT582" s="194"/>
      <c r="CU582" s="194"/>
      <c r="CV582" s="194"/>
      <c r="CW582" s="194"/>
      <c r="CX582" s="194"/>
      <c r="CY582" s="194"/>
      <c r="CZ582" s="194"/>
      <c r="DA582" s="194"/>
      <c r="DB582" s="194"/>
      <c r="DC582" s="194"/>
      <c r="DD582" s="194"/>
      <c r="DE582" s="194"/>
      <c r="DF582" s="194"/>
      <c r="DG582" s="194"/>
      <c r="DH582" s="194"/>
      <c r="DI582" s="194"/>
      <c r="DJ582" s="194"/>
      <c r="DK582" s="194"/>
      <c r="DL582" s="194"/>
      <c r="DM582" s="194"/>
      <c r="DN582" s="194"/>
      <c r="DO582" s="194"/>
      <c r="DP582" s="194"/>
      <c r="DQ582" s="194"/>
      <c r="DR582" s="194"/>
      <c r="DS582" s="194"/>
      <c r="DT582" s="194"/>
      <c r="DU582" s="194"/>
      <c r="DV582" s="19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</row>
    <row r="583" spans="1:180" s="40" customFormat="1" ht="21.75" customHeight="1" x14ac:dyDescent="0.25">
      <c r="A583" s="544" t="s">
        <v>79</v>
      </c>
      <c r="B583" s="230"/>
      <c r="C583" s="247">
        <v>943</v>
      </c>
      <c r="D583" s="244" t="s">
        <v>746</v>
      </c>
      <c r="E583" s="451"/>
      <c r="F583" s="231"/>
      <c r="G583" s="284">
        <f t="shared" si="402"/>
        <v>0</v>
      </c>
      <c r="H583" s="234"/>
      <c r="I583" s="237"/>
      <c r="J583" s="953"/>
      <c r="K583" s="954"/>
      <c r="L583" s="955"/>
      <c r="M583" s="219"/>
      <c r="N583" s="219"/>
      <c r="O583" s="219"/>
      <c r="P583" s="219"/>
      <c r="Q583" s="219"/>
      <c r="R583" s="219"/>
      <c r="S583" s="219"/>
      <c r="T583" s="219"/>
      <c r="U583" s="219"/>
      <c r="V583" s="219"/>
      <c r="W583" s="219"/>
      <c r="X583" s="219"/>
      <c r="Y583" s="219"/>
      <c r="Z583" s="219"/>
      <c r="AA583" s="219"/>
      <c r="AB583" s="219"/>
      <c r="AC583" s="219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  <c r="FQ583" s="41"/>
      <c r="FR583" s="41"/>
      <c r="FS583" s="41"/>
      <c r="FT583" s="41"/>
      <c r="FU583" s="41"/>
      <c r="FV583" s="41"/>
      <c r="FW583" s="41"/>
      <c r="FX583" s="41"/>
    </row>
    <row r="584" spans="1:180" s="40" customFormat="1" ht="21.75" customHeight="1" x14ac:dyDescent="0.25">
      <c r="A584" s="544" t="s">
        <v>80</v>
      </c>
      <c r="B584" s="230"/>
      <c r="C584" s="247">
        <v>944</v>
      </c>
      <c r="D584" s="244" t="s">
        <v>746</v>
      </c>
      <c r="E584" s="451"/>
      <c r="F584" s="231"/>
      <c r="G584" s="284">
        <f t="shared" si="402"/>
        <v>0</v>
      </c>
      <c r="H584" s="234"/>
      <c r="I584" s="237"/>
      <c r="J584" s="953"/>
      <c r="K584" s="954"/>
      <c r="L584" s="955"/>
      <c r="M584" s="219"/>
      <c r="N584" s="219"/>
      <c r="O584" s="219"/>
      <c r="P584" s="219"/>
      <c r="Q584" s="219"/>
      <c r="R584" s="219"/>
      <c r="S584" s="219"/>
      <c r="T584" s="219"/>
      <c r="U584" s="219"/>
      <c r="V584" s="219"/>
      <c r="W584" s="219"/>
      <c r="X584" s="219"/>
      <c r="Y584" s="219"/>
      <c r="Z584" s="219"/>
      <c r="AA584" s="219"/>
      <c r="AB584" s="219"/>
      <c r="AC584" s="219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  <c r="FQ584" s="41"/>
      <c r="FR584" s="41"/>
      <c r="FS584" s="41"/>
      <c r="FT584" s="41"/>
      <c r="FU584" s="41"/>
      <c r="FV584" s="41"/>
      <c r="FW584" s="41"/>
      <c r="FX584" s="41"/>
    </row>
    <row r="585" spans="1:180" s="40" customFormat="1" ht="21.75" customHeight="1" x14ac:dyDescent="0.25">
      <c r="A585" s="544" t="s">
        <v>14</v>
      </c>
      <c r="B585" s="230"/>
      <c r="C585" s="247">
        <v>947</v>
      </c>
      <c r="D585" s="244" t="s">
        <v>746</v>
      </c>
      <c r="E585" s="451"/>
      <c r="F585" s="231"/>
      <c r="G585" s="284">
        <f t="shared" si="402"/>
        <v>0</v>
      </c>
      <c r="H585" s="234"/>
      <c r="I585" s="237"/>
      <c r="J585" s="953"/>
      <c r="K585" s="954"/>
      <c r="L585" s="955"/>
      <c r="M585" s="219"/>
      <c r="N585" s="219"/>
      <c r="O585" s="219"/>
      <c r="P585" s="219"/>
      <c r="Q585" s="219"/>
      <c r="R585" s="219"/>
      <c r="S585" s="219"/>
      <c r="T585" s="219"/>
      <c r="U585" s="219"/>
      <c r="V585" s="219"/>
      <c r="W585" s="219"/>
      <c r="X585" s="219"/>
      <c r="Y585" s="219"/>
      <c r="Z585" s="219"/>
      <c r="AA585" s="219"/>
      <c r="AB585" s="219"/>
      <c r="AC585" s="219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  <c r="FQ585" s="41"/>
      <c r="FR585" s="41"/>
      <c r="FS585" s="41"/>
      <c r="FT585" s="41"/>
      <c r="FU585" s="41"/>
      <c r="FV585" s="41"/>
      <c r="FW585" s="41"/>
      <c r="FX585" s="41"/>
    </row>
    <row r="586" spans="1:180" s="40" customFormat="1" ht="24.75" customHeight="1" x14ac:dyDescent="0.25">
      <c r="A586" s="298" t="s">
        <v>664</v>
      </c>
      <c r="B586" s="299">
        <v>226</v>
      </c>
      <c r="C586" s="299"/>
      <c r="D586" s="300"/>
      <c r="E586" s="945"/>
      <c r="F586" s="301">
        <f>SUM(F587:F596)</f>
        <v>127700</v>
      </c>
      <c r="G586" s="946">
        <f>SUM(G587:G596)</f>
        <v>127700</v>
      </c>
      <c r="H586" s="947">
        <f>SUM(H587:H596)</f>
        <v>0</v>
      </c>
      <c r="I586" s="948">
        <f>SUM(I587:I596)</f>
        <v>0</v>
      </c>
      <c r="J586" s="946">
        <f t="shared" ref="J586:L586" si="403">SUM(J587:J596)</f>
        <v>0</v>
      </c>
      <c r="K586" s="947">
        <f t="shared" si="403"/>
        <v>0</v>
      </c>
      <c r="L586" s="952">
        <f t="shared" si="403"/>
        <v>0</v>
      </c>
      <c r="M586" s="219"/>
      <c r="N586" s="219"/>
      <c r="O586" s="219"/>
      <c r="P586" s="219"/>
      <c r="Q586" s="219"/>
      <c r="R586" s="219"/>
      <c r="S586" s="219"/>
      <c r="T586" s="219"/>
      <c r="U586" s="219"/>
      <c r="V586" s="219"/>
      <c r="W586" s="219"/>
      <c r="X586" s="219"/>
      <c r="Y586" s="219"/>
      <c r="Z586" s="219"/>
      <c r="AA586" s="219"/>
      <c r="AB586" s="219"/>
      <c r="AC586" s="219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  <c r="FQ586" s="41"/>
      <c r="FR586" s="41"/>
      <c r="FS586" s="41"/>
      <c r="FT586" s="41"/>
      <c r="FU586" s="41"/>
      <c r="FV586" s="41"/>
      <c r="FW586" s="41"/>
      <c r="FX586" s="41"/>
    </row>
    <row r="587" spans="1:180" s="40" customFormat="1" ht="84" customHeight="1" x14ac:dyDescent="0.25">
      <c r="A587" s="544" t="s">
        <v>119</v>
      </c>
      <c r="B587" s="230"/>
      <c r="C587" s="247">
        <v>921</v>
      </c>
      <c r="D587" s="244" t="s">
        <v>745</v>
      </c>
      <c r="E587" s="451"/>
      <c r="F587" s="231"/>
      <c r="G587" s="284">
        <f t="shared" ref="G587:G588" si="404">F587</f>
        <v>0</v>
      </c>
      <c r="H587" s="234"/>
      <c r="I587" s="237"/>
      <c r="J587" s="953"/>
      <c r="K587" s="954"/>
      <c r="L587" s="955"/>
      <c r="M587" s="219"/>
      <c r="N587" s="219"/>
      <c r="O587" s="219"/>
      <c r="P587" s="219"/>
      <c r="Q587" s="219"/>
      <c r="R587" s="219"/>
      <c r="S587" s="219"/>
      <c r="T587" s="219"/>
      <c r="U587" s="219"/>
      <c r="V587" s="219"/>
      <c r="W587" s="219"/>
      <c r="X587" s="219"/>
      <c r="Y587" s="219"/>
      <c r="Z587" s="219"/>
      <c r="AA587" s="219"/>
      <c r="AB587" s="219"/>
      <c r="AC587" s="219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  <c r="FQ587" s="41"/>
      <c r="FR587" s="41"/>
      <c r="FS587" s="41"/>
      <c r="FT587" s="41"/>
      <c r="FU587" s="41"/>
      <c r="FV587" s="41"/>
      <c r="FW587" s="41"/>
      <c r="FX587" s="41"/>
    </row>
    <row r="588" spans="1:180" s="40" customFormat="1" ht="51.75" customHeight="1" x14ac:dyDescent="0.25">
      <c r="A588" s="544" t="s">
        <v>790</v>
      </c>
      <c r="B588" s="230"/>
      <c r="C588" s="247">
        <v>952</v>
      </c>
      <c r="D588" s="244" t="s">
        <v>745</v>
      </c>
      <c r="E588" s="451"/>
      <c r="F588" s="231"/>
      <c r="G588" s="284">
        <f t="shared" si="404"/>
        <v>0</v>
      </c>
      <c r="H588" s="234"/>
      <c r="I588" s="237"/>
      <c r="J588" s="953"/>
      <c r="K588" s="954"/>
      <c r="L588" s="955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  <c r="FD588" s="41"/>
      <c r="FE588" s="41"/>
      <c r="FF588" s="41"/>
      <c r="FG588" s="41"/>
      <c r="FH588" s="41"/>
      <c r="FI588" s="41"/>
      <c r="FJ588" s="41"/>
      <c r="FK588" s="41"/>
      <c r="FL588" s="41"/>
      <c r="FM588" s="41"/>
      <c r="FN588" s="41"/>
      <c r="FO588" s="41"/>
      <c r="FP588" s="41"/>
      <c r="FQ588" s="41"/>
      <c r="FR588" s="41"/>
      <c r="FS588" s="41"/>
      <c r="FT588" s="41"/>
      <c r="FU588" s="41"/>
      <c r="FV588" s="41"/>
      <c r="FW588" s="41"/>
      <c r="FX588" s="41"/>
    </row>
    <row r="589" spans="1:180" s="42" customFormat="1" ht="51.75" customHeight="1" x14ac:dyDescent="0.25">
      <c r="A589" s="544" t="s">
        <v>30</v>
      </c>
      <c r="B589" s="230"/>
      <c r="C589" s="247">
        <v>953</v>
      </c>
      <c r="D589" s="244" t="s">
        <v>746</v>
      </c>
      <c r="E589" s="451"/>
      <c r="F589" s="231"/>
      <c r="G589" s="284">
        <f t="shared" ref="G589:G596" si="405">F589</f>
        <v>0</v>
      </c>
      <c r="H589" s="234"/>
      <c r="I589" s="237"/>
      <c r="J589" s="953"/>
      <c r="K589" s="954"/>
      <c r="L589" s="955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218"/>
      <c r="AC589" s="218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4"/>
      <c r="BL589" s="194"/>
      <c r="BM589" s="194"/>
      <c r="BN589" s="194"/>
      <c r="BO589" s="194"/>
      <c r="BP589" s="194"/>
      <c r="BQ589" s="194"/>
      <c r="BR589" s="194"/>
      <c r="BS589" s="194"/>
      <c r="BT589" s="194"/>
      <c r="BU589" s="194"/>
      <c r="BV589" s="194"/>
      <c r="BW589" s="194"/>
      <c r="BX589" s="194"/>
      <c r="BY589" s="194"/>
      <c r="BZ589" s="194"/>
      <c r="CA589" s="194"/>
      <c r="CB589" s="194"/>
      <c r="CC589" s="194"/>
      <c r="CD589" s="194"/>
      <c r="CE589" s="194"/>
      <c r="CF589" s="194"/>
      <c r="CG589" s="194"/>
      <c r="CH589" s="194"/>
      <c r="CI589" s="194"/>
      <c r="CJ589" s="194"/>
      <c r="CK589" s="194"/>
      <c r="CL589" s="194"/>
      <c r="CM589" s="194"/>
      <c r="CN589" s="194"/>
      <c r="CO589" s="194"/>
      <c r="CP589" s="194"/>
      <c r="CQ589" s="194"/>
      <c r="CR589" s="194"/>
      <c r="CS589" s="194"/>
      <c r="CT589" s="194"/>
      <c r="CU589" s="194"/>
      <c r="CV589" s="194"/>
      <c r="CW589" s="194"/>
      <c r="CX589" s="194"/>
      <c r="CY589" s="194"/>
      <c r="CZ589" s="194"/>
      <c r="DA589" s="194"/>
      <c r="DB589" s="194"/>
      <c r="DC589" s="194"/>
      <c r="DD589" s="194"/>
      <c r="DE589" s="194"/>
      <c r="DF589" s="194"/>
      <c r="DG589" s="194"/>
      <c r="DH589" s="194"/>
      <c r="DI589" s="194"/>
      <c r="DJ589" s="194"/>
      <c r="DK589" s="194"/>
      <c r="DL589" s="194"/>
      <c r="DM589" s="194"/>
      <c r="DN589" s="194"/>
      <c r="DO589" s="194"/>
      <c r="DP589" s="194"/>
      <c r="DQ589" s="194"/>
      <c r="DR589" s="194"/>
      <c r="DS589" s="194"/>
      <c r="DT589" s="194"/>
      <c r="DU589" s="194"/>
      <c r="DV589" s="19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</row>
    <row r="590" spans="1:180" s="40" customFormat="1" ht="25.5" customHeight="1" x14ac:dyDescent="0.25">
      <c r="A590" s="544" t="s">
        <v>12</v>
      </c>
      <c r="B590" s="230"/>
      <c r="C590" s="247">
        <v>954</v>
      </c>
      <c r="D590" s="244" t="s">
        <v>746</v>
      </c>
      <c r="E590" s="451"/>
      <c r="F590" s="231"/>
      <c r="G590" s="284">
        <f t="shared" si="405"/>
        <v>0</v>
      </c>
      <c r="H590" s="234"/>
      <c r="I590" s="237"/>
      <c r="J590" s="953"/>
      <c r="K590" s="954"/>
      <c r="L590" s="955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  <c r="FQ590" s="41"/>
      <c r="FR590" s="41"/>
      <c r="FS590" s="41"/>
      <c r="FT590" s="41"/>
      <c r="FU590" s="41"/>
      <c r="FV590" s="41"/>
      <c r="FW590" s="41"/>
      <c r="FX590" s="41"/>
    </row>
    <row r="591" spans="1:180" s="40" customFormat="1" ht="37.5" customHeight="1" x14ac:dyDescent="0.25">
      <c r="A591" s="544" t="s">
        <v>1654</v>
      </c>
      <c r="B591" s="230"/>
      <c r="C591" s="247">
        <v>955</v>
      </c>
      <c r="D591" s="244" t="s">
        <v>746</v>
      </c>
      <c r="E591" s="451"/>
      <c r="F591" s="231">
        <f>'Платные услуги'!C7</f>
        <v>127700</v>
      </c>
      <c r="G591" s="284">
        <f t="shared" si="405"/>
        <v>127700</v>
      </c>
      <c r="H591" s="234"/>
      <c r="I591" s="237"/>
      <c r="J591" s="953"/>
      <c r="K591" s="954"/>
      <c r="L591" s="955"/>
      <c r="M591" s="219"/>
      <c r="N591" s="219"/>
      <c r="O591" s="219"/>
      <c r="P591" s="219"/>
      <c r="Q591" s="219"/>
      <c r="R591" s="219"/>
      <c r="S591" s="219"/>
      <c r="T591" s="219"/>
      <c r="U591" s="219"/>
      <c r="V591" s="219"/>
      <c r="W591" s="219"/>
      <c r="X591" s="219"/>
      <c r="Y591" s="219"/>
      <c r="Z591" s="219"/>
      <c r="AA591" s="219"/>
      <c r="AB591" s="219"/>
      <c r="AC591" s="219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  <c r="FQ591" s="41"/>
      <c r="FR591" s="41"/>
      <c r="FS591" s="41"/>
      <c r="FT591" s="41"/>
      <c r="FU591" s="41"/>
      <c r="FV591" s="41"/>
      <c r="FW591" s="41"/>
      <c r="FX591" s="41"/>
    </row>
    <row r="592" spans="1:180" s="40" customFormat="1" ht="37.5" customHeight="1" x14ac:dyDescent="0.25">
      <c r="A592" s="544" t="s">
        <v>43</v>
      </c>
      <c r="B592" s="230"/>
      <c r="C592" s="247">
        <v>956</v>
      </c>
      <c r="D592" s="244" t="s">
        <v>746</v>
      </c>
      <c r="E592" s="451"/>
      <c r="F592" s="231"/>
      <c r="G592" s="284">
        <f t="shared" si="405"/>
        <v>0</v>
      </c>
      <c r="H592" s="234"/>
      <c r="I592" s="237"/>
      <c r="J592" s="953"/>
      <c r="K592" s="954"/>
      <c r="L592" s="955"/>
      <c r="M592" s="219"/>
      <c r="N592" s="219"/>
      <c r="O592" s="219"/>
      <c r="P592" s="219"/>
      <c r="Q592" s="219"/>
      <c r="R592" s="219"/>
      <c r="S592" s="219"/>
      <c r="T592" s="219"/>
      <c r="U592" s="219"/>
      <c r="V592" s="219"/>
      <c r="W592" s="219"/>
      <c r="X592" s="219"/>
      <c r="Y592" s="219"/>
      <c r="Z592" s="219"/>
      <c r="AA592" s="219"/>
      <c r="AB592" s="219"/>
      <c r="AC592" s="219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  <c r="FD592" s="41"/>
      <c r="FE592" s="41"/>
      <c r="FF592" s="41"/>
      <c r="FG592" s="41"/>
      <c r="FH592" s="41"/>
      <c r="FI592" s="41"/>
      <c r="FJ592" s="41"/>
      <c r="FK592" s="41"/>
      <c r="FL592" s="41"/>
      <c r="FM592" s="41"/>
      <c r="FN592" s="41"/>
      <c r="FO592" s="41"/>
      <c r="FP592" s="41"/>
      <c r="FQ592" s="41"/>
      <c r="FR592" s="41"/>
      <c r="FS592" s="41"/>
      <c r="FT592" s="41"/>
      <c r="FU592" s="41"/>
      <c r="FV592" s="41"/>
      <c r="FW592" s="41"/>
      <c r="FX592" s="41"/>
    </row>
    <row r="593" spans="1:180" s="40" customFormat="1" ht="86.25" customHeight="1" x14ac:dyDescent="0.25">
      <c r="A593" s="544" t="s">
        <v>88</v>
      </c>
      <c r="B593" s="230"/>
      <c r="C593" s="247">
        <v>957</v>
      </c>
      <c r="D593" s="244" t="s">
        <v>746</v>
      </c>
      <c r="E593" s="451"/>
      <c r="F593" s="231"/>
      <c r="G593" s="284">
        <f t="shared" si="405"/>
        <v>0</v>
      </c>
      <c r="H593" s="234"/>
      <c r="I593" s="237"/>
      <c r="J593" s="953"/>
      <c r="K593" s="954"/>
      <c r="L593" s="955"/>
      <c r="M593" s="219"/>
      <c r="N593" s="219"/>
      <c r="O593" s="219"/>
      <c r="P593" s="219"/>
      <c r="Q593" s="219"/>
      <c r="R593" s="219"/>
      <c r="S593" s="219"/>
      <c r="T593" s="219"/>
      <c r="U593" s="219"/>
      <c r="V593" s="219"/>
      <c r="W593" s="219"/>
      <c r="X593" s="219"/>
      <c r="Y593" s="219"/>
      <c r="Z593" s="219"/>
      <c r="AA593" s="219"/>
      <c r="AB593" s="219"/>
      <c r="AC593" s="219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  <c r="FQ593" s="41"/>
      <c r="FR593" s="41"/>
      <c r="FS593" s="41"/>
      <c r="FT593" s="41"/>
      <c r="FU593" s="41"/>
      <c r="FV593" s="41"/>
      <c r="FW593" s="41"/>
      <c r="FX593" s="41"/>
    </row>
    <row r="594" spans="1:180" s="42" customFormat="1" ht="165.75" customHeight="1" x14ac:dyDescent="0.25">
      <c r="A594" s="544" t="s">
        <v>1663</v>
      </c>
      <c r="B594" s="230"/>
      <c r="C594" s="247">
        <v>966</v>
      </c>
      <c r="D594" s="244" t="s">
        <v>1674</v>
      </c>
      <c r="E594" s="451"/>
      <c r="F594" s="231"/>
      <c r="G594" s="284">
        <f t="shared" si="405"/>
        <v>0</v>
      </c>
      <c r="H594" s="234"/>
      <c r="I594" s="237"/>
      <c r="J594" s="953"/>
      <c r="K594" s="954"/>
      <c r="L594" s="955"/>
      <c r="M594" s="218"/>
      <c r="N594" s="218"/>
      <c r="O594" s="218"/>
      <c r="P594" s="218"/>
      <c r="Q594" s="218"/>
      <c r="R594" s="218"/>
      <c r="S594" s="218"/>
      <c r="T594" s="218"/>
      <c r="U594" s="218"/>
      <c r="V594" s="218"/>
      <c r="W594" s="218"/>
      <c r="X594" s="218"/>
      <c r="Y594" s="218"/>
      <c r="Z594" s="218"/>
      <c r="AA594" s="218"/>
      <c r="AB594" s="218"/>
      <c r="AC594" s="218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94"/>
      <c r="BT594" s="194"/>
      <c r="BU594" s="194"/>
      <c r="BV594" s="194"/>
      <c r="BW594" s="194"/>
      <c r="BX594" s="194"/>
      <c r="BY594" s="194"/>
      <c r="BZ594" s="194"/>
      <c r="CA594" s="194"/>
      <c r="CB594" s="194"/>
      <c r="CC594" s="194"/>
      <c r="CD594" s="194"/>
      <c r="CE594" s="194"/>
      <c r="CF594" s="194"/>
      <c r="CG594" s="194"/>
      <c r="CH594" s="194"/>
      <c r="CI594" s="194"/>
      <c r="CJ594" s="194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</row>
    <row r="595" spans="1:180" s="40" customFormat="1" ht="99.75" customHeight="1" x14ac:dyDescent="0.25">
      <c r="A595" s="544" t="s">
        <v>26</v>
      </c>
      <c r="B595" s="230"/>
      <c r="C595" s="247">
        <v>995</v>
      </c>
      <c r="D595" s="244" t="s">
        <v>746</v>
      </c>
      <c r="E595" s="451"/>
      <c r="F595" s="231"/>
      <c r="G595" s="284">
        <f t="shared" si="405"/>
        <v>0</v>
      </c>
      <c r="H595" s="234"/>
      <c r="I595" s="237"/>
      <c r="J595" s="953"/>
      <c r="K595" s="954"/>
      <c r="L595" s="955"/>
      <c r="M595" s="219"/>
      <c r="N595" s="219"/>
      <c r="O595" s="219"/>
      <c r="P595" s="219"/>
      <c r="Q595" s="219"/>
      <c r="R595" s="219"/>
      <c r="S595" s="219"/>
      <c r="T595" s="219"/>
      <c r="U595" s="219"/>
      <c r="V595" s="219"/>
      <c r="W595" s="219"/>
      <c r="X595" s="219"/>
      <c r="Y595" s="219"/>
      <c r="Z595" s="219"/>
      <c r="AA595" s="219"/>
      <c r="AB595" s="219"/>
      <c r="AC595" s="219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  <c r="FQ595" s="41"/>
      <c r="FR595" s="41"/>
      <c r="FS595" s="41"/>
      <c r="FT595" s="41"/>
      <c r="FU595" s="41"/>
      <c r="FV595" s="41"/>
      <c r="FW595" s="41"/>
      <c r="FX595" s="41"/>
    </row>
    <row r="596" spans="1:180" s="40" customFormat="1" ht="33.75" customHeight="1" x14ac:dyDescent="0.25">
      <c r="A596" s="544" t="s">
        <v>89</v>
      </c>
      <c r="B596" s="230"/>
      <c r="C596" s="247">
        <v>996</v>
      </c>
      <c r="D596" s="244" t="s">
        <v>746</v>
      </c>
      <c r="E596" s="451"/>
      <c r="F596" s="231"/>
      <c r="G596" s="284">
        <f t="shared" si="405"/>
        <v>0</v>
      </c>
      <c r="H596" s="234"/>
      <c r="I596" s="237"/>
      <c r="J596" s="953"/>
      <c r="K596" s="954"/>
      <c r="L596" s="955"/>
      <c r="M596" s="219"/>
      <c r="N596" s="219"/>
      <c r="O596" s="219"/>
      <c r="P596" s="219"/>
      <c r="Q596" s="219"/>
      <c r="R596" s="219"/>
      <c r="S596" s="219"/>
      <c r="T596" s="219"/>
      <c r="U596" s="219"/>
      <c r="V596" s="219"/>
      <c r="W596" s="219"/>
      <c r="X596" s="219"/>
      <c r="Y596" s="219"/>
      <c r="Z596" s="219"/>
      <c r="AA596" s="219"/>
      <c r="AB596" s="219"/>
      <c r="AC596" s="219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  <c r="FQ596" s="41"/>
      <c r="FR596" s="41"/>
      <c r="FS596" s="41"/>
      <c r="FT596" s="41"/>
      <c r="FU596" s="41"/>
      <c r="FV596" s="41"/>
      <c r="FW596" s="41"/>
      <c r="FX596" s="41"/>
    </row>
    <row r="597" spans="1:180" s="42" customFormat="1" ht="30.75" customHeight="1" x14ac:dyDescent="0.25">
      <c r="A597" s="298" t="s">
        <v>1766</v>
      </c>
      <c r="B597" s="299">
        <v>227</v>
      </c>
      <c r="C597" s="299"/>
      <c r="D597" s="300"/>
      <c r="E597" s="945"/>
      <c r="F597" s="301">
        <f>SUM(F598)</f>
        <v>0</v>
      </c>
      <c r="G597" s="946">
        <f t="shared" ref="G597:L597" si="406">SUM(G598)</f>
        <v>0</v>
      </c>
      <c r="H597" s="947">
        <f t="shared" si="406"/>
        <v>0</v>
      </c>
      <c r="I597" s="948">
        <f t="shared" si="406"/>
        <v>0</v>
      </c>
      <c r="J597" s="946">
        <f t="shared" si="406"/>
        <v>0</v>
      </c>
      <c r="K597" s="947">
        <f t="shared" si="406"/>
        <v>0</v>
      </c>
      <c r="L597" s="952">
        <f t="shared" si="406"/>
        <v>0</v>
      </c>
      <c r="M597" s="218"/>
      <c r="N597" s="218"/>
      <c r="O597" s="218"/>
      <c r="P597" s="218"/>
      <c r="Q597" s="218"/>
      <c r="R597" s="218"/>
      <c r="S597" s="218"/>
      <c r="T597" s="218"/>
      <c r="U597" s="218"/>
      <c r="V597" s="218"/>
      <c r="W597" s="218"/>
      <c r="X597" s="218"/>
      <c r="Y597" s="218"/>
      <c r="Z597" s="218"/>
      <c r="AA597" s="218"/>
      <c r="AB597" s="218"/>
      <c r="AC597" s="218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4"/>
      <c r="BL597" s="194"/>
      <c r="BM597" s="194"/>
      <c r="BN597" s="194"/>
      <c r="BO597" s="194"/>
      <c r="BP597" s="194"/>
      <c r="BQ597" s="194"/>
      <c r="BR597" s="194"/>
      <c r="BS597" s="194"/>
      <c r="BT597" s="194"/>
      <c r="BU597" s="194"/>
      <c r="BV597" s="194"/>
      <c r="BW597" s="194"/>
      <c r="BX597" s="194"/>
      <c r="BY597" s="194"/>
      <c r="BZ597" s="194"/>
      <c r="CA597" s="194"/>
      <c r="CB597" s="194"/>
      <c r="CC597" s="194"/>
      <c r="CD597" s="194"/>
      <c r="CE597" s="194"/>
      <c r="CF597" s="194"/>
      <c r="CG597" s="194"/>
      <c r="CH597" s="194"/>
      <c r="CI597" s="194"/>
      <c r="CJ597" s="194"/>
      <c r="CK597" s="194"/>
      <c r="CL597" s="194"/>
      <c r="CM597" s="194"/>
      <c r="CN597" s="194"/>
      <c r="CO597" s="194"/>
      <c r="CP597" s="194"/>
      <c r="CQ597" s="194"/>
      <c r="CR597" s="194"/>
      <c r="CS597" s="194"/>
      <c r="CT597" s="194"/>
      <c r="CU597" s="194"/>
      <c r="CV597" s="194"/>
      <c r="CW597" s="194"/>
      <c r="CX597" s="194"/>
      <c r="CY597" s="194"/>
      <c r="CZ597" s="194"/>
      <c r="DA597" s="194"/>
      <c r="DB597" s="194"/>
      <c r="DC597" s="194"/>
      <c r="DD597" s="194"/>
      <c r="DE597" s="194"/>
      <c r="DF597" s="194"/>
      <c r="DG597" s="194"/>
      <c r="DH597" s="194"/>
      <c r="DI597" s="194"/>
      <c r="DJ597" s="194"/>
      <c r="DK597" s="194"/>
      <c r="DL597" s="194"/>
      <c r="DM597" s="194"/>
      <c r="DN597" s="194"/>
      <c r="DO597" s="194"/>
      <c r="DP597" s="194"/>
      <c r="DQ597" s="194"/>
      <c r="DR597" s="194"/>
      <c r="DS597" s="194"/>
      <c r="DT597" s="194"/>
      <c r="DU597" s="194"/>
      <c r="DV597" s="194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</row>
    <row r="598" spans="1:180" s="40" customFormat="1" ht="52.5" customHeight="1" x14ac:dyDescent="0.25">
      <c r="A598" s="544" t="s">
        <v>8</v>
      </c>
      <c r="B598" s="230"/>
      <c r="C598" s="247">
        <v>951</v>
      </c>
      <c r="D598" s="244" t="s">
        <v>746</v>
      </c>
      <c r="E598" s="451"/>
      <c r="F598" s="231"/>
      <c r="G598" s="284">
        <f>F598</f>
        <v>0</v>
      </c>
      <c r="H598" s="234"/>
      <c r="I598" s="237"/>
      <c r="J598" s="953"/>
      <c r="K598" s="954"/>
      <c r="L598" s="955"/>
      <c r="M598" s="219"/>
      <c r="N598" s="219"/>
      <c r="O598" s="219"/>
      <c r="P598" s="219"/>
      <c r="Q598" s="219"/>
      <c r="R598" s="219"/>
      <c r="S598" s="219"/>
      <c r="T598" s="219"/>
      <c r="U598" s="219"/>
      <c r="V598" s="219"/>
      <c r="W598" s="219"/>
      <c r="X598" s="219"/>
      <c r="Y598" s="219"/>
      <c r="Z598" s="219"/>
      <c r="AA598" s="219"/>
      <c r="AB598" s="219"/>
      <c r="AC598" s="219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  <c r="FQ598" s="41"/>
      <c r="FR598" s="41"/>
      <c r="FS598" s="41"/>
      <c r="FT598" s="41"/>
      <c r="FU598" s="41"/>
      <c r="FV598" s="41"/>
      <c r="FW598" s="41"/>
      <c r="FX598" s="41"/>
    </row>
    <row r="599" spans="1:180" s="40" customFormat="1" ht="24.75" customHeight="1" x14ac:dyDescent="0.25">
      <c r="A599" s="298" t="s">
        <v>1671</v>
      </c>
      <c r="B599" s="299">
        <v>291</v>
      </c>
      <c r="C599" s="299"/>
      <c r="D599" s="300"/>
      <c r="E599" s="945"/>
      <c r="F599" s="301">
        <f t="shared" ref="F599:L603" si="407">SUM(F600)</f>
        <v>0</v>
      </c>
      <c r="G599" s="946">
        <f t="shared" si="407"/>
        <v>0</v>
      </c>
      <c r="H599" s="947">
        <f t="shared" si="407"/>
        <v>0</v>
      </c>
      <c r="I599" s="948">
        <f t="shared" si="407"/>
        <v>0</v>
      </c>
      <c r="J599" s="946">
        <f t="shared" si="407"/>
        <v>0</v>
      </c>
      <c r="K599" s="947">
        <f t="shared" si="407"/>
        <v>0</v>
      </c>
      <c r="L599" s="952">
        <f t="shared" si="407"/>
        <v>0</v>
      </c>
      <c r="M599" s="219"/>
      <c r="N599" s="219"/>
      <c r="O599" s="219"/>
      <c r="P599" s="219"/>
      <c r="Q599" s="219"/>
      <c r="R599" s="219"/>
      <c r="S599" s="219"/>
      <c r="T599" s="219"/>
      <c r="U599" s="219"/>
      <c r="V599" s="219"/>
      <c r="W599" s="219"/>
      <c r="X599" s="219"/>
      <c r="Y599" s="219"/>
      <c r="Z599" s="219"/>
      <c r="AA599" s="219"/>
      <c r="AB599" s="219"/>
      <c r="AC599" s="219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  <c r="FQ599" s="41"/>
      <c r="FR599" s="41"/>
      <c r="FS599" s="41"/>
      <c r="FT599" s="41"/>
      <c r="FU599" s="41"/>
      <c r="FV599" s="41"/>
      <c r="FW599" s="41"/>
      <c r="FX599" s="41"/>
    </row>
    <row r="600" spans="1:180" s="40" customFormat="1" ht="136.5" customHeight="1" x14ac:dyDescent="0.25">
      <c r="A600" s="544" t="s">
        <v>1656</v>
      </c>
      <c r="B600" s="230"/>
      <c r="C600" s="247">
        <v>967</v>
      </c>
      <c r="D600" s="244" t="s">
        <v>1224</v>
      </c>
      <c r="E600" s="451"/>
      <c r="F600" s="231"/>
      <c r="G600" s="284">
        <v>0</v>
      </c>
      <c r="H600" s="234"/>
      <c r="I600" s="237"/>
      <c r="J600" s="953"/>
      <c r="K600" s="954"/>
      <c r="L600" s="955"/>
      <c r="M600" s="219"/>
      <c r="N600" s="219"/>
      <c r="O600" s="219"/>
      <c r="P600" s="219"/>
      <c r="Q600" s="219"/>
      <c r="R600" s="219"/>
      <c r="S600" s="219"/>
      <c r="T600" s="219"/>
      <c r="U600" s="219"/>
      <c r="V600" s="219"/>
      <c r="W600" s="219"/>
      <c r="X600" s="219"/>
      <c r="Y600" s="219"/>
      <c r="Z600" s="219"/>
      <c r="AA600" s="219"/>
      <c r="AB600" s="219"/>
      <c r="AC600" s="219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  <c r="FQ600" s="41"/>
      <c r="FR600" s="41"/>
      <c r="FS600" s="41"/>
      <c r="FT600" s="41"/>
      <c r="FU600" s="41"/>
      <c r="FV600" s="41"/>
      <c r="FW600" s="41"/>
      <c r="FX600" s="41"/>
    </row>
    <row r="601" spans="1:180" s="40" customFormat="1" ht="51" customHeight="1" x14ac:dyDescent="0.25">
      <c r="A601" s="337" t="s">
        <v>1657</v>
      </c>
      <c r="B601" s="299">
        <v>292</v>
      </c>
      <c r="C601" s="299"/>
      <c r="D601" s="300"/>
      <c r="E601" s="945"/>
      <c r="F601" s="301">
        <f t="shared" si="407"/>
        <v>0</v>
      </c>
      <c r="G601" s="946">
        <f t="shared" si="407"/>
        <v>0</v>
      </c>
      <c r="H601" s="947">
        <f t="shared" si="407"/>
        <v>0</v>
      </c>
      <c r="I601" s="948">
        <f t="shared" si="407"/>
        <v>0</v>
      </c>
      <c r="J601" s="946">
        <f t="shared" si="407"/>
        <v>0</v>
      </c>
      <c r="K601" s="947">
        <f t="shared" si="407"/>
        <v>0</v>
      </c>
      <c r="L601" s="952">
        <f t="shared" si="407"/>
        <v>0</v>
      </c>
      <c r="M601" s="219"/>
      <c r="N601" s="219"/>
      <c r="O601" s="219"/>
      <c r="P601" s="219"/>
      <c r="Q601" s="219"/>
      <c r="R601" s="219"/>
      <c r="S601" s="219"/>
      <c r="T601" s="219"/>
      <c r="U601" s="219"/>
      <c r="V601" s="219"/>
      <c r="W601" s="219"/>
      <c r="X601" s="219"/>
      <c r="Y601" s="219"/>
      <c r="Z601" s="219"/>
      <c r="AA601" s="219"/>
      <c r="AB601" s="219"/>
      <c r="AC601" s="219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  <c r="FD601" s="41"/>
      <c r="FE601" s="41"/>
      <c r="FF601" s="41"/>
      <c r="FG601" s="41"/>
      <c r="FH601" s="41"/>
      <c r="FI601" s="41"/>
      <c r="FJ601" s="41"/>
      <c r="FK601" s="41"/>
      <c r="FL601" s="41"/>
      <c r="FM601" s="41"/>
      <c r="FN601" s="41"/>
      <c r="FO601" s="41"/>
      <c r="FP601" s="41"/>
      <c r="FQ601" s="41"/>
      <c r="FR601" s="41"/>
      <c r="FS601" s="41"/>
      <c r="FT601" s="41"/>
      <c r="FU601" s="41"/>
      <c r="FV601" s="41"/>
      <c r="FW601" s="41"/>
      <c r="FX601" s="41"/>
    </row>
    <row r="602" spans="1:180" s="42" customFormat="1" ht="132.75" customHeight="1" x14ac:dyDescent="0.25">
      <c r="A602" s="544" t="s">
        <v>1658</v>
      </c>
      <c r="B602" s="230"/>
      <c r="C602" s="247">
        <v>968</v>
      </c>
      <c r="D602" s="244" t="s">
        <v>1672</v>
      </c>
      <c r="E602" s="451"/>
      <c r="F602" s="231"/>
      <c r="G602" s="284">
        <v>0</v>
      </c>
      <c r="H602" s="234"/>
      <c r="I602" s="237"/>
      <c r="J602" s="953"/>
      <c r="K602" s="954"/>
      <c r="L602" s="955"/>
      <c r="M602" s="218"/>
      <c r="N602" s="218"/>
      <c r="O602" s="218"/>
      <c r="P602" s="218"/>
      <c r="Q602" s="218"/>
      <c r="R602" s="218"/>
      <c r="S602" s="218"/>
      <c r="T602" s="218"/>
      <c r="U602" s="218"/>
      <c r="V602" s="218"/>
      <c r="W602" s="218"/>
      <c r="X602" s="218"/>
      <c r="Y602" s="218"/>
      <c r="Z602" s="218"/>
      <c r="AA602" s="218"/>
      <c r="AB602" s="218"/>
      <c r="AC602" s="218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94"/>
      <c r="BT602" s="194"/>
      <c r="BU602" s="194"/>
      <c r="BV602" s="194"/>
      <c r="BW602" s="194"/>
      <c r="BX602" s="194"/>
      <c r="BY602" s="194"/>
      <c r="BZ602" s="194"/>
      <c r="CA602" s="194"/>
      <c r="CB602" s="194"/>
      <c r="CC602" s="194"/>
      <c r="CD602" s="194"/>
      <c r="CE602" s="194"/>
      <c r="CF602" s="194"/>
      <c r="CG602" s="194"/>
      <c r="CH602" s="194"/>
      <c r="CI602" s="194"/>
      <c r="CJ602" s="194"/>
      <c r="CK602" s="194"/>
      <c r="CL602" s="194"/>
      <c r="CM602" s="194"/>
      <c r="CN602" s="194"/>
      <c r="CO602" s="194"/>
      <c r="CP602" s="194"/>
      <c r="CQ602" s="194"/>
      <c r="CR602" s="194"/>
      <c r="CS602" s="194"/>
      <c r="CT602" s="194"/>
      <c r="CU602" s="194"/>
      <c r="CV602" s="194"/>
      <c r="CW602" s="194"/>
      <c r="CX602" s="194"/>
      <c r="CY602" s="194"/>
      <c r="CZ602" s="194"/>
      <c r="DA602" s="194"/>
      <c r="DB602" s="194"/>
      <c r="DC602" s="194"/>
      <c r="DD602" s="194"/>
      <c r="DE602" s="194"/>
      <c r="DF602" s="194"/>
      <c r="DG602" s="194"/>
      <c r="DH602" s="194"/>
      <c r="DI602" s="194"/>
      <c r="DJ602" s="194"/>
      <c r="DK602" s="194"/>
      <c r="DL602" s="194"/>
      <c r="DM602" s="194"/>
      <c r="DN602" s="194"/>
      <c r="DO602" s="194"/>
      <c r="DP602" s="194"/>
      <c r="DQ602" s="194"/>
      <c r="DR602" s="194"/>
      <c r="DS602" s="194"/>
      <c r="DT602" s="194"/>
      <c r="DU602" s="194"/>
      <c r="DV602" s="194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</row>
    <row r="603" spans="1:180" s="40" customFormat="1" ht="27.75" customHeight="1" x14ac:dyDescent="0.25">
      <c r="A603" s="298" t="s">
        <v>1659</v>
      </c>
      <c r="B603" s="299">
        <v>295</v>
      </c>
      <c r="C603" s="299"/>
      <c r="D603" s="300"/>
      <c r="E603" s="945"/>
      <c r="F603" s="301">
        <f t="shared" si="407"/>
        <v>0</v>
      </c>
      <c r="G603" s="946">
        <f t="shared" si="407"/>
        <v>0</v>
      </c>
      <c r="H603" s="947">
        <f t="shared" si="407"/>
        <v>0</v>
      </c>
      <c r="I603" s="948">
        <f t="shared" si="407"/>
        <v>0</v>
      </c>
      <c r="J603" s="946">
        <f t="shared" si="407"/>
        <v>0</v>
      </c>
      <c r="K603" s="947">
        <f t="shared" si="407"/>
        <v>0</v>
      </c>
      <c r="L603" s="952">
        <f t="shared" si="407"/>
        <v>0</v>
      </c>
      <c r="M603" s="219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  <c r="FD603" s="41"/>
      <c r="FE603" s="41"/>
      <c r="FF603" s="41"/>
      <c r="FG603" s="41"/>
      <c r="FH603" s="41"/>
      <c r="FI603" s="41"/>
      <c r="FJ603" s="41"/>
      <c r="FK603" s="41"/>
      <c r="FL603" s="41"/>
      <c r="FM603" s="41"/>
      <c r="FN603" s="41"/>
      <c r="FO603" s="41"/>
      <c r="FP603" s="41"/>
      <c r="FQ603" s="41"/>
      <c r="FR603" s="41"/>
      <c r="FS603" s="41"/>
      <c r="FT603" s="41"/>
      <c r="FU603" s="41"/>
      <c r="FV603" s="41"/>
      <c r="FW603" s="41"/>
      <c r="FX603" s="41"/>
    </row>
    <row r="604" spans="1:180" s="40" customFormat="1" ht="32.25" customHeight="1" x14ac:dyDescent="0.25">
      <c r="A604" s="544" t="s">
        <v>1660</v>
      </c>
      <c r="B604" s="230"/>
      <c r="C604" s="1379" t="s">
        <v>2</v>
      </c>
      <c r="D604" s="244" t="s">
        <v>1672</v>
      </c>
      <c r="E604" s="451"/>
      <c r="F604" s="231"/>
      <c r="G604" s="284">
        <v>0</v>
      </c>
      <c r="H604" s="234"/>
      <c r="I604" s="237"/>
      <c r="J604" s="953"/>
      <c r="K604" s="954"/>
      <c r="L604" s="955"/>
      <c r="M604" s="219"/>
      <c r="N604" s="219"/>
      <c r="O604" s="219"/>
      <c r="P604" s="219"/>
      <c r="Q604" s="219"/>
      <c r="R604" s="219"/>
      <c r="S604" s="219"/>
      <c r="T604" s="219"/>
      <c r="U604" s="219"/>
      <c r="V604" s="219"/>
      <c r="W604" s="219"/>
      <c r="X604" s="219"/>
      <c r="Y604" s="219"/>
      <c r="Z604" s="219"/>
      <c r="AA604" s="219"/>
      <c r="AB604" s="219"/>
      <c r="AC604" s="219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  <c r="FQ604" s="41"/>
      <c r="FR604" s="41"/>
      <c r="FS604" s="41"/>
      <c r="FT604" s="41"/>
      <c r="FU604" s="41"/>
      <c r="FV604" s="41"/>
      <c r="FW604" s="41"/>
      <c r="FX604" s="41"/>
    </row>
    <row r="605" spans="1:180" s="42" customFormat="1" ht="36.75" customHeight="1" x14ac:dyDescent="0.25">
      <c r="A605" s="337" t="s">
        <v>1769</v>
      </c>
      <c r="B605" s="299">
        <v>296</v>
      </c>
      <c r="C605" s="299"/>
      <c r="D605" s="300"/>
      <c r="E605" s="945"/>
      <c r="F605" s="301">
        <f t="shared" ref="F605:L605" si="408">SUM(F606:F606)</f>
        <v>0</v>
      </c>
      <c r="G605" s="946">
        <f t="shared" si="408"/>
        <v>0</v>
      </c>
      <c r="H605" s="947">
        <f t="shared" si="408"/>
        <v>0</v>
      </c>
      <c r="I605" s="948">
        <f t="shared" si="408"/>
        <v>0</v>
      </c>
      <c r="J605" s="946">
        <f t="shared" si="408"/>
        <v>0</v>
      </c>
      <c r="K605" s="947">
        <f t="shared" si="408"/>
        <v>0</v>
      </c>
      <c r="L605" s="952">
        <f t="shared" si="408"/>
        <v>0</v>
      </c>
      <c r="M605" s="218"/>
      <c r="N605" s="218"/>
      <c r="O605" s="218"/>
      <c r="P605" s="218"/>
      <c r="Q605" s="218"/>
      <c r="R605" s="218"/>
      <c r="S605" s="218"/>
      <c r="T605" s="218"/>
      <c r="U605" s="218"/>
      <c r="V605" s="218"/>
      <c r="W605" s="218"/>
      <c r="X605" s="218"/>
      <c r="Y605" s="218"/>
      <c r="Z605" s="218"/>
      <c r="AA605" s="218"/>
      <c r="AB605" s="218"/>
      <c r="AC605" s="218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94"/>
      <c r="BT605" s="194"/>
      <c r="BU605" s="194"/>
      <c r="BV605" s="194"/>
      <c r="BW605" s="194"/>
      <c r="BX605" s="194"/>
      <c r="BY605" s="194"/>
      <c r="BZ605" s="194"/>
      <c r="CA605" s="194"/>
      <c r="CB605" s="194"/>
      <c r="CC605" s="194"/>
      <c r="CD605" s="194"/>
      <c r="CE605" s="194"/>
      <c r="CF605" s="194"/>
      <c r="CG605" s="194"/>
      <c r="CH605" s="194"/>
      <c r="CI605" s="194"/>
      <c r="CJ605" s="194"/>
      <c r="CK605" s="194"/>
      <c r="CL605" s="194"/>
      <c r="CM605" s="194"/>
      <c r="CN605" s="194"/>
      <c r="CO605" s="194"/>
      <c r="CP605" s="194"/>
      <c r="CQ605" s="194"/>
      <c r="CR605" s="194"/>
      <c r="CS605" s="194"/>
      <c r="CT605" s="194"/>
      <c r="CU605" s="194"/>
      <c r="CV605" s="194"/>
      <c r="CW605" s="194"/>
      <c r="CX605" s="194"/>
      <c r="CY605" s="194"/>
      <c r="CZ605" s="194"/>
      <c r="DA605" s="194"/>
      <c r="DB605" s="194"/>
      <c r="DC605" s="194"/>
      <c r="DD605" s="194"/>
      <c r="DE605" s="194"/>
      <c r="DF605" s="194"/>
      <c r="DG605" s="194"/>
      <c r="DH605" s="194"/>
      <c r="DI605" s="194"/>
      <c r="DJ605" s="194"/>
      <c r="DK605" s="194"/>
      <c r="DL605" s="194"/>
      <c r="DM605" s="194"/>
      <c r="DN605" s="194"/>
      <c r="DO605" s="194"/>
      <c r="DP605" s="194"/>
      <c r="DQ605" s="194"/>
      <c r="DR605" s="194"/>
      <c r="DS605" s="194"/>
      <c r="DT605" s="194"/>
      <c r="DU605" s="194"/>
      <c r="DV605" s="194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</row>
    <row r="606" spans="1:180" s="40" customFormat="1" ht="83.25" customHeight="1" x14ac:dyDescent="0.25">
      <c r="A606" s="544" t="s">
        <v>1662</v>
      </c>
      <c r="B606" s="230"/>
      <c r="C606" s="247">
        <v>964</v>
      </c>
      <c r="D606" s="244" t="s">
        <v>1672</v>
      </c>
      <c r="E606" s="451"/>
      <c r="F606" s="231"/>
      <c r="G606" s="284">
        <f t="shared" ref="G606" si="409">F606</f>
        <v>0</v>
      </c>
      <c r="H606" s="234"/>
      <c r="I606" s="237"/>
      <c r="J606" s="953"/>
      <c r="K606" s="954"/>
      <c r="L606" s="955"/>
      <c r="M606" s="219"/>
      <c r="N606" s="219"/>
      <c r="O606" s="219"/>
      <c r="P606" s="219"/>
      <c r="Q606" s="219"/>
      <c r="R606" s="219"/>
      <c r="S606" s="219"/>
      <c r="T606" s="219"/>
      <c r="U606" s="219"/>
      <c r="V606" s="219"/>
      <c r="W606" s="219"/>
      <c r="X606" s="219"/>
      <c r="Y606" s="219"/>
      <c r="Z606" s="219"/>
      <c r="AA606" s="219"/>
      <c r="AB606" s="219"/>
      <c r="AC606" s="219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  <c r="FQ606" s="41"/>
      <c r="FR606" s="41"/>
      <c r="FS606" s="41"/>
      <c r="FT606" s="41"/>
      <c r="FU606" s="41"/>
      <c r="FV606" s="41"/>
      <c r="FW606" s="41"/>
      <c r="FX606" s="41"/>
    </row>
    <row r="607" spans="1:180" s="40" customFormat="1" ht="36.75" customHeight="1" x14ac:dyDescent="0.25">
      <c r="A607" s="337" t="s">
        <v>667</v>
      </c>
      <c r="B607" s="299">
        <v>300</v>
      </c>
      <c r="C607" s="299"/>
      <c r="D607" s="300"/>
      <c r="E607" s="945"/>
      <c r="F607" s="301">
        <f t="shared" ref="F607:L607" si="410">F608+F610</f>
        <v>7401100</v>
      </c>
      <c r="G607" s="946">
        <f t="shared" si="410"/>
        <v>7401100</v>
      </c>
      <c r="H607" s="947">
        <f t="shared" si="410"/>
        <v>0</v>
      </c>
      <c r="I607" s="948">
        <f t="shared" si="410"/>
        <v>0</v>
      </c>
      <c r="J607" s="946">
        <f t="shared" si="410"/>
        <v>0</v>
      </c>
      <c r="K607" s="947">
        <f t="shared" si="410"/>
        <v>0</v>
      </c>
      <c r="L607" s="952">
        <f t="shared" si="410"/>
        <v>0</v>
      </c>
      <c r="M607" s="219"/>
      <c r="N607" s="219"/>
      <c r="O607" s="219"/>
      <c r="P607" s="219"/>
      <c r="Q607" s="219"/>
      <c r="R607" s="219"/>
      <c r="S607" s="219"/>
      <c r="T607" s="219"/>
      <c r="U607" s="219"/>
      <c r="V607" s="219"/>
      <c r="W607" s="219"/>
      <c r="X607" s="219"/>
      <c r="Y607" s="219"/>
      <c r="Z607" s="219"/>
      <c r="AA607" s="219"/>
      <c r="AB607" s="219"/>
      <c r="AC607" s="219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  <c r="FD607" s="41"/>
      <c r="FE607" s="41"/>
      <c r="FF607" s="41"/>
      <c r="FG607" s="41"/>
      <c r="FH607" s="41"/>
      <c r="FI607" s="41"/>
      <c r="FJ607" s="41"/>
      <c r="FK607" s="41"/>
      <c r="FL607" s="41"/>
      <c r="FM607" s="41"/>
      <c r="FN607" s="41"/>
      <c r="FO607" s="41"/>
      <c r="FP607" s="41"/>
      <c r="FQ607" s="41"/>
      <c r="FR607" s="41"/>
      <c r="FS607" s="41"/>
      <c r="FT607" s="41"/>
      <c r="FU607" s="41"/>
      <c r="FV607" s="41"/>
      <c r="FW607" s="41"/>
      <c r="FX607" s="41"/>
    </row>
    <row r="608" spans="1:180" s="40" customFormat="1" ht="32.25" customHeight="1" x14ac:dyDescent="0.25">
      <c r="A608" s="337" t="s">
        <v>683</v>
      </c>
      <c r="B608" s="299">
        <v>310</v>
      </c>
      <c r="C608" s="299"/>
      <c r="D608" s="300"/>
      <c r="E608" s="945"/>
      <c r="F608" s="301">
        <f>SUM(F609)</f>
        <v>0</v>
      </c>
      <c r="G608" s="946">
        <f t="shared" ref="G608:L608" si="411">SUM(G609)</f>
        <v>0</v>
      </c>
      <c r="H608" s="947">
        <f t="shared" si="411"/>
        <v>0</v>
      </c>
      <c r="I608" s="948">
        <f t="shared" si="411"/>
        <v>0</v>
      </c>
      <c r="J608" s="946">
        <f t="shared" si="411"/>
        <v>0</v>
      </c>
      <c r="K608" s="947">
        <f t="shared" si="411"/>
        <v>0</v>
      </c>
      <c r="L608" s="952">
        <f t="shared" si="411"/>
        <v>0</v>
      </c>
      <c r="M608" s="219"/>
      <c r="N608" s="219"/>
      <c r="O608" s="219"/>
      <c r="P608" s="219"/>
      <c r="Q608" s="219"/>
      <c r="R608" s="219"/>
      <c r="S608" s="219"/>
      <c r="T608" s="219"/>
      <c r="U608" s="219"/>
      <c r="V608" s="219"/>
      <c r="W608" s="219"/>
      <c r="X608" s="219"/>
      <c r="Y608" s="219"/>
      <c r="Z608" s="219"/>
      <c r="AA608" s="219"/>
      <c r="AB608" s="219"/>
      <c r="AC608" s="219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  <c r="FQ608" s="41"/>
      <c r="FR608" s="41"/>
      <c r="FS608" s="41"/>
      <c r="FT608" s="41"/>
      <c r="FU608" s="41"/>
      <c r="FV608" s="41"/>
      <c r="FW608" s="41"/>
      <c r="FX608" s="41"/>
    </row>
    <row r="609" spans="1:180" s="40" customFormat="1" ht="27.75" customHeight="1" x14ac:dyDescent="0.25">
      <c r="A609" s="544" t="s">
        <v>18</v>
      </c>
      <c r="B609" s="230"/>
      <c r="C609" s="247">
        <v>971</v>
      </c>
      <c r="D609" s="244" t="s">
        <v>746</v>
      </c>
      <c r="E609" s="451"/>
      <c r="F609" s="231"/>
      <c r="G609" s="284">
        <f>F609</f>
        <v>0</v>
      </c>
      <c r="H609" s="234"/>
      <c r="I609" s="237"/>
      <c r="J609" s="953"/>
      <c r="K609" s="954"/>
      <c r="L609" s="955"/>
      <c r="M609" s="219"/>
      <c r="N609" s="219"/>
      <c r="O609" s="219"/>
      <c r="P609" s="219"/>
      <c r="Q609" s="219"/>
      <c r="R609" s="219"/>
      <c r="S609" s="219"/>
      <c r="T609" s="219"/>
      <c r="U609" s="219"/>
      <c r="V609" s="219"/>
      <c r="W609" s="219"/>
      <c r="X609" s="219"/>
      <c r="Y609" s="219"/>
      <c r="Z609" s="219"/>
      <c r="AA609" s="219"/>
      <c r="AB609" s="219"/>
      <c r="AC609" s="219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  <c r="FD609" s="41"/>
      <c r="FE609" s="41"/>
      <c r="FF609" s="41"/>
      <c r="FG609" s="41"/>
      <c r="FH609" s="41"/>
      <c r="FI609" s="41"/>
      <c r="FJ609" s="41"/>
      <c r="FK609" s="41"/>
      <c r="FL609" s="41"/>
      <c r="FM609" s="41"/>
      <c r="FN609" s="41"/>
      <c r="FO609" s="41"/>
      <c r="FP609" s="41"/>
      <c r="FQ609" s="41"/>
      <c r="FR609" s="41"/>
      <c r="FS609" s="41"/>
      <c r="FT609" s="41"/>
      <c r="FU609" s="41"/>
      <c r="FV609" s="41"/>
      <c r="FW609" s="41"/>
      <c r="FX609" s="41"/>
    </row>
    <row r="610" spans="1:180" s="40" customFormat="1" ht="37.5" customHeight="1" x14ac:dyDescent="0.25">
      <c r="A610" s="337" t="s">
        <v>668</v>
      </c>
      <c r="B610" s="299">
        <v>340</v>
      </c>
      <c r="C610" s="299"/>
      <c r="D610" s="300"/>
      <c r="E610" s="945"/>
      <c r="F610" s="301">
        <f>SUM(F611:F616)</f>
        <v>7401100</v>
      </c>
      <c r="G610" s="946">
        <f t="shared" ref="G610:L610" si="412">SUM(G611:G616)</f>
        <v>7401100</v>
      </c>
      <c r="H610" s="947">
        <f t="shared" si="412"/>
        <v>0</v>
      </c>
      <c r="I610" s="948">
        <f t="shared" si="412"/>
        <v>0</v>
      </c>
      <c r="J610" s="946">
        <f t="shared" si="412"/>
        <v>0</v>
      </c>
      <c r="K610" s="947">
        <f t="shared" si="412"/>
        <v>0</v>
      </c>
      <c r="L610" s="952">
        <f t="shared" si="412"/>
        <v>0</v>
      </c>
      <c r="M610" s="219"/>
      <c r="N610" s="219"/>
      <c r="O610" s="219"/>
      <c r="P610" s="219"/>
      <c r="Q610" s="219"/>
      <c r="R610" s="219"/>
      <c r="S610" s="219"/>
      <c r="T610" s="219"/>
      <c r="U610" s="219"/>
      <c r="V610" s="219"/>
      <c r="W610" s="219"/>
      <c r="X610" s="219"/>
      <c r="Y610" s="219"/>
      <c r="Z610" s="219"/>
      <c r="AA610" s="219"/>
      <c r="AB610" s="219"/>
      <c r="AC610" s="219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  <c r="FQ610" s="41"/>
      <c r="FR610" s="41"/>
      <c r="FS610" s="41"/>
      <c r="FT610" s="41"/>
      <c r="FU610" s="41"/>
      <c r="FV610" s="41"/>
      <c r="FW610" s="41"/>
      <c r="FX610" s="41"/>
    </row>
    <row r="611" spans="1:180" s="40" customFormat="1" ht="31.5" customHeight="1" x14ac:dyDescent="0.25">
      <c r="A611" s="544" t="s">
        <v>1</v>
      </c>
      <c r="B611" s="247">
        <v>346</v>
      </c>
      <c r="C611" s="247">
        <v>981</v>
      </c>
      <c r="D611" s="244" t="s">
        <v>746</v>
      </c>
      <c r="E611" s="451"/>
      <c r="F611" s="231">
        <f>'Платные услуги'!C8+'Платные услуги'!C11</f>
        <v>56500</v>
      </c>
      <c r="G611" s="284">
        <f>F611</f>
        <v>56500</v>
      </c>
      <c r="H611" s="234"/>
      <c r="I611" s="237"/>
      <c r="J611" s="953"/>
      <c r="K611" s="954"/>
      <c r="L611" s="955"/>
      <c r="M611" s="219"/>
      <c r="N611" s="219"/>
      <c r="O611" s="219"/>
      <c r="P611" s="219"/>
      <c r="Q611" s="219"/>
      <c r="R611" s="219"/>
      <c r="S611" s="219"/>
      <c r="T611" s="219"/>
      <c r="U611" s="219"/>
      <c r="V611" s="219"/>
      <c r="W611" s="219"/>
      <c r="X611" s="219"/>
      <c r="Y611" s="219"/>
      <c r="Z611" s="219"/>
      <c r="AA611" s="219"/>
      <c r="AB611" s="219"/>
      <c r="AC611" s="219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  <c r="FQ611" s="41"/>
      <c r="FR611" s="41"/>
      <c r="FS611" s="41"/>
      <c r="FT611" s="41"/>
      <c r="FU611" s="41"/>
      <c r="FV611" s="41"/>
      <c r="FW611" s="41"/>
      <c r="FX611" s="41"/>
    </row>
    <row r="612" spans="1:180" s="40" customFormat="1" ht="70.5" customHeight="1" x14ac:dyDescent="0.25">
      <c r="A612" s="544" t="s">
        <v>42</v>
      </c>
      <c r="B612" s="247">
        <v>341</v>
      </c>
      <c r="C612" s="247">
        <v>982</v>
      </c>
      <c r="D612" s="244" t="s">
        <v>746</v>
      </c>
      <c r="E612" s="451"/>
      <c r="F612" s="231"/>
      <c r="G612" s="284">
        <f t="shared" ref="G612:G616" si="413">F612</f>
        <v>0</v>
      </c>
      <c r="H612" s="234"/>
      <c r="I612" s="237"/>
      <c r="J612" s="953"/>
      <c r="K612" s="954"/>
      <c r="L612" s="955"/>
      <c r="M612" s="219"/>
      <c r="N612" s="219"/>
      <c r="O612" s="219"/>
      <c r="P612" s="219"/>
      <c r="Q612" s="219"/>
      <c r="R612" s="219"/>
      <c r="S612" s="219"/>
      <c r="T612" s="219"/>
      <c r="U612" s="219"/>
      <c r="V612" s="219"/>
      <c r="W612" s="219"/>
      <c r="X612" s="219"/>
      <c r="Y612" s="219"/>
      <c r="Z612" s="219"/>
      <c r="AA612" s="219"/>
      <c r="AB612" s="219"/>
      <c r="AC612" s="219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  <c r="FD612" s="41"/>
      <c r="FE612" s="41"/>
      <c r="FF612" s="41"/>
      <c r="FG612" s="41"/>
      <c r="FH612" s="41"/>
      <c r="FI612" s="41"/>
      <c r="FJ612" s="41"/>
      <c r="FK612" s="41"/>
      <c r="FL612" s="41"/>
      <c r="FM612" s="41"/>
      <c r="FN612" s="41"/>
      <c r="FO612" s="41"/>
      <c r="FP612" s="41"/>
      <c r="FQ612" s="41"/>
      <c r="FR612" s="41"/>
      <c r="FS612" s="41"/>
      <c r="FT612" s="41"/>
      <c r="FU612" s="41"/>
      <c r="FV612" s="41"/>
      <c r="FW612" s="41"/>
      <c r="FX612" s="41"/>
    </row>
    <row r="613" spans="1:180" s="40" customFormat="1" ht="70.5" customHeight="1" x14ac:dyDescent="0.25">
      <c r="A613" s="544" t="s">
        <v>16</v>
      </c>
      <c r="B613" s="247">
        <v>342</v>
      </c>
      <c r="C613" s="247">
        <v>983</v>
      </c>
      <c r="D613" s="244" t="s">
        <v>746</v>
      </c>
      <c r="E613" s="451"/>
      <c r="F613" s="231">
        <f>MROUND(('342.983 продукты питания'!F4+'342.983 продукты питания'!G5),100)</f>
        <v>7344600</v>
      </c>
      <c r="G613" s="284">
        <f t="shared" si="413"/>
        <v>7344600</v>
      </c>
      <c r="H613" s="234"/>
      <c r="I613" s="237"/>
      <c r="J613" s="953"/>
      <c r="K613" s="954"/>
      <c r="L613" s="955"/>
      <c r="M613" s="219"/>
      <c r="N613" s="219"/>
      <c r="O613" s="219"/>
      <c r="P613" s="219"/>
      <c r="Q613" s="219"/>
      <c r="R613" s="219"/>
      <c r="S613" s="219"/>
      <c r="T613" s="219"/>
      <c r="U613" s="219"/>
      <c r="V613" s="219"/>
      <c r="W613" s="219"/>
      <c r="X613" s="219"/>
      <c r="Y613" s="219"/>
      <c r="Z613" s="219"/>
      <c r="AA613" s="219"/>
      <c r="AB613" s="219"/>
      <c r="AC613" s="219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  <c r="FQ613" s="41"/>
      <c r="FR613" s="41"/>
      <c r="FS613" s="41"/>
      <c r="FT613" s="41"/>
      <c r="FU613" s="41"/>
      <c r="FV613" s="41"/>
      <c r="FW613" s="41"/>
      <c r="FX613" s="41"/>
    </row>
    <row r="614" spans="1:180" s="40" customFormat="1" ht="30" customHeight="1" x14ac:dyDescent="0.25">
      <c r="A614" s="544" t="s">
        <v>20</v>
      </c>
      <c r="B614" s="247">
        <v>345</v>
      </c>
      <c r="C614" s="247">
        <v>985</v>
      </c>
      <c r="D614" s="244" t="s">
        <v>746</v>
      </c>
      <c r="E614" s="451"/>
      <c r="F614" s="231"/>
      <c r="G614" s="284">
        <f t="shared" si="413"/>
        <v>0</v>
      </c>
      <c r="H614" s="234"/>
      <c r="I614" s="237"/>
      <c r="J614" s="953"/>
      <c r="K614" s="954"/>
      <c r="L614" s="955"/>
      <c r="M614" s="219"/>
      <c r="N614" s="219"/>
      <c r="O614" s="219"/>
      <c r="P614" s="219"/>
      <c r="Q614" s="219"/>
      <c r="R614" s="219"/>
      <c r="S614" s="219"/>
      <c r="T614" s="219"/>
      <c r="U614" s="219"/>
      <c r="V614" s="219"/>
      <c r="W614" s="219"/>
      <c r="X614" s="219"/>
      <c r="Y614" s="219"/>
      <c r="Z614" s="219"/>
      <c r="AA614" s="219"/>
      <c r="AB614" s="219"/>
      <c r="AC614" s="219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  <c r="FQ614" s="41"/>
      <c r="FR614" s="41"/>
      <c r="FS614" s="41"/>
      <c r="FT614" s="41"/>
      <c r="FU614" s="41"/>
      <c r="FV614" s="41"/>
      <c r="FW614" s="41"/>
      <c r="FX614" s="41"/>
    </row>
    <row r="615" spans="1:180" s="40" customFormat="1" ht="39" customHeight="1" x14ac:dyDescent="0.25">
      <c r="A615" s="1689" t="s">
        <v>1772</v>
      </c>
      <c r="B615" s="439">
        <v>349</v>
      </c>
      <c r="C615" s="439">
        <v>987</v>
      </c>
      <c r="D615" s="440" t="s">
        <v>746</v>
      </c>
      <c r="E615" s="1732"/>
      <c r="F615" s="593"/>
      <c r="G615" s="1675">
        <f t="shared" si="413"/>
        <v>0</v>
      </c>
      <c r="H615" s="1676"/>
      <c r="I615" s="1677"/>
      <c r="J615" s="1733"/>
      <c r="K615" s="1734"/>
      <c r="L615" s="1735"/>
      <c r="M615" s="219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  <c r="FQ615" s="41"/>
      <c r="FR615" s="41"/>
      <c r="FS615" s="41"/>
      <c r="FT615" s="41"/>
      <c r="FU615" s="41"/>
      <c r="FV615" s="41"/>
      <c r="FW615" s="41"/>
      <c r="FX615" s="41"/>
    </row>
    <row r="616" spans="1:180" s="40" customFormat="1" ht="73.5" customHeight="1" thickBot="1" x14ac:dyDescent="0.3">
      <c r="A616" s="1690" t="s">
        <v>1673</v>
      </c>
      <c r="B616" s="596">
        <v>349</v>
      </c>
      <c r="C616" s="596">
        <v>963</v>
      </c>
      <c r="D616" s="1727" t="s">
        <v>746</v>
      </c>
      <c r="E616" s="1728"/>
      <c r="F616" s="597"/>
      <c r="G616" s="1681">
        <f t="shared" si="413"/>
        <v>0</v>
      </c>
      <c r="H616" s="1682"/>
      <c r="I616" s="1683"/>
      <c r="J616" s="1729"/>
      <c r="K616" s="1730"/>
      <c r="L616" s="1731"/>
      <c r="M616" s="219"/>
      <c r="N616" s="219"/>
      <c r="O616" s="219"/>
      <c r="P616" s="219"/>
      <c r="Q616" s="219"/>
      <c r="R616" s="219"/>
      <c r="S616" s="219"/>
      <c r="T616" s="219"/>
      <c r="U616" s="219"/>
      <c r="V616" s="219"/>
      <c r="W616" s="219"/>
      <c r="X616" s="219"/>
      <c r="Y616" s="219"/>
      <c r="Z616" s="219"/>
      <c r="AA616" s="219"/>
      <c r="AB616" s="219"/>
      <c r="AC616" s="219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  <c r="FD616" s="41"/>
      <c r="FE616" s="41"/>
      <c r="FF616" s="41"/>
      <c r="FG616" s="41"/>
      <c r="FH616" s="41"/>
      <c r="FI616" s="41"/>
      <c r="FJ616" s="41"/>
      <c r="FK616" s="41"/>
      <c r="FL616" s="41"/>
      <c r="FM616" s="41"/>
      <c r="FN616" s="41"/>
      <c r="FO616" s="41"/>
      <c r="FP616" s="41"/>
      <c r="FQ616" s="41"/>
      <c r="FR616" s="41"/>
      <c r="FS616" s="41"/>
      <c r="FT616" s="41"/>
      <c r="FU616" s="41"/>
      <c r="FV616" s="41"/>
      <c r="FW616" s="41"/>
      <c r="FX616" s="41"/>
    </row>
    <row r="617" spans="1:180" s="10" customFormat="1" ht="34.5" customHeight="1" thickBot="1" x14ac:dyDescent="0.35">
      <c r="A617" s="791" t="s">
        <v>691</v>
      </c>
      <c r="B617" s="224"/>
      <c r="C617" s="224"/>
      <c r="D617" s="266"/>
      <c r="E617" s="266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</row>
    <row r="618" spans="1:180" s="29" customFormat="1" ht="26.25" customHeight="1" thickBot="1" x14ac:dyDescent="0.3">
      <c r="A618" s="2101" t="s">
        <v>56</v>
      </c>
      <c r="B618" s="2104" t="s">
        <v>37</v>
      </c>
      <c r="C618" s="2104" t="s">
        <v>31</v>
      </c>
      <c r="D618" s="2098" t="s">
        <v>69</v>
      </c>
      <c r="E618" s="517"/>
      <c r="F618" s="2126" t="s">
        <v>759</v>
      </c>
      <c r="G618" s="2126" t="s">
        <v>1564</v>
      </c>
      <c r="H618" s="2125" t="s">
        <v>748</v>
      </c>
      <c r="I618" s="2131" t="s">
        <v>749</v>
      </c>
      <c r="J618" s="2122" t="s">
        <v>751</v>
      </c>
      <c r="K618" s="2123"/>
      <c r="L618" s="2123"/>
      <c r="M618" s="2123"/>
      <c r="N618" s="2123"/>
      <c r="O618" s="2123"/>
      <c r="P618" s="2123"/>
      <c r="Q618" s="2123"/>
      <c r="R618" s="2123"/>
      <c r="S618" s="2123"/>
      <c r="T618" s="2123"/>
      <c r="U618" s="2123"/>
      <c r="V618" s="2123"/>
      <c r="W618" s="2123"/>
      <c r="X618" s="2123"/>
      <c r="Y618" s="2123"/>
      <c r="Z618" s="2123"/>
      <c r="AA618" s="2123"/>
      <c r="AB618" s="2123"/>
      <c r="AC618" s="2123"/>
      <c r="AD618" s="2123"/>
      <c r="AE618" s="2123"/>
      <c r="AF618" s="2123"/>
      <c r="AG618" s="2123"/>
      <c r="AH618" s="2123"/>
      <c r="AI618" s="2123"/>
      <c r="AJ618" s="2124"/>
    </row>
    <row r="619" spans="1:180" s="29" customFormat="1" ht="24.75" customHeight="1" thickBot="1" x14ac:dyDescent="0.3">
      <c r="A619" s="2102"/>
      <c r="B619" s="2105"/>
      <c r="C619" s="2105"/>
      <c r="D619" s="2099"/>
      <c r="E619" s="518"/>
      <c r="F619" s="2127"/>
      <c r="G619" s="2127"/>
      <c r="H619" s="2117"/>
      <c r="I619" s="2132"/>
      <c r="J619" s="2119" t="s">
        <v>750</v>
      </c>
      <c r="K619" s="2120"/>
      <c r="L619" s="2120"/>
      <c r="M619" s="2120"/>
      <c r="N619" s="2120"/>
      <c r="O619" s="2120"/>
      <c r="P619" s="2120"/>
      <c r="Q619" s="2120"/>
      <c r="R619" s="2120"/>
      <c r="S619" s="2120"/>
      <c r="T619" s="2120"/>
      <c r="U619" s="2120"/>
      <c r="V619" s="2120"/>
      <c r="W619" s="2120"/>
      <c r="X619" s="2121"/>
      <c r="Y619" s="2119" t="s">
        <v>756</v>
      </c>
      <c r="Z619" s="2120"/>
      <c r="AA619" s="2120"/>
      <c r="AB619" s="2120"/>
      <c r="AC619" s="2120"/>
      <c r="AD619" s="2120"/>
      <c r="AE619" s="2120"/>
      <c r="AF619" s="2120"/>
      <c r="AG619" s="2120"/>
      <c r="AH619" s="2120"/>
      <c r="AI619" s="2120"/>
      <c r="AJ619" s="2121"/>
    </row>
    <row r="620" spans="1:180" s="29" customFormat="1" ht="335.25" customHeight="1" x14ac:dyDescent="0.25">
      <c r="A620" s="2102"/>
      <c r="B620" s="2105"/>
      <c r="C620" s="2105"/>
      <c r="D620" s="2099"/>
      <c r="E620" s="518"/>
      <c r="F620" s="2127"/>
      <c r="G620" s="2127"/>
      <c r="H620" s="2117"/>
      <c r="I620" s="2132"/>
      <c r="J620" s="2117" t="s">
        <v>758</v>
      </c>
      <c r="K620" s="553" t="s">
        <v>1238</v>
      </c>
      <c r="L620" s="553" t="s">
        <v>1239</v>
      </c>
      <c r="M620" s="553" t="s">
        <v>1240</v>
      </c>
      <c r="N620" s="553"/>
      <c r="O620" s="553"/>
      <c r="P620" s="553"/>
      <c r="Q620" s="553"/>
      <c r="R620" s="553"/>
      <c r="S620" s="553"/>
      <c r="T620" s="553"/>
      <c r="U620" s="558"/>
      <c r="V620" s="554"/>
      <c r="W620" s="553"/>
      <c r="X620" s="553"/>
      <c r="Y620" s="2117" t="s">
        <v>757</v>
      </c>
      <c r="Z620" s="554" t="s">
        <v>1681</v>
      </c>
      <c r="AA620" s="553" t="s">
        <v>1682</v>
      </c>
      <c r="AB620" s="553"/>
      <c r="AC620" s="553"/>
      <c r="AD620" s="553"/>
      <c r="AE620" s="553"/>
      <c r="AF620" s="553"/>
      <c r="AG620" s="553"/>
      <c r="AH620" s="553"/>
      <c r="AI620" s="553"/>
      <c r="AJ620" s="555"/>
    </row>
    <row r="621" spans="1:180" s="29" customFormat="1" ht="47.45" customHeight="1" x14ac:dyDescent="0.25">
      <c r="A621" s="2103"/>
      <c r="B621" s="2106"/>
      <c r="C621" s="2106"/>
      <c r="D621" s="2100"/>
      <c r="E621" s="519"/>
      <c r="F621" s="2128"/>
      <c r="G621" s="2128"/>
      <c r="H621" s="2118"/>
      <c r="I621" s="2133"/>
      <c r="J621" s="2118"/>
      <c r="K621" s="521" t="s">
        <v>1510</v>
      </c>
      <c r="L621" s="521" t="s">
        <v>1511</v>
      </c>
      <c r="M621" s="521" t="s">
        <v>1512</v>
      </c>
      <c r="N621" s="521"/>
      <c r="O621" s="521"/>
      <c r="P621" s="521"/>
      <c r="Q621" s="521"/>
      <c r="R621" s="521"/>
      <c r="S621" s="521"/>
      <c r="T621" s="521"/>
      <c r="U621" s="547"/>
      <c r="V621" s="520"/>
      <c r="W621" s="521"/>
      <c r="X621" s="521"/>
      <c r="Y621" s="2118"/>
      <c r="Z621" s="520" t="s">
        <v>1241</v>
      </c>
      <c r="AA621" s="520" t="s">
        <v>1687</v>
      </c>
      <c r="AB621" s="521"/>
      <c r="AC621" s="521"/>
      <c r="AD621" s="521"/>
      <c r="AE621" s="521"/>
      <c r="AF621" s="521"/>
      <c r="AG621" s="521"/>
      <c r="AH621" s="521"/>
      <c r="AI621" s="521"/>
      <c r="AJ621" s="522"/>
    </row>
    <row r="622" spans="1:180" s="29" customFormat="1" ht="21.75" customHeight="1" x14ac:dyDescent="0.25">
      <c r="A622" s="250">
        <v>1</v>
      </c>
      <c r="B622" s="251">
        <v>2</v>
      </c>
      <c r="C622" s="251">
        <v>3</v>
      </c>
      <c r="D622" s="252">
        <v>4</v>
      </c>
      <c r="E622" s="516">
        <v>5</v>
      </c>
      <c r="F622" s="253">
        <v>6</v>
      </c>
      <c r="G622" s="253">
        <v>7</v>
      </c>
      <c r="H622" s="550">
        <v>8</v>
      </c>
      <c r="I622" s="548">
        <v>9</v>
      </c>
      <c r="J622" s="552">
        <v>10</v>
      </c>
      <c r="K622" s="373">
        <v>11</v>
      </c>
      <c r="L622" s="374">
        <v>12</v>
      </c>
      <c r="M622" s="538">
        <v>13</v>
      </c>
      <c r="N622" s="374">
        <v>14</v>
      </c>
      <c r="O622" s="374">
        <v>15</v>
      </c>
      <c r="P622" s="374">
        <v>16</v>
      </c>
      <c r="Q622" s="374">
        <v>17</v>
      </c>
      <c r="R622" s="374">
        <v>18</v>
      </c>
      <c r="S622" s="374">
        <v>19</v>
      </c>
      <c r="T622" s="374">
        <v>20</v>
      </c>
      <c r="U622" s="373">
        <v>21</v>
      </c>
      <c r="V622" s="373">
        <v>22</v>
      </c>
      <c r="W622" s="374">
        <v>23</v>
      </c>
      <c r="X622" s="374">
        <v>24</v>
      </c>
      <c r="Y622" s="552">
        <v>25</v>
      </c>
      <c r="Z622" s="373">
        <v>26</v>
      </c>
      <c r="AA622" s="374">
        <v>27</v>
      </c>
      <c r="AB622" s="374">
        <v>28</v>
      </c>
      <c r="AC622" s="374">
        <v>29</v>
      </c>
      <c r="AD622" s="374">
        <v>30</v>
      </c>
      <c r="AE622" s="374">
        <v>31</v>
      </c>
      <c r="AF622" s="374">
        <v>32</v>
      </c>
      <c r="AG622" s="374">
        <v>33</v>
      </c>
      <c r="AH622" s="374">
        <v>34</v>
      </c>
      <c r="AI622" s="374">
        <v>35</v>
      </c>
      <c r="AJ622" s="382">
        <v>36</v>
      </c>
    </row>
    <row r="623" spans="1:180" s="22" customFormat="1" ht="21" customHeight="1" x14ac:dyDescent="0.25">
      <c r="A623" s="526" t="s">
        <v>70</v>
      </c>
      <c r="B623" s="527"/>
      <c r="C623" s="527"/>
      <c r="D623" s="528"/>
      <c r="E623" s="529"/>
      <c r="F623" s="524">
        <f t="shared" ref="F623:AJ623" si="414">F625+F665</f>
        <v>0</v>
      </c>
      <c r="G623" s="524">
        <f t="shared" si="414"/>
        <v>243500</v>
      </c>
      <c r="H623" s="530">
        <f t="shared" si="414"/>
        <v>0</v>
      </c>
      <c r="I623" s="534">
        <f t="shared" si="414"/>
        <v>0</v>
      </c>
      <c r="J623" s="530">
        <f t="shared" si="414"/>
        <v>0</v>
      </c>
      <c r="K623" s="531">
        <f t="shared" si="414"/>
        <v>0</v>
      </c>
      <c r="L623" s="532">
        <f t="shared" si="414"/>
        <v>0</v>
      </c>
      <c r="M623" s="531">
        <f t="shared" si="414"/>
        <v>0</v>
      </c>
      <c r="N623" s="532">
        <f t="shared" si="414"/>
        <v>0</v>
      </c>
      <c r="O623" s="532">
        <f t="shared" si="414"/>
        <v>0</v>
      </c>
      <c r="P623" s="532">
        <f t="shared" si="414"/>
        <v>0</v>
      </c>
      <c r="Q623" s="532">
        <f t="shared" si="414"/>
        <v>0</v>
      </c>
      <c r="R623" s="532">
        <f t="shared" si="414"/>
        <v>0</v>
      </c>
      <c r="S623" s="532">
        <f t="shared" si="414"/>
        <v>0</v>
      </c>
      <c r="T623" s="532">
        <f t="shared" si="414"/>
        <v>0</v>
      </c>
      <c r="U623" s="531">
        <f t="shared" si="414"/>
        <v>0</v>
      </c>
      <c r="V623" s="531">
        <f t="shared" si="414"/>
        <v>0</v>
      </c>
      <c r="W623" s="532">
        <f t="shared" si="414"/>
        <v>0</v>
      </c>
      <c r="X623" s="532">
        <f t="shared" si="414"/>
        <v>0</v>
      </c>
      <c r="Y623" s="530">
        <f t="shared" si="414"/>
        <v>243500</v>
      </c>
      <c r="Z623" s="531">
        <f t="shared" si="414"/>
        <v>243500</v>
      </c>
      <c r="AA623" s="532">
        <f t="shared" si="414"/>
        <v>0</v>
      </c>
      <c r="AB623" s="532">
        <f t="shared" si="414"/>
        <v>0</v>
      </c>
      <c r="AC623" s="532">
        <f t="shared" si="414"/>
        <v>0</v>
      </c>
      <c r="AD623" s="532">
        <f t="shared" si="414"/>
        <v>0</v>
      </c>
      <c r="AE623" s="532">
        <f t="shared" si="414"/>
        <v>0</v>
      </c>
      <c r="AF623" s="532">
        <f t="shared" si="414"/>
        <v>0</v>
      </c>
      <c r="AG623" s="532">
        <f t="shared" si="414"/>
        <v>0</v>
      </c>
      <c r="AH623" s="532">
        <f t="shared" si="414"/>
        <v>0</v>
      </c>
      <c r="AI623" s="532">
        <f t="shared" si="414"/>
        <v>0</v>
      </c>
      <c r="AJ623" s="533">
        <f t="shared" si="414"/>
        <v>0</v>
      </c>
    </row>
    <row r="624" spans="1:180" s="22" customFormat="1" ht="21" customHeight="1" x14ac:dyDescent="0.25">
      <c r="A624" s="526" t="s">
        <v>637</v>
      </c>
      <c r="B624" s="527"/>
      <c r="C624" s="527"/>
      <c r="D624" s="528"/>
      <c r="E624" s="529"/>
      <c r="F624" s="524">
        <f>F629+F631+F633+F638+F640+F645+F665+F657-F646-F647-F653</f>
        <v>0</v>
      </c>
      <c r="G624" s="524">
        <f t="shared" ref="G624:AJ624" si="415">G629+G631+G633+G638+G640+G645+G665+G657-G646-G647-G653</f>
        <v>243500</v>
      </c>
      <c r="H624" s="530">
        <f t="shared" si="415"/>
        <v>0</v>
      </c>
      <c r="I624" s="534">
        <f t="shared" si="415"/>
        <v>0</v>
      </c>
      <c r="J624" s="530">
        <f t="shared" si="415"/>
        <v>0</v>
      </c>
      <c r="K624" s="531">
        <f t="shared" si="415"/>
        <v>0</v>
      </c>
      <c r="L624" s="532">
        <f t="shared" si="415"/>
        <v>0</v>
      </c>
      <c r="M624" s="531">
        <f t="shared" si="415"/>
        <v>0</v>
      </c>
      <c r="N624" s="532">
        <f t="shared" si="415"/>
        <v>0</v>
      </c>
      <c r="O624" s="532">
        <f t="shared" si="415"/>
        <v>0</v>
      </c>
      <c r="P624" s="532">
        <f t="shared" si="415"/>
        <v>0</v>
      </c>
      <c r="Q624" s="532">
        <f t="shared" si="415"/>
        <v>0</v>
      </c>
      <c r="R624" s="532">
        <f t="shared" si="415"/>
        <v>0</v>
      </c>
      <c r="S624" s="532">
        <f t="shared" si="415"/>
        <v>0</v>
      </c>
      <c r="T624" s="532">
        <f t="shared" si="415"/>
        <v>0</v>
      </c>
      <c r="U624" s="531">
        <f t="shared" si="415"/>
        <v>0</v>
      </c>
      <c r="V624" s="531">
        <f t="shared" si="415"/>
        <v>0</v>
      </c>
      <c r="W624" s="532">
        <f t="shared" si="415"/>
        <v>0</v>
      </c>
      <c r="X624" s="532">
        <f t="shared" si="415"/>
        <v>0</v>
      </c>
      <c r="Y624" s="530">
        <f t="shared" si="415"/>
        <v>243500</v>
      </c>
      <c r="Z624" s="531">
        <f t="shared" si="415"/>
        <v>243500</v>
      </c>
      <c r="AA624" s="532">
        <f t="shared" si="415"/>
        <v>0</v>
      </c>
      <c r="AB624" s="532">
        <f t="shared" si="415"/>
        <v>0</v>
      </c>
      <c r="AC624" s="532">
        <f t="shared" si="415"/>
        <v>0</v>
      </c>
      <c r="AD624" s="532">
        <f t="shared" si="415"/>
        <v>0</v>
      </c>
      <c r="AE624" s="532">
        <f t="shared" si="415"/>
        <v>0</v>
      </c>
      <c r="AF624" s="532">
        <f t="shared" si="415"/>
        <v>0</v>
      </c>
      <c r="AG624" s="532">
        <f t="shared" si="415"/>
        <v>0</v>
      </c>
      <c r="AH624" s="532">
        <f t="shared" si="415"/>
        <v>0</v>
      </c>
      <c r="AI624" s="532">
        <f t="shared" si="415"/>
        <v>0</v>
      </c>
      <c r="AJ624" s="533">
        <f t="shared" si="415"/>
        <v>0</v>
      </c>
    </row>
    <row r="625" spans="1:178" s="22" customFormat="1" ht="22.5" customHeight="1" x14ac:dyDescent="0.25">
      <c r="A625" s="268"/>
      <c r="B625" s="269">
        <v>200</v>
      </c>
      <c r="C625" s="269"/>
      <c r="D625" s="272"/>
      <c r="E625" s="453"/>
      <c r="F625" s="270">
        <f t="shared" ref="F625:AJ625" si="416">F626+F656+F659+F662</f>
        <v>0</v>
      </c>
      <c r="G625" s="270">
        <f t="shared" si="416"/>
        <v>0</v>
      </c>
      <c r="H625" s="530">
        <f t="shared" si="416"/>
        <v>0</v>
      </c>
      <c r="I625" s="534">
        <f t="shared" si="416"/>
        <v>0</v>
      </c>
      <c r="J625" s="530">
        <f t="shared" si="416"/>
        <v>0</v>
      </c>
      <c r="K625" s="375">
        <f t="shared" si="416"/>
        <v>0</v>
      </c>
      <c r="L625" s="257">
        <f t="shared" si="416"/>
        <v>0</v>
      </c>
      <c r="M625" s="375">
        <f t="shared" si="416"/>
        <v>0</v>
      </c>
      <c r="N625" s="257">
        <f t="shared" si="416"/>
        <v>0</v>
      </c>
      <c r="O625" s="257">
        <f t="shared" si="416"/>
        <v>0</v>
      </c>
      <c r="P625" s="257">
        <f t="shared" si="416"/>
        <v>0</v>
      </c>
      <c r="Q625" s="257">
        <f t="shared" si="416"/>
        <v>0</v>
      </c>
      <c r="R625" s="257">
        <f t="shared" si="416"/>
        <v>0</v>
      </c>
      <c r="S625" s="257">
        <f t="shared" si="416"/>
        <v>0</v>
      </c>
      <c r="T625" s="257">
        <f t="shared" si="416"/>
        <v>0</v>
      </c>
      <c r="U625" s="375">
        <f t="shared" si="416"/>
        <v>0</v>
      </c>
      <c r="V625" s="375">
        <f t="shared" si="416"/>
        <v>0</v>
      </c>
      <c r="W625" s="257">
        <f t="shared" si="416"/>
        <v>0</v>
      </c>
      <c r="X625" s="257">
        <f t="shared" si="416"/>
        <v>0</v>
      </c>
      <c r="Y625" s="530">
        <f t="shared" si="416"/>
        <v>0</v>
      </c>
      <c r="Z625" s="375">
        <f t="shared" si="416"/>
        <v>0</v>
      </c>
      <c r="AA625" s="257">
        <f t="shared" si="416"/>
        <v>0</v>
      </c>
      <c r="AB625" s="257">
        <f t="shared" si="416"/>
        <v>0</v>
      </c>
      <c r="AC625" s="257">
        <f t="shared" si="416"/>
        <v>0</v>
      </c>
      <c r="AD625" s="257">
        <f t="shared" si="416"/>
        <v>0</v>
      </c>
      <c r="AE625" s="257">
        <f t="shared" si="416"/>
        <v>0</v>
      </c>
      <c r="AF625" s="257">
        <f t="shared" si="416"/>
        <v>0</v>
      </c>
      <c r="AG625" s="257">
        <f t="shared" si="416"/>
        <v>0</v>
      </c>
      <c r="AH625" s="257">
        <f t="shared" si="416"/>
        <v>0</v>
      </c>
      <c r="AI625" s="257">
        <f t="shared" si="416"/>
        <v>0</v>
      </c>
      <c r="AJ625" s="256">
        <f t="shared" si="416"/>
        <v>0</v>
      </c>
    </row>
    <row r="626" spans="1:178" s="22" customFormat="1" ht="21.75" customHeight="1" x14ac:dyDescent="0.25">
      <c r="A626" s="526" t="s">
        <v>661</v>
      </c>
      <c r="B626" s="527">
        <v>220</v>
      </c>
      <c r="C626" s="527"/>
      <c r="D626" s="528"/>
      <c r="E626" s="529"/>
      <c r="F626" s="524">
        <f t="shared" ref="F626:AJ626" si="417">F627+F629+F631+F633+F638+F640+F645</f>
        <v>0</v>
      </c>
      <c r="G626" s="524">
        <f t="shared" si="417"/>
        <v>0</v>
      </c>
      <c r="H626" s="530">
        <f t="shared" si="417"/>
        <v>0</v>
      </c>
      <c r="I626" s="534">
        <f t="shared" si="417"/>
        <v>0</v>
      </c>
      <c r="J626" s="530">
        <f t="shared" si="417"/>
        <v>0</v>
      </c>
      <c r="K626" s="531">
        <f t="shared" si="417"/>
        <v>0</v>
      </c>
      <c r="L626" s="532">
        <f t="shared" si="417"/>
        <v>0</v>
      </c>
      <c r="M626" s="531">
        <f t="shared" si="417"/>
        <v>0</v>
      </c>
      <c r="N626" s="532">
        <f t="shared" si="417"/>
        <v>0</v>
      </c>
      <c r="O626" s="532">
        <f t="shared" si="417"/>
        <v>0</v>
      </c>
      <c r="P626" s="532">
        <f t="shared" si="417"/>
        <v>0</v>
      </c>
      <c r="Q626" s="532">
        <f t="shared" si="417"/>
        <v>0</v>
      </c>
      <c r="R626" s="532">
        <f t="shared" si="417"/>
        <v>0</v>
      </c>
      <c r="S626" s="532">
        <f t="shared" si="417"/>
        <v>0</v>
      </c>
      <c r="T626" s="532">
        <f t="shared" si="417"/>
        <v>0</v>
      </c>
      <c r="U626" s="531">
        <f t="shared" si="417"/>
        <v>0</v>
      </c>
      <c r="V626" s="531">
        <f t="shared" si="417"/>
        <v>0</v>
      </c>
      <c r="W626" s="532">
        <f t="shared" si="417"/>
        <v>0</v>
      </c>
      <c r="X626" s="532">
        <f t="shared" si="417"/>
        <v>0</v>
      </c>
      <c r="Y626" s="530">
        <f t="shared" si="417"/>
        <v>0</v>
      </c>
      <c r="Z626" s="531">
        <f t="shared" si="417"/>
        <v>0</v>
      </c>
      <c r="AA626" s="532">
        <f t="shared" si="417"/>
        <v>0</v>
      </c>
      <c r="AB626" s="532">
        <f t="shared" si="417"/>
        <v>0</v>
      </c>
      <c r="AC626" s="532">
        <f t="shared" si="417"/>
        <v>0</v>
      </c>
      <c r="AD626" s="532">
        <f t="shared" si="417"/>
        <v>0</v>
      </c>
      <c r="AE626" s="532">
        <f t="shared" si="417"/>
        <v>0</v>
      </c>
      <c r="AF626" s="532">
        <f t="shared" si="417"/>
        <v>0</v>
      </c>
      <c r="AG626" s="532">
        <f t="shared" si="417"/>
        <v>0</v>
      </c>
      <c r="AH626" s="532">
        <f t="shared" si="417"/>
        <v>0</v>
      </c>
      <c r="AI626" s="532">
        <f t="shared" si="417"/>
        <v>0</v>
      </c>
      <c r="AJ626" s="533">
        <f t="shared" si="417"/>
        <v>0</v>
      </c>
    </row>
    <row r="627" spans="1:178" s="42" customFormat="1" ht="21.75" customHeight="1" x14ac:dyDescent="0.25">
      <c r="A627" s="526" t="s">
        <v>662</v>
      </c>
      <c r="B627" s="527">
        <v>212</v>
      </c>
      <c r="C627" s="527"/>
      <c r="D627" s="528"/>
      <c r="E627" s="529"/>
      <c r="F627" s="524">
        <f t="shared" ref="F627:AJ627" si="418">SUM(F628:F628)</f>
        <v>0</v>
      </c>
      <c r="G627" s="524">
        <f t="shared" si="418"/>
        <v>0</v>
      </c>
      <c r="H627" s="530">
        <f t="shared" si="418"/>
        <v>0</v>
      </c>
      <c r="I627" s="534">
        <f t="shared" si="418"/>
        <v>0</v>
      </c>
      <c r="J627" s="530">
        <f t="shared" si="418"/>
        <v>0</v>
      </c>
      <c r="K627" s="531">
        <f t="shared" si="418"/>
        <v>0</v>
      </c>
      <c r="L627" s="532">
        <f t="shared" si="418"/>
        <v>0</v>
      </c>
      <c r="M627" s="531">
        <f t="shared" si="418"/>
        <v>0</v>
      </c>
      <c r="N627" s="532">
        <f t="shared" si="418"/>
        <v>0</v>
      </c>
      <c r="O627" s="532">
        <f t="shared" si="418"/>
        <v>0</v>
      </c>
      <c r="P627" s="532">
        <f t="shared" si="418"/>
        <v>0</v>
      </c>
      <c r="Q627" s="532">
        <f t="shared" si="418"/>
        <v>0</v>
      </c>
      <c r="R627" s="532">
        <f t="shared" si="418"/>
        <v>0</v>
      </c>
      <c r="S627" s="532">
        <f t="shared" si="418"/>
        <v>0</v>
      </c>
      <c r="T627" s="532">
        <f t="shared" si="418"/>
        <v>0</v>
      </c>
      <c r="U627" s="531">
        <f t="shared" si="418"/>
        <v>0</v>
      </c>
      <c r="V627" s="531">
        <f t="shared" si="418"/>
        <v>0</v>
      </c>
      <c r="W627" s="532">
        <f t="shared" si="418"/>
        <v>0</v>
      </c>
      <c r="X627" s="532">
        <f t="shared" si="418"/>
        <v>0</v>
      </c>
      <c r="Y627" s="530">
        <f t="shared" si="418"/>
        <v>0</v>
      </c>
      <c r="Z627" s="531">
        <f t="shared" si="418"/>
        <v>0</v>
      </c>
      <c r="AA627" s="532">
        <f t="shared" si="418"/>
        <v>0</v>
      </c>
      <c r="AB627" s="532">
        <f t="shared" si="418"/>
        <v>0</v>
      </c>
      <c r="AC627" s="532">
        <f t="shared" si="418"/>
        <v>0</v>
      </c>
      <c r="AD627" s="532">
        <f t="shared" si="418"/>
        <v>0</v>
      </c>
      <c r="AE627" s="532">
        <f t="shared" si="418"/>
        <v>0</v>
      </c>
      <c r="AF627" s="532">
        <f t="shared" si="418"/>
        <v>0</v>
      </c>
      <c r="AG627" s="532">
        <f t="shared" si="418"/>
        <v>0</v>
      </c>
      <c r="AH627" s="532">
        <f t="shared" si="418"/>
        <v>0</v>
      </c>
      <c r="AI627" s="532">
        <f t="shared" si="418"/>
        <v>0</v>
      </c>
      <c r="AJ627" s="533">
        <f t="shared" si="418"/>
        <v>0</v>
      </c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  <c r="BK627" s="194"/>
      <c r="BL627" s="194"/>
      <c r="BM627" s="194"/>
      <c r="BN627" s="194"/>
      <c r="BO627" s="194"/>
      <c r="BP627" s="194"/>
      <c r="BQ627" s="194"/>
      <c r="BR627" s="194"/>
      <c r="BS627" s="194"/>
      <c r="BT627" s="194"/>
      <c r="BU627" s="194"/>
      <c r="BV627" s="194"/>
      <c r="BW627" s="194"/>
      <c r="BX627" s="194"/>
      <c r="BY627" s="194"/>
      <c r="BZ627" s="194"/>
      <c r="CA627" s="194"/>
      <c r="CB627" s="194"/>
      <c r="CC627" s="194"/>
      <c r="CD627" s="194"/>
      <c r="CE627" s="194"/>
      <c r="CF627" s="194"/>
      <c r="CG627" s="194"/>
      <c r="CH627" s="194"/>
      <c r="CI627" s="194"/>
      <c r="CJ627" s="194"/>
      <c r="CK627" s="194"/>
      <c r="CL627" s="194"/>
      <c r="CM627" s="194"/>
      <c r="CN627" s="194"/>
      <c r="CO627" s="194"/>
      <c r="CP627" s="194"/>
      <c r="CQ627" s="194"/>
      <c r="CR627" s="194"/>
      <c r="CS627" s="194"/>
      <c r="CT627" s="194"/>
      <c r="CU627" s="194"/>
      <c r="CV627" s="194"/>
      <c r="CW627" s="194"/>
      <c r="CX627" s="194"/>
      <c r="CY627" s="194"/>
      <c r="CZ627" s="194"/>
      <c r="DA627" s="194"/>
      <c r="DB627" s="194"/>
      <c r="DC627" s="194"/>
      <c r="DD627" s="194"/>
      <c r="DE627" s="194"/>
      <c r="DF627" s="194"/>
      <c r="DG627" s="194"/>
      <c r="DH627" s="194"/>
      <c r="DI627" s="194"/>
      <c r="DJ627" s="194"/>
      <c r="DK627" s="194"/>
      <c r="DL627" s="194"/>
      <c r="DM627" s="194"/>
      <c r="DN627" s="194"/>
      <c r="DO627" s="194"/>
      <c r="DP627" s="194"/>
      <c r="DQ627" s="194"/>
      <c r="DR627" s="194"/>
      <c r="DS627" s="194"/>
      <c r="DT627" s="194"/>
      <c r="DU627" s="194"/>
      <c r="DV627" s="194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</row>
    <row r="628" spans="1:178" s="40" customFormat="1" ht="67.5" customHeight="1" x14ac:dyDescent="0.25">
      <c r="A628" s="544" t="s">
        <v>115</v>
      </c>
      <c r="B628" s="230"/>
      <c r="C628" s="247">
        <v>912</v>
      </c>
      <c r="D628" s="248"/>
      <c r="E628" s="454"/>
      <c r="F628" s="231"/>
      <c r="G628" s="231">
        <f>SUM(J628,Y628)</f>
        <v>0</v>
      </c>
      <c r="H628" s="541"/>
      <c r="I628" s="549"/>
      <c r="J628" s="541">
        <f>SUM(K628:X628)</f>
        <v>0</v>
      </c>
      <c r="K628" s="284"/>
      <c r="L628" s="234"/>
      <c r="M628" s="284"/>
      <c r="N628" s="234"/>
      <c r="O628" s="234"/>
      <c r="P628" s="234"/>
      <c r="Q628" s="234"/>
      <c r="R628" s="234"/>
      <c r="S628" s="234"/>
      <c r="T628" s="234"/>
      <c r="U628" s="284"/>
      <c r="V628" s="284"/>
      <c r="W628" s="234"/>
      <c r="X628" s="234"/>
      <c r="Y628" s="541">
        <f>SUM(Z628:AJ628)</f>
        <v>0</v>
      </c>
      <c r="Z628" s="284"/>
      <c r="AA628" s="234"/>
      <c r="AB628" s="234"/>
      <c r="AC628" s="234"/>
      <c r="AD628" s="234"/>
      <c r="AE628" s="234"/>
      <c r="AF628" s="234"/>
      <c r="AG628" s="234"/>
      <c r="AH628" s="234"/>
      <c r="AI628" s="234"/>
      <c r="AJ628" s="237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  <c r="FQ628" s="41"/>
      <c r="FR628" s="41"/>
      <c r="FS628" s="41"/>
      <c r="FT628" s="41"/>
      <c r="FU628" s="41"/>
      <c r="FV628" s="41"/>
    </row>
    <row r="629" spans="1:178" s="22" customFormat="1" ht="23.25" customHeight="1" x14ac:dyDescent="0.25">
      <c r="A629" s="526" t="s">
        <v>71</v>
      </c>
      <c r="B629" s="527">
        <v>221</v>
      </c>
      <c r="C629" s="527"/>
      <c r="D629" s="528"/>
      <c r="E629" s="529"/>
      <c r="F629" s="524">
        <f>SUM(F630)</f>
        <v>0</v>
      </c>
      <c r="G629" s="524">
        <f t="shared" ref="G629:AJ629" si="419">SUM(G630)</f>
        <v>0</v>
      </c>
      <c r="H629" s="530">
        <f t="shared" si="419"/>
        <v>0</v>
      </c>
      <c r="I629" s="534">
        <f t="shared" si="419"/>
        <v>0</v>
      </c>
      <c r="J629" s="530">
        <f t="shared" si="419"/>
        <v>0</v>
      </c>
      <c r="K629" s="531">
        <f t="shared" si="419"/>
        <v>0</v>
      </c>
      <c r="L629" s="532">
        <f t="shared" si="419"/>
        <v>0</v>
      </c>
      <c r="M629" s="531">
        <f t="shared" si="419"/>
        <v>0</v>
      </c>
      <c r="N629" s="532">
        <f t="shared" si="419"/>
        <v>0</v>
      </c>
      <c r="O629" s="532">
        <f t="shared" si="419"/>
        <v>0</v>
      </c>
      <c r="P629" s="532">
        <f t="shared" si="419"/>
        <v>0</v>
      </c>
      <c r="Q629" s="532">
        <f t="shared" si="419"/>
        <v>0</v>
      </c>
      <c r="R629" s="532">
        <f t="shared" si="419"/>
        <v>0</v>
      </c>
      <c r="S629" s="532">
        <f t="shared" si="419"/>
        <v>0</v>
      </c>
      <c r="T629" s="532">
        <f t="shared" si="419"/>
        <v>0</v>
      </c>
      <c r="U629" s="531">
        <f t="shared" si="419"/>
        <v>0</v>
      </c>
      <c r="V629" s="531">
        <f t="shared" si="419"/>
        <v>0</v>
      </c>
      <c r="W629" s="532">
        <f t="shared" si="419"/>
        <v>0</v>
      </c>
      <c r="X629" s="532">
        <f t="shared" si="419"/>
        <v>0</v>
      </c>
      <c r="Y629" s="530">
        <f t="shared" si="419"/>
        <v>0</v>
      </c>
      <c r="Z629" s="531">
        <f t="shared" si="419"/>
        <v>0</v>
      </c>
      <c r="AA629" s="532">
        <f t="shared" si="419"/>
        <v>0</v>
      </c>
      <c r="AB629" s="532">
        <f t="shared" si="419"/>
        <v>0</v>
      </c>
      <c r="AC629" s="532">
        <f t="shared" si="419"/>
        <v>0</v>
      </c>
      <c r="AD629" s="532">
        <f t="shared" si="419"/>
        <v>0</v>
      </c>
      <c r="AE629" s="532">
        <f t="shared" si="419"/>
        <v>0</v>
      </c>
      <c r="AF629" s="532">
        <f t="shared" si="419"/>
        <v>0</v>
      </c>
      <c r="AG629" s="532">
        <f t="shared" si="419"/>
        <v>0</v>
      </c>
      <c r="AH629" s="532">
        <f t="shared" si="419"/>
        <v>0</v>
      </c>
      <c r="AI629" s="532">
        <f t="shared" si="419"/>
        <v>0</v>
      </c>
      <c r="AJ629" s="533">
        <f t="shared" si="419"/>
        <v>0</v>
      </c>
    </row>
    <row r="630" spans="1:178" s="41" customFormat="1" ht="23.25" customHeight="1" x14ac:dyDescent="0.25">
      <c r="A630" s="544" t="s">
        <v>44</v>
      </c>
      <c r="B630" s="230"/>
      <c r="C630" s="247">
        <v>925</v>
      </c>
      <c r="D630" s="248"/>
      <c r="E630" s="454"/>
      <c r="F630" s="231"/>
      <c r="G630" s="231">
        <f>SUM(J630,Y630)</f>
        <v>0</v>
      </c>
      <c r="H630" s="541"/>
      <c r="I630" s="549"/>
      <c r="J630" s="541">
        <f>SUM(K630:X630)</f>
        <v>0</v>
      </c>
      <c r="K630" s="284"/>
      <c r="L630" s="234"/>
      <c r="M630" s="284"/>
      <c r="N630" s="234"/>
      <c r="O630" s="234"/>
      <c r="P630" s="234"/>
      <c r="Q630" s="234"/>
      <c r="R630" s="234"/>
      <c r="S630" s="234"/>
      <c r="T630" s="234"/>
      <c r="U630" s="284"/>
      <c r="V630" s="284"/>
      <c r="W630" s="234"/>
      <c r="X630" s="234"/>
      <c r="Y630" s="541">
        <f>SUM(Z630:AJ630)</f>
        <v>0</v>
      </c>
      <c r="Z630" s="284"/>
      <c r="AA630" s="234"/>
      <c r="AB630" s="234"/>
      <c r="AC630" s="234"/>
      <c r="AD630" s="234"/>
      <c r="AE630" s="234"/>
      <c r="AF630" s="234"/>
      <c r="AG630" s="234"/>
      <c r="AH630" s="234"/>
      <c r="AI630" s="234"/>
      <c r="AJ630" s="237"/>
    </row>
    <row r="631" spans="1:178" s="42" customFormat="1" ht="23.25" customHeight="1" x14ac:dyDescent="0.25">
      <c r="A631" s="526" t="s">
        <v>655</v>
      </c>
      <c r="B631" s="527">
        <v>222</v>
      </c>
      <c r="C631" s="527"/>
      <c r="D631" s="528"/>
      <c r="E631" s="529"/>
      <c r="F631" s="524">
        <f t="shared" ref="F631:X631" si="420">SUM(F632)</f>
        <v>0</v>
      </c>
      <c r="G631" s="524">
        <f t="shared" si="420"/>
        <v>0</v>
      </c>
      <c r="H631" s="530">
        <f t="shared" si="420"/>
        <v>0</v>
      </c>
      <c r="I631" s="534">
        <f t="shared" si="420"/>
        <v>0</v>
      </c>
      <c r="J631" s="530">
        <f t="shared" si="420"/>
        <v>0</v>
      </c>
      <c r="K631" s="531">
        <f t="shared" si="420"/>
        <v>0</v>
      </c>
      <c r="L631" s="532">
        <f t="shared" si="420"/>
        <v>0</v>
      </c>
      <c r="M631" s="531">
        <f t="shared" si="420"/>
        <v>0</v>
      </c>
      <c r="N631" s="532">
        <f t="shared" si="420"/>
        <v>0</v>
      </c>
      <c r="O631" s="532">
        <f t="shared" si="420"/>
        <v>0</v>
      </c>
      <c r="P631" s="532">
        <f t="shared" si="420"/>
        <v>0</v>
      </c>
      <c r="Q631" s="532">
        <f t="shared" si="420"/>
        <v>0</v>
      </c>
      <c r="R631" s="532">
        <f t="shared" si="420"/>
        <v>0</v>
      </c>
      <c r="S631" s="532">
        <f t="shared" si="420"/>
        <v>0</v>
      </c>
      <c r="T631" s="532">
        <f t="shared" si="420"/>
        <v>0</v>
      </c>
      <c r="U631" s="531">
        <f t="shared" si="420"/>
        <v>0</v>
      </c>
      <c r="V631" s="531">
        <f t="shared" si="420"/>
        <v>0</v>
      </c>
      <c r="W631" s="532">
        <f t="shared" si="420"/>
        <v>0</v>
      </c>
      <c r="X631" s="532">
        <f t="shared" si="420"/>
        <v>0</v>
      </c>
      <c r="Y631" s="530">
        <f t="shared" ref="Y631:AJ631" si="421">SUM(Y632)</f>
        <v>0</v>
      </c>
      <c r="Z631" s="531">
        <f t="shared" si="421"/>
        <v>0</v>
      </c>
      <c r="AA631" s="532">
        <f t="shared" si="421"/>
        <v>0</v>
      </c>
      <c r="AB631" s="532">
        <f t="shared" si="421"/>
        <v>0</v>
      </c>
      <c r="AC631" s="532">
        <f t="shared" si="421"/>
        <v>0</v>
      </c>
      <c r="AD631" s="532">
        <f t="shared" si="421"/>
        <v>0</v>
      </c>
      <c r="AE631" s="532">
        <f t="shared" si="421"/>
        <v>0</v>
      </c>
      <c r="AF631" s="532">
        <f t="shared" si="421"/>
        <v>0</v>
      </c>
      <c r="AG631" s="532">
        <f t="shared" si="421"/>
        <v>0</v>
      </c>
      <c r="AH631" s="532">
        <f t="shared" si="421"/>
        <v>0</v>
      </c>
      <c r="AI631" s="532">
        <f t="shared" si="421"/>
        <v>0</v>
      </c>
      <c r="AJ631" s="533">
        <f t="shared" si="421"/>
        <v>0</v>
      </c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94"/>
      <c r="BT631" s="194"/>
      <c r="BU631" s="194"/>
      <c r="BV631" s="194"/>
      <c r="BW631" s="194"/>
      <c r="BX631" s="194"/>
      <c r="BY631" s="194"/>
      <c r="BZ631" s="194"/>
      <c r="CA631" s="194"/>
      <c r="CB631" s="194"/>
      <c r="CC631" s="194"/>
      <c r="CD631" s="194"/>
      <c r="CE631" s="194"/>
      <c r="CF631" s="194"/>
      <c r="CG631" s="194"/>
      <c r="CH631" s="194"/>
      <c r="CI631" s="194"/>
      <c r="CJ631" s="194"/>
      <c r="CK631" s="194"/>
      <c r="CL631" s="194"/>
      <c r="CM631" s="194"/>
      <c r="CN631" s="194"/>
      <c r="CO631" s="194"/>
      <c r="CP631" s="194"/>
      <c r="CQ631" s="194"/>
      <c r="CR631" s="194"/>
      <c r="CS631" s="194"/>
      <c r="CT631" s="194"/>
      <c r="CU631" s="194"/>
      <c r="CV631" s="194"/>
      <c r="CW631" s="194"/>
      <c r="CX631" s="194"/>
      <c r="CY631" s="194"/>
      <c r="CZ631" s="194"/>
      <c r="DA631" s="194"/>
      <c r="DB631" s="194"/>
      <c r="DC631" s="194"/>
      <c r="DD631" s="194"/>
      <c r="DE631" s="194"/>
      <c r="DF631" s="194"/>
      <c r="DG631" s="194"/>
      <c r="DH631" s="194"/>
      <c r="DI631" s="194"/>
      <c r="DJ631" s="194"/>
      <c r="DK631" s="194"/>
      <c r="DL631" s="194"/>
      <c r="DM631" s="194"/>
      <c r="DN631" s="194"/>
      <c r="DO631" s="194"/>
      <c r="DP631" s="194"/>
      <c r="DQ631" s="194"/>
      <c r="DR631" s="194"/>
      <c r="DS631" s="194"/>
      <c r="DT631" s="194"/>
      <c r="DU631" s="194"/>
      <c r="DV631" s="194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</row>
    <row r="632" spans="1:178" s="40" customFormat="1" ht="24.75" customHeight="1" x14ac:dyDescent="0.25">
      <c r="A632" s="544" t="s">
        <v>73</v>
      </c>
      <c r="B632" s="230"/>
      <c r="C632" s="247">
        <v>922</v>
      </c>
      <c r="D632" s="248"/>
      <c r="E632" s="454"/>
      <c r="F632" s="231"/>
      <c r="G632" s="231">
        <f>SUM(J632,Y632)</f>
        <v>0</v>
      </c>
      <c r="H632" s="541"/>
      <c r="I632" s="549"/>
      <c r="J632" s="541">
        <f>SUM(K632:X632)</f>
        <v>0</v>
      </c>
      <c r="K632" s="284"/>
      <c r="L632" s="234"/>
      <c r="M632" s="284"/>
      <c r="N632" s="234"/>
      <c r="O632" s="234"/>
      <c r="P632" s="234"/>
      <c r="Q632" s="234"/>
      <c r="R632" s="234"/>
      <c r="S632" s="234"/>
      <c r="T632" s="234"/>
      <c r="U632" s="284"/>
      <c r="V632" s="284"/>
      <c r="W632" s="234"/>
      <c r="X632" s="234"/>
      <c r="Y632" s="541">
        <f>SUM(Z632:AJ632)</f>
        <v>0</v>
      </c>
      <c r="Z632" s="284"/>
      <c r="AA632" s="234"/>
      <c r="AB632" s="234"/>
      <c r="AC632" s="234"/>
      <c r="AD632" s="234"/>
      <c r="AE632" s="234"/>
      <c r="AF632" s="234"/>
      <c r="AG632" s="234"/>
      <c r="AH632" s="234"/>
      <c r="AI632" s="234"/>
      <c r="AJ632" s="237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  <c r="FQ632" s="41"/>
      <c r="FR632" s="41"/>
      <c r="FS632" s="41"/>
      <c r="FT632" s="41"/>
      <c r="FU632" s="41"/>
      <c r="FV632" s="41"/>
    </row>
    <row r="633" spans="1:178" s="42" customFormat="1" ht="24" customHeight="1" x14ac:dyDescent="0.25">
      <c r="A633" s="526" t="s">
        <v>656</v>
      </c>
      <c r="B633" s="527">
        <v>223</v>
      </c>
      <c r="C633" s="527"/>
      <c r="D633" s="528"/>
      <c r="E633" s="529"/>
      <c r="F633" s="524">
        <f t="shared" ref="F633:S633" si="422">SUM(F634:F637)</f>
        <v>0</v>
      </c>
      <c r="G633" s="524">
        <f t="shared" si="422"/>
        <v>0</v>
      </c>
      <c r="H633" s="530">
        <f t="shared" si="422"/>
        <v>0</v>
      </c>
      <c r="I633" s="534">
        <f t="shared" si="422"/>
        <v>0</v>
      </c>
      <c r="J633" s="530">
        <f t="shared" si="422"/>
        <v>0</v>
      </c>
      <c r="K633" s="531">
        <f t="shared" si="422"/>
        <v>0</v>
      </c>
      <c r="L633" s="532">
        <f t="shared" si="422"/>
        <v>0</v>
      </c>
      <c r="M633" s="531">
        <f t="shared" si="422"/>
        <v>0</v>
      </c>
      <c r="N633" s="532">
        <f t="shared" si="422"/>
        <v>0</v>
      </c>
      <c r="O633" s="532">
        <f t="shared" si="422"/>
        <v>0</v>
      </c>
      <c r="P633" s="532">
        <f t="shared" si="422"/>
        <v>0</v>
      </c>
      <c r="Q633" s="532">
        <f t="shared" si="422"/>
        <v>0</v>
      </c>
      <c r="R633" s="532">
        <f t="shared" si="422"/>
        <v>0</v>
      </c>
      <c r="S633" s="532">
        <f t="shared" si="422"/>
        <v>0</v>
      </c>
      <c r="T633" s="532">
        <f>SUM(T634:T637)</f>
        <v>0</v>
      </c>
      <c r="U633" s="531">
        <f>SUM(U634:U637)</f>
        <v>0</v>
      </c>
      <c r="V633" s="531">
        <f>SUM(V634:V637)</f>
        <v>0</v>
      </c>
      <c r="W633" s="532">
        <f>SUM(W634:W637)</f>
        <v>0</v>
      </c>
      <c r="X633" s="532">
        <f>SUM(X634:X637)</f>
        <v>0</v>
      </c>
      <c r="Y633" s="530">
        <f t="shared" ref="Y633:AF633" si="423">SUM(Y634:Y637)</f>
        <v>0</v>
      </c>
      <c r="Z633" s="531">
        <f t="shared" si="423"/>
        <v>0</v>
      </c>
      <c r="AA633" s="532">
        <f t="shared" si="423"/>
        <v>0</v>
      </c>
      <c r="AB633" s="532">
        <f t="shared" si="423"/>
        <v>0</v>
      </c>
      <c r="AC633" s="532">
        <f>SUM(AC634:AC637)</f>
        <v>0</v>
      </c>
      <c r="AD633" s="532">
        <f>SUM(AD634:AD637)</f>
        <v>0</v>
      </c>
      <c r="AE633" s="532">
        <f>SUM(AE634:AE637)</f>
        <v>0</v>
      </c>
      <c r="AF633" s="532">
        <f t="shared" si="423"/>
        <v>0</v>
      </c>
      <c r="AG633" s="532">
        <f>SUM(AG634:AG637)</f>
        <v>0</v>
      </c>
      <c r="AH633" s="532">
        <f>SUM(AH634:AH637)</f>
        <v>0</v>
      </c>
      <c r="AI633" s="532">
        <f>SUM(AI634:AI637)</f>
        <v>0</v>
      </c>
      <c r="AJ633" s="533">
        <f>SUM(AJ634:AJ637)</f>
        <v>0</v>
      </c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4"/>
      <c r="BL633" s="194"/>
      <c r="BM633" s="194"/>
      <c r="BN633" s="194"/>
      <c r="BO633" s="194"/>
      <c r="BP633" s="194"/>
      <c r="BQ633" s="194"/>
      <c r="BR633" s="194"/>
      <c r="BS633" s="194"/>
      <c r="BT633" s="194"/>
      <c r="BU633" s="194"/>
      <c r="BV633" s="194"/>
      <c r="BW633" s="194"/>
      <c r="BX633" s="194"/>
      <c r="BY633" s="194"/>
      <c r="BZ633" s="194"/>
      <c r="CA633" s="194"/>
      <c r="CB633" s="194"/>
      <c r="CC633" s="194"/>
      <c r="CD633" s="194"/>
      <c r="CE633" s="194"/>
      <c r="CF633" s="194"/>
      <c r="CG633" s="194"/>
      <c r="CH633" s="194"/>
      <c r="CI633" s="194"/>
      <c r="CJ633" s="194"/>
      <c r="CK633" s="194"/>
      <c r="CL633" s="194"/>
      <c r="CM633" s="194"/>
      <c r="CN633" s="194"/>
      <c r="CO633" s="194"/>
      <c r="CP633" s="194"/>
      <c r="CQ633" s="194"/>
      <c r="CR633" s="194"/>
      <c r="CS633" s="194"/>
      <c r="CT633" s="194"/>
      <c r="CU633" s="194"/>
      <c r="CV633" s="194"/>
      <c r="CW633" s="194"/>
      <c r="CX633" s="194"/>
      <c r="CY633" s="194"/>
      <c r="CZ633" s="194"/>
      <c r="DA633" s="194"/>
      <c r="DB633" s="194"/>
      <c r="DC633" s="194"/>
      <c r="DD633" s="194"/>
      <c r="DE633" s="194"/>
      <c r="DF633" s="194"/>
      <c r="DG633" s="194"/>
      <c r="DH633" s="194"/>
      <c r="DI633" s="194"/>
      <c r="DJ633" s="194"/>
      <c r="DK633" s="194"/>
      <c r="DL633" s="194"/>
      <c r="DM633" s="194"/>
      <c r="DN633" s="194"/>
      <c r="DO633" s="194"/>
      <c r="DP633" s="194"/>
      <c r="DQ633" s="194"/>
      <c r="DR633" s="194"/>
      <c r="DS633" s="194"/>
      <c r="DT633" s="194"/>
      <c r="DU633" s="194"/>
      <c r="DV633" s="194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</row>
    <row r="634" spans="1:178" s="40" customFormat="1" ht="33.75" customHeight="1" x14ac:dyDescent="0.25">
      <c r="A634" s="544" t="s">
        <v>24</v>
      </c>
      <c r="B634" s="230"/>
      <c r="C634" s="247">
        <v>931</v>
      </c>
      <c r="D634" s="248"/>
      <c r="E634" s="454"/>
      <c r="F634" s="231"/>
      <c r="G634" s="231">
        <f>SUM(J634,Y634)</f>
        <v>0</v>
      </c>
      <c r="H634" s="541"/>
      <c r="I634" s="549"/>
      <c r="J634" s="541">
        <f>SUM(K634:X634)</f>
        <v>0</v>
      </c>
      <c r="K634" s="284"/>
      <c r="L634" s="234"/>
      <c r="M634" s="284"/>
      <c r="N634" s="234"/>
      <c r="O634" s="234"/>
      <c r="P634" s="234"/>
      <c r="Q634" s="234"/>
      <c r="R634" s="234"/>
      <c r="S634" s="234"/>
      <c r="T634" s="234"/>
      <c r="U634" s="284"/>
      <c r="V634" s="284"/>
      <c r="W634" s="234"/>
      <c r="X634" s="234"/>
      <c r="Y634" s="541">
        <f>SUM(Z634:AJ634)</f>
        <v>0</v>
      </c>
      <c r="Z634" s="284"/>
      <c r="AA634" s="234"/>
      <c r="AB634" s="234"/>
      <c r="AC634" s="234"/>
      <c r="AD634" s="234"/>
      <c r="AE634" s="234"/>
      <c r="AF634" s="234"/>
      <c r="AG634" s="234"/>
      <c r="AH634" s="234"/>
      <c r="AI634" s="234"/>
      <c r="AJ634" s="237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  <c r="FQ634" s="41"/>
      <c r="FR634" s="41"/>
      <c r="FS634" s="41"/>
      <c r="FT634" s="41"/>
      <c r="FU634" s="41"/>
      <c r="FV634" s="41"/>
    </row>
    <row r="635" spans="1:178" s="40" customFormat="1" ht="21.75" customHeight="1" x14ac:dyDescent="0.25">
      <c r="A635" s="544" t="s">
        <v>22</v>
      </c>
      <c r="B635" s="230"/>
      <c r="C635" s="247">
        <v>932</v>
      </c>
      <c r="D635" s="248"/>
      <c r="E635" s="454"/>
      <c r="F635" s="231"/>
      <c r="G635" s="231">
        <f>SUM(J635,Y635)</f>
        <v>0</v>
      </c>
      <c r="H635" s="541"/>
      <c r="I635" s="549"/>
      <c r="J635" s="541">
        <f>SUM(K635:X635)</f>
        <v>0</v>
      </c>
      <c r="K635" s="284"/>
      <c r="L635" s="234"/>
      <c r="M635" s="284"/>
      <c r="N635" s="234"/>
      <c r="O635" s="234"/>
      <c r="P635" s="234"/>
      <c r="Q635" s="234"/>
      <c r="R635" s="234"/>
      <c r="S635" s="234"/>
      <c r="T635" s="234"/>
      <c r="U635" s="284"/>
      <c r="V635" s="284"/>
      <c r="W635" s="234"/>
      <c r="X635" s="234"/>
      <c r="Y635" s="541">
        <f>SUM(Z635:AJ635)</f>
        <v>0</v>
      </c>
      <c r="Z635" s="284"/>
      <c r="AA635" s="234"/>
      <c r="AB635" s="234"/>
      <c r="AC635" s="234"/>
      <c r="AD635" s="234"/>
      <c r="AE635" s="234"/>
      <c r="AF635" s="234"/>
      <c r="AG635" s="234"/>
      <c r="AH635" s="234"/>
      <c r="AI635" s="234"/>
      <c r="AJ635" s="237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  <c r="FD635" s="41"/>
      <c r="FE635" s="41"/>
      <c r="FF635" s="41"/>
      <c r="FG635" s="41"/>
      <c r="FH635" s="41"/>
      <c r="FI635" s="41"/>
      <c r="FJ635" s="41"/>
      <c r="FK635" s="41"/>
      <c r="FL635" s="41"/>
      <c r="FM635" s="41"/>
      <c r="FN635" s="41"/>
      <c r="FO635" s="41"/>
      <c r="FP635" s="41"/>
      <c r="FQ635" s="41"/>
      <c r="FR635" s="41"/>
      <c r="FS635" s="41"/>
      <c r="FT635" s="41"/>
      <c r="FU635" s="41"/>
      <c r="FV635" s="41"/>
    </row>
    <row r="636" spans="1:178" s="40" customFormat="1" ht="21.75" customHeight="1" x14ac:dyDescent="0.25">
      <c r="A636" s="544" t="s">
        <v>778</v>
      </c>
      <c r="B636" s="230"/>
      <c r="C636" s="247">
        <v>933</v>
      </c>
      <c r="D636" s="248"/>
      <c r="E636" s="454"/>
      <c r="F636" s="231"/>
      <c r="G636" s="231">
        <f>SUM(J636,Y636)</f>
        <v>0</v>
      </c>
      <c r="H636" s="541"/>
      <c r="I636" s="549"/>
      <c r="J636" s="541">
        <f>SUM(K636:X636)</f>
        <v>0</v>
      </c>
      <c r="K636" s="284"/>
      <c r="L636" s="234"/>
      <c r="M636" s="284"/>
      <c r="N636" s="234"/>
      <c r="O636" s="234"/>
      <c r="P636" s="234"/>
      <c r="Q636" s="234"/>
      <c r="R636" s="234"/>
      <c r="S636" s="234"/>
      <c r="T636" s="234"/>
      <c r="U636" s="284"/>
      <c r="V636" s="284"/>
      <c r="W636" s="234"/>
      <c r="X636" s="234"/>
      <c r="Y636" s="541">
        <f>SUM(Z636:AJ636)</f>
        <v>0</v>
      </c>
      <c r="Z636" s="284"/>
      <c r="AA636" s="234"/>
      <c r="AB636" s="234"/>
      <c r="AC636" s="234"/>
      <c r="AD636" s="234"/>
      <c r="AE636" s="234"/>
      <c r="AF636" s="234"/>
      <c r="AG636" s="234"/>
      <c r="AH636" s="234"/>
      <c r="AI636" s="234"/>
      <c r="AJ636" s="237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  <c r="FQ636" s="41"/>
      <c r="FR636" s="41"/>
      <c r="FS636" s="41"/>
      <c r="FT636" s="41"/>
      <c r="FU636" s="41"/>
      <c r="FV636" s="41"/>
    </row>
    <row r="637" spans="1:178" s="40" customFormat="1" ht="21.75" customHeight="1" x14ac:dyDescent="0.25">
      <c r="A637" s="544" t="s">
        <v>779</v>
      </c>
      <c r="B637" s="230"/>
      <c r="C637" s="247">
        <v>933</v>
      </c>
      <c r="D637" s="248"/>
      <c r="E637" s="454"/>
      <c r="F637" s="231"/>
      <c r="G637" s="231">
        <f>SUM(J637,Y637)</f>
        <v>0</v>
      </c>
      <c r="H637" s="541"/>
      <c r="I637" s="549"/>
      <c r="J637" s="541">
        <f>SUM(K637:X637)</f>
        <v>0</v>
      </c>
      <c r="K637" s="284"/>
      <c r="L637" s="234"/>
      <c r="M637" s="284"/>
      <c r="N637" s="234"/>
      <c r="O637" s="234"/>
      <c r="P637" s="234"/>
      <c r="Q637" s="234"/>
      <c r="R637" s="234"/>
      <c r="S637" s="234"/>
      <c r="T637" s="234"/>
      <c r="U637" s="284"/>
      <c r="V637" s="284"/>
      <c r="W637" s="234"/>
      <c r="X637" s="234"/>
      <c r="Y637" s="541">
        <f>SUM(Z637:AJ637)</f>
        <v>0</v>
      </c>
      <c r="Z637" s="284"/>
      <c r="AA637" s="234"/>
      <c r="AB637" s="234"/>
      <c r="AC637" s="234"/>
      <c r="AD637" s="234"/>
      <c r="AE637" s="234"/>
      <c r="AF637" s="234"/>
      <c r="AG637" s="234"/>
      <c r="AH637" s="234"/>
      <c r="AI637" s="234"/>
      <c r="AJ637" s="237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  <c r="FD637" s="41"/>
      <c r="FE637" s="41"/>
      <c r="FF637" s="41"/>
      <c r="FG637" s="41"/>
      <c r="FH637" s="41"/>
      <c r="FI637" s="41"/>
      <c r="FJ637" s="41"/>
      <c r="FK637" s="41"/>
      <c r="FL637" s="41"/>
      <c r="FM637" s="41"/>
      <c r="FN637" s="41"/>
      <c r="FO637" s="41"/>
      <c r="FP637" s="41"/>
      <c r="FQ637" s="41"/>
      <c r="FR637" s="41"/>
      <c r="FS637" s="41"/>
      <c r="FT637" s="41"/>
      <c r="FU637" s="41"/>
      <c r="FV637" s="41"/>
    </row>
    <row r="638" spans="1:178" s="42" customFormat="1" ht="33.75" customHeight="1" x14ac:dyDescent="0.25">
      <c r="A638" s="535" t="s">
        <v>654</v>
      </c>
      <c r="B638" s="527">
        <v>224</v>
      </c>
      <c r="C638" s="527"/>
      <c r="D638" s="528"/>
      <c r="E638" s="529"/>
      <c r="F638" s="524">
        <f t="shared" ref="F638:X638" si="424">SUM(F639)</f>
        <v>0</v>
      </c>
      <c r="G638" s="524">
        <f t="shared" si="424"/>
        <v>0</v>
      </c>
      <c r="H638" s="530">
        <f t="shared" si="424"/>
        <v>0</v>
      </c>
      <c r="I638" s="534">
        <f t="shared" si="424"/>
        <v>0</v>
      </c>
      <c r="J638" s="530">
        <f t="shared" si="424"/>
        <v>0</v>
      </c>
      <c r="K638" s="531">
        <f t="shared" si="424"/>
        <v>0</v>
      </c>
      <c r="L638" s="532">
        <f t="shared" si="424"/>
        <v>0</v>
      </c>
      <c r="M638" s="531">
        <f t="shared" si="424"/>
        <v>0</v>
      </c>
      <c r="N638" s="532">
        <f t="shared" si="424"/>
        <v>0</v>
      </c>
      <c r="O638" s="532">
        <f t="shared" si="424"/>
        <v>0</v>
      </c>
      <c r="P638" s="532">
        <f t="shared" si="424"/>
        <v>0</v>
      </c>
      <c r="Q638" s="532">
        <f t="shared" si="424"/>
        <v>0</v>
      </c>
      <c r="R638" s="532">
        <f t="shared" si="424"/>
        <v>0</v>
      </c>
      <c r="S638" s="532">
        <f t="shared" si="424"/>
        <v>0</v>
      </c>
      <c r="T638" s="532">
        <f t="shared" si="424"/>
        <v>0</v>
      </c>
      <c r="U638" s="531">
        <f t="shared" si="424"/>
        <v>0</v>
      </c>
      <c r="V638" s="531">
        <f t="shared" si="424"/>
        <v>0</v>
      </c>
      <c r="W638" s="532">
        <f t="shared" si="424"/>
        <v>0</v>
      </c>
      <c r="X638" s="532">
        <f t="shared" si="424"/>
        <v>0</v>
      </c>
      <c r="Y638" s="530">
        <f t="shared" ref="Y638:AJ638" si="425">SUM(Y639)</f>
        <v>0</v>
      </c>
      <c r="Z638" s="531">
        <f t="shared" si="425"/>
        <v>0</v>
      </c>
      <c r="AA638" s="532">
        <f t="shared" si="425"/>
        <v>0</v>
      </c>
      <c r="AB638" s="532">
        <f t="shared" si="425"/>
        <v>0</v>
      </c>
      <c r="AC638" s="532">
        <f t="shared" si="425"/>
        <v>0</v>
      </c>
      <c r="AD638" s="532">
        <f t="shared" si="425"/>
        <v>0</v>
      </c>
      <c r="AE638" s="532">
        <f t="shared" si="425"/>
        <v>0</v>
      </c>
      <c r="AF638" s="532">
        <f t="shared" si="425"/>
        <v>0</v>
      </c>
      <c r="AG638" s="532">
        <f t="shared" si="425"/>
        <v>0</v>
      </c>
      <c r="AH638" s="532">
        <f t="shared" si="425"/>
        <v>0</v>
      </c>
      <c r="AI638" s="532">
        <f t="shared" si="425"/>
        <v>0</v>
      </c>
      <c r="AJ638" s="533">
        <f t="shared" si="425"/>
        <v>0</v>
      </c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  <c r="BK638" s="194"/>
      <c r="BL638" s="194"/>
      <c r="BM638" s="194"/>
      <c r="BN638" s="194"/>
      <c r="BO638" s="194"/>
      <c r="BP638" s="194"/>
      <c r="BQ638" s="194"/>
      <c r="BR638" s="194"/>
      <c r="BS638" s="194"/>
      <c r="BT638" s="194"/>
      <c r="BU638" s="194"/>
      <c r="BV638" s="194"/>
      <c r="BW638" s="194"/>
      <c r="BX638" s="194"/>
      <c r="BY638" s="194"/>
      <c r="BZ638" s="194"/>
      <c r="CA638" s="194"/>
      <c r="CB638" s="194"/>
      <c r="CC638" s="194"/>
      <c r="CD638" s="194"/>
      <c r="CE638" s="194"/>
      <c r="CF638" s="194"/>
      <c r="CG638" s="194"/>
      <c r="CH638" s="194"/>
      <c r="CI638" s="194"/>
      <c r="CJ638" s="194"/>
      <c r="CK638" s="194"/>
      <c r="CL638" s="194"/>
      <c r="CM638" s="194"/>
      <c r="CN638" s="194"/>
      <c r="CO638" s="194"/>
      <c r="CP638" s="194"/>
      <c r="CQ638" s="194"/>
      <c r="CR638" s="194"/>
      <c r="CS638" s="194"/>
      <c r="CT638" s="194"/>
      <c r="CU638" s="194"/>
      <c r="CV638" s="194"/>
      <c r="CW638" s="194"/>
      <c r="CX638" s="194"/>
      <c r="CY638" s="194"/>
      <c r="CZ638" s="194"/>
      <c r="DA638" s="194"/>
      <c r="DB638" s="194"/>
      <c r="DC638" s="194"/>
      <c r="DD638" s="194"/>
      <c r="DE638" s="194"/>
      <c r="DF638" s="194"/>
      <c r="DG638" s="194"/>
      <c r="DH638" s="194"/>
      <c r="DI638" s="194"/>
      <c r="DJ638" s="194"/>
      <c r="DK638" s="194"/>
      <c r="DL638" s="194"/>
      <c r="DM638" s="194"/>
      <c r="DN638" s="194"/>
      <c r="DO638" s="194"/>
      <c r="DP638" s="194"/>
      <c r="DQ638" s="194"/>
      <c r="DR638" s="194"/>
      <c r="DS638" s="194"/>
      <c r="DT638" s="194"/>
      <c r="DU638" s="194"/>
      <c r="DV638" s="194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</row>
    <row r="639" spans="1:178" s="40" customFormat="1" ht="24.75" customHeight="1" x14ac:dyDescent="0.25">
      <c r="A639" s="544" t="s">
        <v>74</v>
      </c>
      <c r="B639" s="230"/>
      <c r="C639" s="247">
        <v>926</v>
      </c>
      <c r="D639" s="248"/>
      <c r="E639" s="454"/>
      <c r="F639" s="231"/>
      <c r="G639" s="231">
        <f>SUM(J639,Y639)</f>
        <v>0</v>
      </c>
      <c r="H639" s="541"/>
      <c r="I639" s="549"/>
      <c r="J639" s="541">
        <f>SUM(K639:X639)</f>
        <v>0</v>
      </c>
      <c r="K639" s="284"/>
      <c r="L639" s="234"/>
      <c r="M639" s="284"/>
      <c r="N639" s="234"/>
      <c r="O639" s="234"/>
      <c r="P639" s="234"/>
      <c r="Q639" s="234"/>
      <c r="R639" s="234"/>
      <c r="S639" s="234"/>
      <c r="T639" s="234"/>
      <c r="U639" s="284"/>
      <c r="V639" s="284"/>
      <c r="W639" s="234"/>
      <c r="X639" s="234"/>
      <c r="Y639" s="541">
        <f>SUM(Z639:AJ639)</f>
        <v>0</v>
      </c>
      <c r="Z639" s="284"/>
      <c r="AA639" s="234"/>
      <c r="AB639" s="234"/>
      <c r="AC639" s="234"/>
      <c r="AD639" s="234"/>
      <c r="AE639" s="234"/>
      <c r="AF639" s="234"/>
      <c r="AG639" s="234"/>
      <c r="AH639" s="234"/>
      <c r="AI639" s="234"/>
      <c r="AJ639" s="237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  <c r="FD639" s="41"/>
      <c r="FE639" s="41"/>
      <c r="FF639" s="41"/>
      <c r="FG639" s="41"/>
      <c r="FH639" s="41"/>
      <c r="FI639" s="41"/>
      <c r="FJ639" s="41"/>
      <c r="FK639" s="41"/>
      <c r="FL639" s="41"/>
      <c r="FM639" s="41"/>
      <c r="FN639" s="41"/>
      <c r="FO639" s="41"/>
      <c r="FP639" s="41"/>
      <c r="FQ639" s="41"/>
      <c r="FR639" s="41"/>
      <c r="FS639" s="41"/>
      <c r="FT639" s="41"/>
      <c r="FU639" s="41"/>
      <c r="FV639" s="41"/>
    </row>
    <row r="640" spans="1:178" s="42" customFormat="1" ht="33" customHeight="1" x14ac:dyDescent="0.25">
      <c r="A640" s="535" t="s">
        <v>657</v>
      </c>
      <c r="B640" s="527">
        <v>225</v>
      </c>
      <c r="C640" s="527"/>
      <c r="D640" s="528"/>
      <c r="E640" s="529"/>
      <c r="F640" s="524">
        <f t="shared" ref="F640:AJ640" si="426">SUM(F641:F644)</f>
        <v>0</v>
      </c>
      <c r="G640" s="524">
        <f t="shared" si="426"/>
        <v>0</v>
      </c>
      <c r="H640" s="530">
        <f t="shared" si="426"/>
        <v>0</v>
      </c>
      <c r="I640" s="534">
        <f t="shared" si="426"/>
        <v>0</v>
      </c>
      <c r="J640" s="530">
        <f t="shared" si="426"/>
        <v>0</v>
      </c>
      <c r="K640" s="531">
        <f t="shared" si="426"/>
        <v>0</v>
      </c>
      <c r="L640" s="532">
        <f t="shared" si="426"/>
        <v>0</v>
      </c>
      <c r="M640" s="531">
        <f t="shared" si="426"/>
        <v>0</v>
      </c>
      <c r="N640" s="532">
        <f t="shared" si="426"/>
        <v>0</v>
      </c>
      <c r="O640" s="532">
        <f t="shared" si="426"/>
        <v>0</v>
      </c>
      <c r="P640" s="532">
        <f t="shared" si="426"/>
        <v>0</v>
      </c>
      <c r="Q640" s="532">
        <f t="shared" si="426"/>
        <v>0</v>
      </c>
      <c r="R640" s="532">
        <f t="shared" si="426"/>
        <v>0</v>
      </c>
      <c r="S640" s="532">
        <f t="shared" si="426"/>
        <v>0</v>
      </c>
      <c r="T640" s="532">
        <f t="shared" si="426"/>
        <v>0</v>
      </c>
      <c r="U640" s="531">
        <f t="shared" si="426"/>
        <v>0</v>
      </c>
      <c r="V640" s="531">
        <f t="shared" si="426"/>
        <v>0</v>
      </c>
      <c r="W640" s="532">
        <f t="shared" si="426"/>
        <v>0</v>
      </c>
      <c r="X640" s="532">
        <f t="shared" si="426"/>
        <v>0</v>
      </c>
      <c r="Y640" s="530">
        <f t="shared" si="426"/>
        <v>0</v>
      </c>
      <c r="Z640" s="531">
        <f t="shared" si="426"/>
        <v>0</v>
      </c>
      <c r="AA640" s="532">
        <f t="shared" si="426"/>
        <v>0</v>
      </c>
      <c r="AB640" s="532">
        <f t="shared" si="426"/>
        <v>0</v>
      </c>
      <c r="AC640" s="532">
        <f t="shared" si="426"/>
        <v>0</v>
      </c>
      <c r="AD640" s="532">
        <f t="shared" si="426"/>
        <v>0</v>
      </c>
      <c r="AE640" s="532">
        <f t="shared" si="426"/>
        <v>0</v>
      </c>
      <c r="AF640" s="532">
        <f t="shared" si="426"/>
        <v>0</v>
      </c>
      <c r="AG640" s="532">
        <f t="shared" si="426"/>
        <v>0</v>
      </c>
      <c r="AH640" s="532">
        <f t="shared" si="426"/>
        <v>0</v>
      </c>
      <c r="AI640" s="532">
        <f t="shared" si="426"/>
        <v>0</v>
      </c>
      <c r="AJ640" s="533">
        <f t="shared" si="426"/>
        <v>0</v>
      </c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  <c r="BK640" s="194"/>
      <c r="BL640" s="194"/>
      <c r="BM640" s="194"/>
      <c r="BN640" s="194"/>
      <c r="BO640" s="194"/>
      <c r="BP640" s="194"/>
      <c r="BQ640" s="194"/>
      <c r="BR640" s="194"/>
      <c r="BS640" s="194"/>
      <c r="BT640" s="194"/>
      <c r="BU640" s="194"/>
      <c r="BV640" s="194"/>
      <c r="BW640" s="194"/>
      <c r="BX640" s="194"/>
      <c r="BY640" s="194"/>
      <c r="BZ640" s="194"/>
      <c r="CA640" s="194"/>
      <c r="CB640" s="194"/>
      <c r="CC640" s="194"/>
      <c r="CD640" s="194"/>
      <c r="CE640" s="194"/>
      <c r="CF640" s="194"/>
      <c r="CG640" s="194"/>
      <c r="CH640" s="194"/>
      <c r="CI640" s="194"/>
      <c r="CJ640" s="194"/>
      <c r="CK640" s="194"/>
      <c r="CL640" s="194"/>
      <c r="CM640" s="194"/>
      <c r="CN640" s="194"/>
      <c r="CO640" s="194"/>
      <c r="CP640" s="194"/>
      <c r="CQ640" s="194"/>
      <c r="CR640" s="194"/>
      <c r="CS640" s="194"/>
      <c r="CT640" s="194"/>
      <c r="CU640" s="194"/>
      <c r="CV640" s="194"/>
      <c r="CW640" s="194"/>
      <c r="CX640" s="194"/>
      <c r="CY640" s="194"/>
      <c r="CZ640" s="194"/>
      <c r="DA640" s="194"/>
      <c r="DB640" s="194"/>
      <c r="DC640" s="194"/>
      <c r="DD640" s="194"/>
      <c r="DE640" s="194"/>
      <c r="DF640" s="194"/>
      <c r="DG640" s="194"/>
      <c r="DH640" s="194"/>
      <c r="DI640" s="194"/>
      <c r="DJ640" s="194"/>
      <c r="DK640" s="194"/>
      <c r="DL640" s="194"/>
      <c r="DM640" s="194"/>
      <c r="DN640" s="194"/>
      <c r="DO640" s="194"/>
      <c r="DP640" s="194"/>
      <c r="DQ640" s="194"/>
      <c r="DR640" s="194"/>
      <c r="DS640" s="194"/>
      <c r="DT640" s="194"/>
      <c r="DU640" s="194"/>
      <c r="DV640" s="194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</row>
    <row r="641" spans="1:178" s="40" customFormat="1" ht="32.25" customHeight="1" x14ac:dyDescent="0.25">
      <c r="A641" s="544" t="s">
        <v>10</v>
      </c>
      <c r="B641" s="230"/>
      <c r="C641" s="247">
        <v>941</v>
      </c>
      <c r="D641" s="248"/>
      <c r="E641" s="454"/>
      <c r="F641" s="231"/>
      <c r="G641" s="231">
        <f>SUM(J641,Y641)</f>
        <v>0</v>
      </c>
      <c r="H641" s="541"/>
      <c r="I641" s="549"/>
      <c r="J641" s="541">
        <f>SUM(K641:X641)</f>
        <v>0</v>
      </c>
      <c r="K641" s="284"/>
      <c r="L641" s="234"/>
      <c r="M641" s="284"/>
      <c r="N641" s="234"/>
      <c r="O641" s="234"/>
      <c r="P641" s="234"/>
      <c r="Q641" s="234"/>
      <c r="R641" s="234"/>
      <c r="S641" s="234"/>
      <c r="T641" s="234"/>
      <c r="U641" s="284"/>
      <c r="V641" s="284"/>
      <c r="W641" s="234"/>
      <c r="X641" s="234"/>
      <c r="Y641" s="541">
        <f>SUM(Z641:AJ641)</f>
        <v>0</v>
      </c>
      <c r="Z641" s="284"/>
      <c r="AA641" s="234"/>
      <c r="AB641" s="234"/>
      <c r="AC641" s="234"/>
      <c r="AD641" s="234"/>
      <c r="AE641" s="234"/>
      <c r="AF641" s="234"/>
      <c r="AG641" s="234"/>
      <c r="AH641" s="234"/>
      <c r="AI641" s="234"/>
      <c r="AJ641" s="237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  <c r="FQ641" s="41"/>
      <c r="FR641" s="41"/>
      <c r="FS641" s="41"/>
      <c r="FT641" s="41"/>
      <c r="FU641" s="41"/>
      <c r="FV641" s="41"/>
    </row>
    <row r="642" spans="1:178" s="40" customFormat="1" ht="21" customHeight="1" x14ac:dyDescent="0.25">
      <c r="A642" s="544" t="s">
        <v>6</v>
      </c>
      <c r="B642" s="230"/>
      <c r="C642" s="247">
        <v>942</v>
      </c>
      <c r="D642" s="248"/>
      <c r="E642" s="454"/>
      <c r="F642" s="231"/>
      <c r="G642" s="231">
        <f>SUM(J642,Y642)</f>
        <v>0</v>
      </c>
      <c r="H642" s="541"/>
      <c r="I642" s="549"/>
      <c r="J642" s="541">
        <f>SUM(K642:X642)</f>
        <v>0</v>
      </c>
      <c r="K642" s="284"/>
      <c r="L642" s="234"/>
      <c r="M642" s="284"/>
      <c r="N642" s="234"/>
      <c r="O642" s="234"/>
      <c r="P642" s="234"/>
      <c r="Q642" s="234"/>
      <c r="R642" s="234"/>
      <c r="S642" s="234"/>
      <c r="T642" s="234"/>
      <c r="U642" s="284"/>
      <c r="V642" s="284"/>
      <c r="W642" s="234"/>
      <c r="X642" s="234"/>
      <c r="Y642" s="541">
        <f>SUM(Z642:AJ642)</f>
        <v>0</v>
      </c>
      <c r="Z642" s="284"/>
      <c r="AA642" s="234"/>
      <c r="AB642" s="234"/>
      <c r="AC642" s="234"/>
      <c r="AD642" s="234"/>
      <c r="AE642" s="234"/>
      <c r="AF642" s="234"/>
      <c r="AG642" s="234"/>
      <c r="AH642" s="234"/>
      <c r="AI642" s="234"/>
      <c r="AJ642" s="237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  <c r="FQ642" s="41"/>
      <c r="FR642" s="41"/>
      <c r="FS642" s="41"/>
      <c r="FT642" s="41"/>
      <c r="FU642" s="41"/>
      <c r="FV642" s="41"/>
    </row>
    <row r="643" spans="1:178" s="40" customFormat="1" ht="21" customHeight="1" x14ac:dyDescent="0.25">
      <c r="A643" s="544" t="s">
        <v>79</v>
      </c>
      <c r="B643" s="230"/>
      <c r="C643" s="247">
        <v>943</v>
      </c>
      <c r="D643" s="248"/>
      <c r="E643" s="454"/>
      <c r="F643" s="231"/>
      <c r="G643" s="231">
        <f>SUM(J643,Y643)</f>
        <v>0</v>
      </c>
      <c r="H643" s="541"/>
      <c r="I643" s="549"/>
      <c r="J643" s="541">
        <f>SUM(K643:X643)</f>
        <v>0</v>
      </c>
      <c r="K643" s="284"/>
      <c r="L643" s="234"/>
      <c r="M643" s="284"/>
      <c r="N643" s="234"/>
      <c r="O643" s="234"/>
      <c r="P643" s="234"/>
      <c r="Q643" s="234"/>
      <c r="R643" s="234"/>
      <c r="S643" s="234"/>
      <c r="T643" s="234"/>
      <c r="U643" s="284"/>
      <c r="V643" s="284"/>
      <c r="W643" s="234"/>
      <c r="X643" s="234"/>
      <c r="Y643" s="541">
        <f>SUM(Z643:AJ643)</f>
        <v>0</v>
      </c>
      <c r="Z643" s="284"/>
      <c r="AA643" s="234"/>
      <c r="AB643" s="234"/>
      <c r="AC643" s="234"/>
      <c r="AD643" s="234"/>
      <c r="AE643" s="234"/>
      <c r="AF643" s="234"/>
      <c r="AG643" s="234"/>
      <c r="AH643" s="234"/>
      <c r="AI643" s="234"/>
      <c r="AJ643" s="237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  <c r="FQ643" s="41"/>
      <c r="FR643" s="41"/>
      <c r="FS643" s="41"/>
      <c r="FT643" s="41"/>
      <c r="FU643" s="41"/>
      <c r="FV643" s="41"/>
    </row>
    <row r="644" spans="1:178" s="42" customFormat="1" ht="21.75" customHeight="1" x14ac:dyDescent="0.25">
      <c r="A644" s="544" t="s">
        <v>14</v>
      </c>
      <c r="B644" s="230"/>
      <c r="C644" s="247">
        <v>947</v>
      </c>
      <c r="D644" s="248"/>
      <c r="E644" s="454"/>
      <c r="F644" s="231"/>
      <c r="G644" s="231">
        <f>SUM(J644,Y644)</f>
        <v>0</v>
      </c>
      <c r="H644" s="541"/>
      <c r="I644" s="549"/>
      <c r="J644" s="541">
        <f>SUM(K644:X644)</f>
        <v>0</v>
      </c>
      <c r="K644" s="284"/>
      <c r="L644" s="234"/>
      <c r="M644" s="284"/>
      <c r="N644" s="234"/>
      <c r="O644" s="234"/>
      <c r="P644" s="234"/>
      <c r="Q644" s="234"/>
      <c r="R644" s="234"/>
      <c r="S644" s="234"/>
      <c r="T644" s="234"/>
      <c r="U644" s="284"/>
      <c r="V644" s="284"/>
      <c r="W644" s="234"/>
      <c r="X644" s="234"/>
      <c r="Y644" s="541">
        <f>SUM(Z644:AJ644)</f>
        <v>0</v>
      </c>
      <c r="Z644" s="284"/>
      <c r="AA644" s="234"/>
      <c r="AB644" s="234"/>
      <c r="AC644" s="234"/>
      <c r="AD644" s="234"/>
      <c r="AE644" s="234"/>
      <c r="AF644" s="234"/>
      <c r="AG644" s="234"/>
      <c r="AH644" s="234"/>
      <c r="AI644" s="234"/>
      <c r="AJ644" s="237"/>
      <c r="AK644" s="194"/>
      <c r="AL644" s="194"/>
      <c r="AM644" s="194"/>
      <c r="AN644" s="194"/>
      <c r="AO644" s="194"/>
      <c r="AP644" s="194"/>
      <c r="AQ644" s="194"/>
      <c r="AR644" s="194"/>
      <c r="AS644" s="194"/>
      <c r="AT644" s="194"/>
      <c r="AU644" s="194"/>
      <c r="AV644" s="194"/>
      <c r="AW644" s="194"/>
      <c r="AX644" s="194"/>
      <c r="AY644" s="194"/>
      <c r="AZ644" s="194"/>
      <c r="BA644" s="194"/>
      <c r="BB644" s="194"/>
      <c r="BC644" s="194"/>
      <c r="BD644" s="194"/>
      <c r="BE644" s="194"/>
      <c r="BF644" s="194"/>
      <c r="BG644" s="194"/>
      <c r="BH644" s="194"/>
      <c r="BI644" s="194"/>
      <c r="BJ644" s="194"/>
      <c r="BK644" s="194"/>
      <c r="BL644" s="194"/>
      <c r="BM644" s="194"/>
      <c r="BN644" s="194"/>
      <c r="BO644" s="194"/>
      <c r="BP644" s="194"/>
      <c r="BQ644" s="194"/>
      <c r="BR644" s="194"/>
      <c r="BS644" s="194"/>
      <c r="BT644" s="194"/>
      <c r="BU644" s="194"/>
      <c r="BV644" s="194"/>
      <c r="BW644" s="194"/>
      <c r="BX644" s="194"/>
      <c r="BY644" s="194"/>
      <c r="BZ644" s="194"/>
      <c r="CA644" s="194"/>
      <c r="CB644" s="194"/>
      <c r="CC644" s="194"/>
      <c r="CD644" s="194"/>
      <c r="CE644" s="194"/>
      <c r="CF644" s="194"/>
      <c r="CG644" s="194"/>
      <c r="CH644" s="194"/>
      <c r="CI644" s="194"/>
      <c r="CJ644" s="194"/>
      <c r="CK644" s="194"/>
      <c r="CL644" s="194"/>
      <c r="CM644" s="194"/>
      <c r="CN644" s="194"/>
      <c r="CO644" s="194"/>
      <c r="CP644" s="194"/>
      <c r="CQ644" s="194"/>
      <c r="CR644" s="194"/>
      <c r="CS644" s="194"/>
      <c r="CT644" s="194"/>
      <c r="CU644" s="194"/>
      <c r="CV644" s="194"/>
      <c r="CW644" s="194"/>
      <c r="CX644" s="194"/>
      <c r="CY644" s="194"/>
      <c r="CZ644" s="194"/>
      <c r="DA644" s="194"/>
      <c r="DB644" s="194"/>
      <c r="DC644" s="194"/>
      <c r="DD644" s="194"/>
      <c r="DE644" s="194"/>
      <c r="DF644" s="194"/>
      <c r="DG644" s="194"/>
      <c r="DH644" s="194"/>
      <c r="DI644" s="194"/>
      <c r="DJ644" s="194"/>
      <c r="DK644" s="194"/>
      <c r="DL644" s="194"/>
      <c r="DM644" s="194"/>
      <c r="DN644" s="194"/>
      <c r="DO644" s="194"/>
      <c r="DP644" s="194"/>
      <c r="DQ644" s="194"/>
      <c r="DR644" s="194"/>
      <c r="DS644" s="194"/>
      <c r="DT644" s="194"/>
      <c r="DU644" s="194"/>
      <c r="DV644" s="194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</row>
    <row r="645" spans="1:178" s="40" customFormat="1" ht="30" customHeight="1" x14ac:dyDescent="0.25">
      <c r="A645" s="526" t="s">
        <v>664</v>
      </c>
      <c r="B645" s="527">
        <v>226</v>
      </c>
      <c r="C645" s="527"/>
      <c r="D645" s="528"/>
      <c r="E645" s="529"/>
      <c r="F645" s="524">
        <f>SUM(F646:F655)</f>
        <v>0</v>
      </c>
      <c r="G645" s="524">
        <f t="shared" ref="G645:AJ645" si="427">SUM(G646:G655)</f>
        <v>0</v>
      </c>
      <c r="H645" s="530">
        <f>SUM(H646:H655)</f>
        <v>0</v>
      </c>
      <c r="I645" s="534">
        <f t="shared" si="427"/>
        <v>0</v>
      </c>
      <c r="J645" s="530">
        <f t="shared" si="427"/>
        <v>0</v>
      </c>
      <c r="K645" s="531">
        <f>SUM(K646:K655)</f>
        <v>0</v>
      </c>
      <c r="L645" s="532">
        <f>SUM(L646:L655)</f>
        <v>0</v>
      </c>
      <c r="M645" s="531">
        <f>SUM(M646:M655)</f>
        <v>0</v>
      </c>
      <c r="N645" s="532">
        <f t="shared" si="427"/>
        <v>0</v>
      </c>
      <c r="O645" s="532">
        <f t="shared" si="427"/>
        <v>0</v>
      </c>
      <c r="P645" s="532">
        <f t="shared" si="427"/>
        <v>0</v>
      </c>
      <c r="Q645" s="532">
        <f t="shared" si="427"/>
        <v>0</v>
      </c>
      <c r="R645" s="532">
        <f t="shared" si="427"/>
        <v>0</v>
      </c>
      <c r="S645" s="532">
        <f t="shared" si="427"/>
        <v>0</v>
      </c>
      <c r="T645" s="532">
        <f t="shared" si="427"/>
        <v>0</v>
      </c>
      <c r="U645" s="531">
        <f t="shared" si="427"/>
        <v>0</v>
      </c>
      <c r="V645" s="531">
        <f t="shared" si="427"/>
        <v>0</v>
      </c>
      <c r="W645" s="532">
        <f t="shared" si="427"/>
        <v>0</v>
      </c>
      <c r="X645" s="532">
        <f t="shared" si="427"/>
        <v>0</v>
      </c>
      <c r="Y645" s="530">
        <f t="shared" si="427"/>
        <v>0</v>
      </c>
      <c r="Z645" s="531">
        <f t="shared" si="427"/>
        <v>0</v>
      </c>
      <c r="AA645" s="532">
        <f t="shared" si="427"/>
        <v>0</v>
      </c>
      <c r="AB645" s="532">
        <f t="shared" si="427"/>
        <v>0</v>
      </c>
      <c r="AC645" s="532">
        <f t="shared" si="427"/>
        <v>0</v>
      </c>
      <c r="AD645" s="532">
        <f t="shared" si="427"/>
        <v>0</v>
      </c>
      <c r="AE645" s="532">
        <f t="shared" si="427"/>
        <v>0</v>
      </c>
      <c r="AF645" s="532">
        <f t="shared" si="427"/>
        <v>0</v>
      </c>
      <c r="AG645" s="532">
        <f t="shared" si="427"/>
        <v>0</v>
      </c>
      <c r="AH645" s="532">
        <f t="shared" si="427"/>
        <v>0</v>
      </c>
      <c r="AI645" s="532">
        <f t="shared" si="427"/>
        <v>0</v>
      </c>
      <c r="AJ645" s="533">
        <f t="shared" si="427"/>
        <v>0</v>
      </c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  <c r="FQ645" s="41"/>
      <c r="FR645" s="41"/>
      <c r="FS645" s="41"/>
      <c r="FT645" s="41"/>
      <c r="FU645" s="41"/>
      <c r="FV645" s="41"/>
    </row>
    <row r="646" spans="1:178" s="40" customFormat="1" ht="86.25" customHeight="1" x14ac:dyDescent="0.25">
      <c r="A646" s="544" t="s">
        <v>119</v>
      </c>
      <c r="B646" s="230"/>
      <c r="C646" s="247">
        <v>921</v>
      </c>
      <c r="D646" s="248"/>
      <c r="E646" s="454"/>
      <c r="F646" s="231"/>
      <c r="G646" s="231">
        <f>SUM(J646,Y646)</f>
        <v>0</v>
      </c>
      <c r="H646" s="541"/>
      <c r="I646" s="549"/>
      <c r="J646" s="541">
        <f>SUM(K646:X646)</f>
        <v>0</v>
      </c>
      <c r="K646" s="284"/>
      <c r="L646" s="234"/>
      <c r="M646" s="284"/>
      <c r="N646" s="234"/>
      <c r="O646" s="234"/>
      <c r="P646" s="234"/>
      <c r="Q646" s="234"/>
      <c r="R646" s="234"/>
      <c r="S646" s="234"/>
      <c r="T646" s="234"/>
      <c r="U646" s="284"/>
      <c r="V646" s="284"/>
      <c r="W646" s="234"/>
      <c r="X646" s="234"/>
      <c r="Y646" s="541">
        <f>SUM(Z646:AJ646)</f>
        <v>0</v>
      </c>
      <c r="Z646" s="284"/>
      <c r="AA646" s="234"/>
      <c r="AB646" s="234"/>
      <c r="AC646" s="234"/>
      <c r="AD646" s="234"/>
      <c r="AE646" s="234"/>
      <c r="AF646" s="234"/>
      <c r="AG646" s="234"/>
      <c r="AH646" s="234"/>
      <c r="AI646" s="234"/>
      <c r="AJ646" s="237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  <c r="FQ646" s="41"/>
      <c r="FR646" s="41"/>
      <c r="FS646" s="41"/>
      <c r="FT646" s="41"/>
      <c r="FU646" s="41"/>
      <c r="FV646" s="41"/>
    </row>
    <row r="647" spans="1:178" s="40" customFormat="1" ht="52.5" customHeight="1" x14ac:dyDescent="0.25">
      <c r="A647" s="544" t="s">
        <v>790</v>
      </c>
      <c r="B647" s="230"/>
      <c r="C647" s="247">
        <v>952</v>
      </c>
      <c r="D647" s="248"/>
      <c r="E647" s="454"/>
      <c r="F647" s="231"/>
      <c r="G647" s="231">
        <f>SUM(J647,Y647)</f>
        <v>0</v>
      </c>
      <c r="H647" s="541"/>
      <c r="I647" s="549"/>
      <c r="J647" s="541">
        <f>SUM(K647:X647)</f>
        <v>0</v>
      </c>
      <c r="K647" s="284"/>
      <c r="L647" s="234"/>
      <c r="M647" s="284"/>
      <c r="N647" s="234"/>
      <c r="O647" s="234"/>
      <c r="P647" s="234"/>
      <c r="Q647" s="234"/>
      <c r="R647" s="234"/>
      <c r="S647" s="234"/>
      <c r="T647" s="234"/>
      <c r="U647" s="284"/>
      <c r="V647" s="284"/>
      <c r="W647" s="234"/>
      <c r="X647" s="234"/>
      <c r="Y647" s="541">
        <f>SUM(Z647:AJ647)</f>
        <v>0</v>
      </c>
      <c r="Z647" s="284"/>
      <c r="AA647" s="234"/>
      <c r="AB647" s="234"/>
      <c r="AC647" s="234"/>
      <c r="AD647" s="234"/>
      <c r="AE647" s="234"/>
      <c r="AF647" s="234"/>
      <c r="AG647" s="234"/>
      <c r="AH647" s="234"/>
      <c r="AI647" s="234"/>
      <c r="AJ647" s="237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  <c r="FQ647" s="41"/>
      <c r="FR647" s="41"/>
      <c r="FS647" s="41"/>
      <c r="FT647" s="41"/>
      <c r="FU647" s="41"/>
      <c r="FV647" s="41"/>
    </row>
    <row r="648" spans="1:178" s="40" customFormat="1" ht="50.25" customHeight="1" x14ac:dyDescent="0.25">
      <c r="A648" s="544" t="s">
        <v>30</v>
      </c>
      <c r="B648" s="230"/>
      <c r="C648" s="247">
        <v>953</v>
      </c>
      <c r="D648" s="248"/>
      <c r="E648" s="454"/>
      <c r="F648" s="231"/>
      <c r="G648" s="231">
        <f t="shared" ref="G648:G655" si="428">SUM(J648,Y648)</f>
        <v>0</v>
      </c>
      <c r="H648" s="541"/>
      <c r="I648" s="549"/>
      <c r="J648" s="541">
        <f t="shared" ref="J648:J655" si="429">SUM(K648:X648)</f>
        <v>0</v>
      </c>
      <c r="K648" s="284"/>
      <c r="L648" s="234"/>
      <c r="M648" s="284"/>
      <c r="N648" s="234"/>
      <c r="O648" s="234"/>
      <c r="P648" s="234"/>
      <c r="Q648" s="234"/>
      <c r="R648" s="234"/>
      <c r="S648" s="234"/>
      <c r="T648" s="234"/>
      <c r="U648" s="284"/>
      <c r="V648" s="284"/>
      <c r="W648" s="234"/>
      <c r="X648" s="234"/>
      <c r="Y648" s="541">
        <f t="shared" ref="Y648:Y655" si="430">SUM(Z648:AJ648)</f>
        <v>0</v>
      </c>
      <c r="Z648" s="284"/>
      <c r="AA648" s="234"/>
      <c r="AB648" s="234"/>
      <c r="AC648" s="234"/>
      <c r="AD648" s="234"/>
      <c r="AE648" s="234"/>
      <c r="AF648" s="234"/>
      <c r="AG648" s="234"/>
      <c r="AH648" s="234"/>
      <c r="AI648" s="234"/>
      <c r="AJ648" s="237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  <c r="FD648" s="41"/>
      <c r="FE648" s="41"/>
      <c r="FF648" s="41"/>
      <c r="FG648" s="41"/>
      <c r="FH648" s="41"/>
      <c r="FI648" s="41"/>
      <c r="FJ648" s="41"/>
      <c r="FK648" s="41"/>
      <c r="FL648" s="41"/>
      <c r="FM648" s="41"/>
      <c r="FN648" s="41"/>
      <c r="FO648" s="41"/>
      <c r="FP648" s="41"/>
      <c r="FQ648" s="41"/>
      <c r="FR648" s="41"/>
      <c r="FS648" s="41"/>
      <c r="FT648" s="41"/>
      <c r="FU648" s="41"/>
      <c r="FV648" s="41"/>
    </row>
    <row r="649" spans="1:178" s="40" customFormat="1" ht="23.25" customHeight="1" x14ac:dyDescent="0.25">
      <c r="A649" s="544" t="s">
        <v>12</v>
      </c>
      <c r="B649" s="230"/>
      <c r="C649" s="247">
        <v>954</v>
      </c>
      <c r="D649" s="248"/>
      <c r="E649" s="454"/>
      <c r="F649" s="231"/>
      <c r="G649" s="231">
        <f t="shared" si="428"/>
        <v>0</v>
      </c>
      <c r="H649" s="541"/>
      <c r="I649" s="549"/>
      <c r="J649" s="541">
        <f t="shared" si="429"/>
        <v>0</v>
      </c>
      <c r="K649" s="284"/>
      <c r="L649" s="234"/>
      <c r="M649" s="284"/>
      <c r="N649" s="234"/>
      <c r="O649" s="234"/>
      <c r="P649" s="234"/>
      <c r="Q649" s="234"/>
      <c r="R649" s="234"/>
      <c r="S649" s="234"/>
      <c r="T649" s="234"/>
      <c r="U649" s="284"/>
      <c r="V649" s="284"/>
      <c r="W649" s="234"/>
      <c r="X649" s="234"/>
      <c r="Y649" s="541">
        <f t="shared" si="430"/>
        <v>0</v>
      </c>
      <c r="Z649" s="284"/>
      <c r="AA649" s="234"/>
      <c r="AB649" s="234"/>
      <c r="AC649" s="234"/>
      <c r="AD649" s="234"/>
      <c r="AE649" s="234"/>
      <c r="AF649" s="234"/>
      <c r="AG649" s="234"/>
      <c r="AH649" s="234"/>
      <c r="AI649" s="234"/>
      <c r="AJ649" s="237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  <c r="FQ649" s="41"/>
      <c r="FR649" s="41"/>
      <c r="FS649" s="41"/>
      <c r="FT649" s="41"/>
      <c r="FU649" s="41"/>
      <c r="FV649" s="41"/>
    </row>
    <row r="650" spans="1:178" s="40" customFormat="1" ht="32.25" customHeight="1" x14ac:dyDescent="0.25">
      <c r="A650" s="544" t="s">
        <v>1654</v>
      </c>
      <c r="B650" s="230"/>
      <c r="C650" s="247">
        <v>955</v>
      </c>
      <c r="D650" s="248"/>
      <c r="E650" s="454"/>
      <c r="F650" s="231"/>
      <c r="G650" s="231">
        <f t="shared" si="428"/>
        <v>0</v>
      </c>
      <c r="H650" s="541"/>
      <c r="I650" s="549"/>
      <c r="J650" s="541">
        <f t="shared" si="429"/>
        <v>0</v>
      </c>
      <c r="K650" s="284"/>
      <c r="L650" s="234"/>
      <c r="M650" s="284"/>
      <c r="N650" s="234"/>
      <c r="O650" s="234"/>
      <c r="P650" s="234"/>
      <c r="Q650" s="234"/>
      <c r="R650" s="234"/>
      <c r="S650" s="234"/>
      <c r="T650" s="234"/>
      <c r="U650" s="284"/>
      <c r="V650" s="284"/>
      <c r="W650" s="234"/>
      <c r="X650" s="234"/>
      <c r="Y650" s="541">
        <f t="shared" si="430"/>
        <v>0</v>
      </c>
      <c r="Z650" s="284"/>
      <c r="AA650" s="234"/>
      <c r="AB650" s="234"/>
      <c r="AC650" s="234"/>
      <c r="AD650" s="234"/>
      <c r="AE650" s="234"/>
      <c r="AF650" s="234"/>
      <c r="AG650" s="234"/>
      <c r="AH650" s="234"/>
      <c r="AI650" s="234"/>
      <c r="AJ650" s="237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  <c r="FQ650" s="41"/>
      <c r="FR650" s="41"/>
      <c r="FS650" s="41"/>
      <c r="FT650" s="41"/>
      <c r="FU650" s="41"/>
      <c r="FV650" s="41"/>
    </row>
    <row r="651" spans="1:178" s="40" customFormat="1" ht="39" customHeight="1" x14ac:dyDescent="0.25">
      <c r="A651" s="544" t="s">
        <v>43</v>
      </c>
      <c r="B651" s="230"/>
      <c r="C651" s="247">
        <v>956</v>
      </c>
      <c r="D651" s="248"/>
      <c r="E651" s="454"/>
      <c r="F651" s="231"/>
      <c r="G651" s="231">
        <f t="shared" si="428"/>
        <v>0</v>
      </c>
      <c r="H651" s="541"/>
      <c r="I651" s="549"/>
      <c r="J651" s="541">
        <f t="shared" si="429"/>
        <v>0</v>
      </c>
      <c r="K651" s="284"/>
      <c r="L651" s="234"/>
      <c r="M651" s="284"/>
      <c r="N651" s="234"/>
      <c r="O651" s="234"/>
      <c r="P651" s="234"/>
      <c r="Q651" s="234"/>
      <c r="R651" s="234"/>
      <c r="S651" s="234"/>
      <c r="T651" s="234"/>
      <c r="U651" s="284"/>
      <c r="V651" s="284"/>
      <c r="W651" s="234"/>
      <c r="X651" s="234"/>
      <c r="Y651" s="541">
        <f t="shared" si="430"/>
        <v>0</v>
      </c>
      <c r="Z651" s="284"/>
      <c r="AA651" s="234"/>
      <c r="AB651" s="234"/>
      <c r="AC651" s="234"/>
      <c r="AD651" s="234"/>
      <c r="AE651" s="234"/>
      <c r="AF651" s="234"/>
      <c r="AG651" s="234"/>
      <c r="AH651" s="234"/>
      <c r="AI651" s="234"/>
      <c r="AJ651" s="237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  <c r="FQ651" s="41"/>
      <c r="FR651" s="41"/>
      <c r="FS651" s="41"/>
      <c r="FT651" s="41"/>
      <c r="FU651" s="41"/>
      <c r="FV651" s="41"/>
    </row>
    <row r="652" spans="1:178" s="40" customFormat="1" ht="84" customHeight="1" x14ac:dyDescent="0.25">
      <c r="A652" s="544" t="s">
        <v>88</v>
      </c>
      <c r="B652" s="230"/>
      <c r="C652" s="247">
        <v>957</v>
      </c>
      <c r="D652" s="248"/>
      <c r="E652" s="454"/>
      <c r="F652" s="231"/>
      <c r="G652" s="231">
        <f t="shared" si="428"/>
        <v>0</v>
      </c>
      <c r="H652" s="541"/>
      <c r="I652" s="549"/>
      <c r="J652" s="541">
        <f t="shared" si="429"/>
        <v>0</v>
      </c>
      <c r="K652" s="284"/>
      <c r="L652" s="234"/>
      <c r="M652" s="284"/>
      <c r="N652" s="234"/>
      <c r="O652" s="234"/>
      <c r="P652" s="234"/>
      <c r="Q652" s="234"/>
      <c r="R652" s="234"/>
      <c r="S652" s="234"/>
      <c r="T652" s="234"/>
      <c r="U652" s="284"/>
      <c r="V652" s="284"/>
      <c r="W652" s="234"/>
      <c r="X652" s="234"/>
      <c r="Y652" s="541">
        <f t="shared" si="430"/>
        <v>0</v>
      </c>
      <c r="Z652" s="284"/>
      <c r="AA652" s="234"/>
      <c r="AB652" s="234"/>
      <c r="AC652" s="234"/>
      <c r="AD652" s="234"/>
      <c r="AE652" s="234"/>
      <c r="AF652" s="234"/>
      <c r="AG652" s="234"/>
      <c r="AH652" s="234"/>
      <c r="AI652" s="234"/>
      <c r="AJ652" s="237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  <c r="FD652" s="41"/>
      <c r="FE652" s="41"/>
      <c r="FF652" s="41"/>
      <c r="FG652" s="41"/>
      <c r="FH652" s="41"/>
      <c r="FI652" s="41"/>
      <c r="FJ652" s="41"/>
      <c r="FK652" s="41"/>
      <c r="FL652" s="41"/>
      <c r="FM652" s="41"/>
      <c r="FN652" s="41"/>
      <c r="FO652" s="41"/>
      <c r="FP652" s="41"/>
      <c r="FQ652" s="41"/>
      <c r="FR652" s="41"/>
      <c r="FS652" s="41"/>
      <c r="FT652" s="41"/>
      <c r="FU652" s="41"/>
      <c r="FV652" s="41"/>
    </row>
    <row r="653" spans="1:178" s="42" customFormat="1" ht="168" customHeight="1" x14ac:dyDescent="0.25">
      <c r="A653" s="544" t="s">
        <v>1663</v>
      </c>
      <c r="B653" s="230"/>
      <c r="C653" s="247">
        <v>966</v>
      </c>
      <c r="D653" s="248"/>
      <c r="E653" s="454"/>
      <c r="F653" s="231"/>
      <c r="G653" s="231">
        <f>SUM(J653,Y653)</f>
        <v>0</v>
      </c>
      <c r="H653" s="541"/>
      <c r="I653" s="549"/>
      <c r="J653" s="541">
        <f>SUM(K653:X653)</f>
        <v>0</v>
      </c>
      <c r="K653" s="284"/>
      <c r="L653" s="234"/>
      <c r="M653" s="284"/>
      <c r="N653" s="234"/>
      <c r="O653" s="234"/>
      <c r="P653" s="234"/>
      <c r="Q653" s="234"/>
      <c r="R653" s="234"/>
      <c r="S653" s="234"/>
      <c r="T653" s="234"/>
      <c r="U653" s="284"/>
      <c r="V653" s="284"/>
      <c r="W653" s="234"/>
      <c r="X653" s="234"/>
      <c r="Y653" s="541">
        <f>SUM(Z653:AJ653)</f>
        <v>0</v>
      </c>
      <c r="Z653" s="284"/>
      <c r="AA653" s="234"/>
      <c r="AB653" s="234"/>
      <c r="AC653" s="234"/>
      <c r="AD653" s="234"/>
      <c r="AE653" s="234"/>
      <c r="AF653" s="234"/>
      <c r="AG653" s="234"/>
      <c r="AH653" s="234"/>
      <c r="AI653" s="234"/>
      <c r="AJ653" s="237"/>
      <c r="AK653" s="194"/>
      <c r="AL653" s="194"/>
      <c r="AM653" s="194"/>
      <c r="AN653" s="194"/>
      <c r="AO653" s="194"/>
      <c r="AP653" s="194"/>
      <c r="AQ653" s="194"/>
      <c r="AR653" s="194"/>
      <c r="AS653" s="194"/>
      <c r="AT653" s="194"/>
      <c r="AU653" s="194"/>
      <c r="AV653" s="194"/>
      <c r="AW653" s="194"/>
      <c r="AX653" s="194"/>
      <c r="AY653" s="194"/>
      <c r="AZ653" s="194"/>
      <c r="BA653" s="194"/>
      <c r="BB653" s="194"/>
      <c r="BC653" s="194"/>
      <c r="BD653" s="194"/>
      <c r="BE653" s="194"/>
      <c r="BF653" s="194"/>
      <c r="BG653" s="194"/>
      <c r="BH653" s="194"/>
      <c r="BI653" s="194"/>
      <c r="BJ653" s="194"/>
      <c r="BK653" s="194"/>
      <c r="BL653" s="194"/>
      <c r="BM653" s="194"/>
      <c r="BN653" s="194"/>
      <c r="BO653" s="194"/>
      <c r="BP653" s="194"/>
      <c r="BQ653" s="194"/>
      <c r="BR653" s="194"/>
      <c r="BS653" s="194"/>
      <c r="BT653" s="194"/>
      <c r="BU653" s="194"/>
      <c r="BV653" s="194"/>
      <c r="BW653" s="194"/>
      <c r="BX653" s="194"/>
      <c r="BY653" s="194"/>
      <c r="BZ653" s="194"/>
      <c r="CA653" s="194"/>
      <c r="CB653" s="194"/>
      <c r="CC653" s="194"/>
      <c r="CD653" s="194"/>
      <c r="CE653" s="194"/>
      <c r="CF653" s="194"/>
      <c r="CG653" s="194"/>
      <c r="CH653" s="194"/>
      <c r="CI653" s="194"/>
      <c r="CJ653" s="194"/>
      <c r="CK653" s="194"/>
      <c r="CL653" s="194"/>
      <c r="CM653" s="194"/>
      <c r="CN653" s="194"/>
      <c r="CO653" s="194"/>
      <c r="CP653" s="194"/>
      <c r="CQ653" s="194"/>
      <c r="CR653" s="194"/>
      <c r="CS653" s="194"/>
      <c r="CT653" s="194"/>
      <c r="CU653" s="194"/>
      <c r="CV653" s="194"/>
      <c r="CW653" s="194"/>
      <c r="CX653" s="194"/>
      <c r="CY653" s="194"/>
      <c r="CZ653" s="194"/>
      <c r="DA653" s="194"/>
      <c r="DB653" s="194"/>
      <c r="DC653" s="194"/>
      <c r="DD653" s="194"/>
      <c r="DE653" s="194"/>
      <c r="DF653" s="194"/>
      <c r="DG653" s="194"/>
      <c r="DH653" s="194"/>
      <c r="DI653" s="194"/>
      <c r="DJ653" s="194"/>
      <c r="DK653" s="194"/>
      <c r="DL653" s="194"/>
      <c r="DM653" s="194"/>
      <c r="DN653" s="194"/>
      <c r="DO653" s="194"/>
      <c r="DP653" s="194"/>
      <c r="DQ653" s="194"/>
      <c r="DR653" s="194"/>
      <c r="DS653" s="194"/>
      <c r="DT653" s="194"/>
      <c r="DU653" s="194"/>
      <c r="DV653" s="194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</row>
    <row r="654" spans="1:178" s="40" customFormat="1" ht="101.25" customHeight="1" x14ac:dyDescent="0.25">
      <c r="A654" s="544" t="s">
        <v>26</v>
      </c>
      <c r="B654" s="230"/>
      <c r="C654" s="247">
        <v>995</v>
      </c>
      <c r="D654" s="248"/>
      <c r="E654" s="454"/>
      <c r="F654" s="231"/>
      <c r="G654" s="231">
        <f t="shared" si="428"/>
        <v>0</v>
      </c>
      <c r="H654" s="541"/>
      <c r="I654" s="549"/>
      <c r="J654" s="541">
        <f t="shared" si="429"/>
        <v>0</v>
      </c>
      <c r="K654" s="284"/>
      <c r="L654" s="234"/>
      <c r="M654" s="284"/>
      <c r="N654" s="234"/>
      <c r="O654" s="234"/>
      <c r="P654" s="234"/>
      <c r="Q654" s="234"/>
      <c r="R654" s="234"/>
      <c r="S654" s="234"/>
      <c r="T654" s="234"/>
      <c r="U654" s="284"/>
      <c r="V654" s="284"/>
      <c r="W654" s="234"/>
      <c r="X654" s="234"/>
      <c r="Y654" s="541">
        <f t="shared" si="430"/>
        <v>0</v>
      </c>
      <c r="Z654" s="284"/>
      <c r="AA654" s="234"/>
      <c r="AB654" s="234"/>
      <c r="AC654" s="234"/>
      <c r="AD654" s="234"/>
      <c r="AE654" s="234"/>
      <c r="AF654" s="234"/>
      <c r="AG654" s="234"/>
      <c r="AH654" s="234"/>
      <c r="AI654" s="234"/>
      <c r="AJ654" s="237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  <c r="FQ654" s="41"/>
      <c r="FR654" s="41"/>
      <c r="FS654" s="41"/>
      <c r="FT654" s="41"/>
      <c r="FU654" s="41"/>
      <c r="FV654" s="41"/>
    </row>
    <row r="655" spans="1:178" s="42" customFormat="1" ht="36" customHeight="1" x14ac:dyDescent="0.25">
      <c r="A655" s="544" t="s">
        <v>89</v>
      </c>
      <c r="B655" s="230"/>
      <c r="C655" s="247">
        <v>996</v>
      </c>
      <c r="D655" s="248"/>
      <c r="E655" s="454"/>
      <c r="F655" s="231"/>
      <c r="G655" s="231">
        <f t="shared" si="428"/>
        <v>0</v>
      </c>
      <c r="H655" s="541"/>
      <c r="I655" s="549"/>
      <c r="J655" s="541">
        <f t="shared" si="429"/>
        <v>0</v>
      </c>
      <c r="K655" s="284"/>
      <c r="L655" s="234"/>
      <c r="M655" s="284"/>
      <c r="N655" s="234"/>
      <c r="O655" s="234"/>
      <c r="P655" s="234"/>
      <c r="Q655" s="234"/>
      <c r="R655" s="234"/>
      <c r="S655" s="234"/>
      <c r="T655" s="234"/>
      <c r="U655" s="284"/>
      <c r="V655" s="284"/>
      <c r="W655" s="234"/>
      <c r="X655" s="234"/>
      <c r="Y655" s="541">
        <f t="shared" si="430"/>
        <v>0</v>
      </c>
      <c r="Z655" s="284"/>
      <c r="AA655" s="234"/>
      <c r="AB655" s="234"/>
      <c r="AC655" s="234"/>
      <c r="AD655" s="234"/>
      <c r="AE655" s="234"/>
      <c r="AF655" s="234"/>
      <c r="AG655" s="234"/>
      <c r="AH655" s="234"/>
      <c r="AI655" s="234"/>
      <c r="AJ655" s="237"/>
      <c r="AK655" s="194"/>
      <c r="AL655" s="194"/>
      <c r="AM655" s="194"/>
      <c r="AN655" s="194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4"/>
      <c r="BL655" s="194"/>
      <c r="BM655" s="194"/>
      <c r="BN655" s="194"/>
      <c r="BO655" s="194"/>
      <c r="BP655" s="194"/>
      <c r="BQ655" s="194"/>
      <c r="BR655" s="194"/>
      <c r="BS655" s="194"/>
      <c r="BT655" s="194"/>
      <c r="BU655" s="194"/>
      <c r="BV655" s="194"/>
      <c r="BW655" s="194"/>
      <c r="BX655" s="194"/>
      <c r="BY655" s="194"/>
      <c r="BZ655" s="194"/>
      <c r="CA655" s="194"/>
      <c r="CB655" s="194"/>
      <c r="CC655" s="194"/>
      <c r="CD655" s="194"/>
      <c r="CE655" s="194"/>
      <c r="CF655" s="194"/>
      <c r="CG655" s="194"/>
      <c r="CH655" s="194"/>
      <c r="CI655" s="194"/>
      <c r="CJ655" s="194"/>
      <c r="CK655" s="194"/>
      <c r="CL655" s="194"/>
      <c r="CM655" s="194"/>
      <c r="CN655" s="194"/>
      <c r="CO655" s="194"/>
      <c r="CP655" s="194"/>
      <c r="CQ655" s="194"/>
      <c r="CR655" s="194"/>
      <c r="CS655" s="194"/>
      <c r="CT655" s="194"/>
      <c r="CU655" s="194"/>
      <c r="CV655" s="194"/>
      <c r="CW655" s="194"/>
      <c r="CX655" s="194"/>
      <c r="CY655" s="194"/>
      <c r="CZ655" s="194"/>
      <c r="DA655" s="194"/>
      <c r="DB655" s="194"/>
      <c r="DC655" s="194"/>
      <c r="DD655" s="194"/>
      <c r="DE655" s="194"/>
      <c r="DF655" s="194"/>
      <c r="DG655" s="194"/>
      <c r="DH655" s="194"/>
      <c r="DI655" s="194"/>
      <c r="DJ655" s="194"/>
      <c r="DK655" s="194"/>
      <c r="DL655" s="194"/>
      <c r="DM655" s="194"/>
      <c r="DN655" s="194"/>
      <c r="DO655" s="194"/>
      <c r="DP655" s="194"/>
      <c r="DQ655" s="194"/>
      <c r="DR655" s="194"/>
      <c r="DS655" s="194"/>
      <c r="DT655" s="194"/>
      <c r="DU655" s="194"/>
      <c r="DV655" s="194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</row>
    <row r="656" spans="1:178" s="42" customFormat="1" ht="30" customHeight="1" x14ac:dyDescent="0.25">
      <c r="A656" s="526" t="s">
        <v>90</v>
      </c>
      <c r="B656" s="527">
        <v>260</v>
      </c>
      <c r="C656" s="527"/>
      <c r="D656" s="536"/>
      <c r="E656" s="537"/>
      <c r="F656" s="524">
        <f t="shared" ref="F656:AJ656" si="431">F657</f>
        <v>0</v>
      </c>
      <c r="G656" s="524">
        <f t="shared" si="431"/>
        <v>0</v>
      </c>
      <c r="H656" s="530">
        <f t="shared" si="431"/>
        <v>0</v>
      </c>
      <c r="I656" s="534">
        <f t="shared" si="431"/>
        <v>0</v>
      </c>
      <c r="J656" s="530">
        <f t="shared" si="431"/>
        <v>0</v>
      </c>
      <c r="K656" s="531">
        <f t="shared" si="431"/>
        <v>0</v>
      </c>
      <c r="L656" s="532">
        <f t="shared" si="431"/>
        <v>0</v>
      </c>
      <c r="M656" s="531">
        <f t="shared" si="431"/>
        <v>0</v>
      </c>
      <c r="N656" s="532">
        <f t="shared" si="431"/>
        <v>0</v>
      </c>
      <c r="O656" s="532">
        <f t="shared" si="431"/>
        <v>0</v>
      </c>
      <c r="P656" s="532">
        <f t="shared" si="431"/>
        <v>0</v>
      </c>
      <c r="Q656" s="532">
        <f t="shared" si="431"/>
        <v>0</v>
      </c>
      <c r="R656" s="532">
        <f t="shared" si="431"/>
        <v>0</v>
      </c>
      <c r="S656" s="532">
        <f t="shared" si="431"/>
        <v>0</v>
      </c>
      <c r="T656" s="532">
        <f t="shared" si="431"/>
        <v>0</v>
      </c>
      <c r="U656" s="531">
        <f t="shared" si="431"/>
        <v>0</v>
      </c>
      <c r="V656" s="531">
        <f t="shared" si="431"/>
        <v>0</v>
      </c>
      <c r="W656" s="532">
        <f t="shared" si="431"/>
        <v>0</v>
      </c>
      <c r="X656" s="532">
        <f t="shared" si="431"/>
        <v>0</v>
      </c>
      <c r="Y656" s="530">
        <f t="shared" si="431"/>
        <v>0</v>
      </c>
      <c r="Z656" s="531">
        <f t="shared" si="431"/>
        <v>0</v>
      </c>
      <c r="AA656" s="532">
        <f t="shared" si="431"/>
        <v>0</v>
      </c>
      <c r="AB656" s="532">
        <f t="shared" si="431"/>
        <v>0</v>
      </c>
      <c r="AC656" s="532">
        <f t="shared" si="431"/>
        <v>0</v>
      </c>
      <c r="AD656" s="532">
        <f t="shared" si="431"/>
        <v>0</v>
      </c>
      <c r="AE656" s="532">
        <f t="shared" si="431"/>
        <v>0</v>
      </c>
      <c r="AF656" s="532">
        <f t="shared" si="431"/>
        <v>0</v>
      </c>
      <c r="AG656" s="532">
        <f t="shared" si="431"/>
        <v>0</v>
      </c>
      <c r="AH656" s="532">
        <f t="shared" si="431"/>
        <v>0</v>
      </c>
      <c r="AI656" s="532">
        <f t="shared" si="431"/>
        <v>0</v>
      </c>
      <c r="AJ656" s="533">
        <f t="shared" si="431"/>
        <v>0</v>
      </c>
      <c r="AK656" s="194"/>
      <c r="AL656" s="194"/>
      <c r="AM656" s="194"/>
      <c r="AN656" s="194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4"/>
      <c r="BL656" s="194"/>
      <c r="BM656" s="194"/>
      <c r="BN656" s="194"/>
      <c r="BO656" s="194"/>
      <c r="BP656" s="194"/>
      <c r="BQ656" s="194"/>
      <c r="BR656" s="194"/>
      <c r="BS656" s="194"/>
      <c r="BT656" s="194"/>
      <c r="BU656" s="194"/>
      <c r="BV656" s="194"/>
      <c r="BW656" s="194"/>
      <c r="BX656" s="194"/>
      <c r="BY656" s="194"/>
      <c r="BZ656" s="194"/>
      <c r="CA656" s="194"/>
      <c r="CB656" s="194"/>
      <c r="CC656" s="194"/>
      <c r="CD656" s="194"/>
      <c r="CE656" s="194"/>
      <c r="CF656" s="194"/>
      <c r="CG656" s="194"/>
      <c r="CH656" s="194"/>
      <c r="CI656" s="194"/>
      <c r="CJ656" s="194"/>
      <c r="CK656" s="194"/>
      <c r="CL656" s="194"/>
      <c r="CM656" s="194"/>
      <c r="CN656" s="194"/>
      <c r="CO656" s="194"/>
      <c r="CP656" s="194"/>
      <c r="CQ656" s="194"/>
      <c r="CR656" s="194"/>
      <c r="CS656" s="194"/>
      <c r="CT656" s="194"/>
      <c r="CU656" s="194"/>
      <c r="CV656" s="194"/>
      <c r="CW656" s="194"/>
      <c r="CX656" s="194"/>
      <c r="CY656" s="194"/>
      <c r="CZ656" s="194"/>
      <c r="DA656" s="194"/>
      <c r="DB656" s="194"/>
      <c r="DC656" s="194"/>
      <c r="DD656" s="194"/>
      <c r="DE656" s="194"/>
      <c r="DF656" s="194"/>
      <c r="DG656" s="194"/>
      <c r="DH656" s="194"/>
      <c r="DI656" s="194"/>
      <c r="DJ656" s="194"/>
      <c r="DK656" s="194"/>
      <c r="DL656" s="194"/>
      <c r="DM656" s="194"/>
      <c r="DN656" s="194"/>
      <c r="DO656" s="194"/>
      <c r="DP656" s="194"/>
      <c r="DQ656" s="194"/>
      <c r="DR656" s="194"/>
      <c r="DS656" s="194"/>
      <c r="DT656" s="194"/>
      <c r="DU656" s="194"/>
      <c r="DV656" s="194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</row>
    <row r="657" spans="1:178" s="40" customFormat="1" ht="35.25" customHeight="1" x14ac:dyDescent="0.25">
      <c r="A657" s="535" t="s">
        <v>659</v>
      </c>
      <c r="B657" s="527">
        <v>262</v>
      </c>
      <c r="C657" s="527"/>
      <c r="D657" s="536"/>
      <c r="E657" s="537"/>
      <c r="F657" s="524">
        <f t="shared" ref="F657:X657" si="432">SUM(F658)</f>
        <v>0</v>
      </c>
      <c r="G657" s="524">
        <f t="shared" si="432"/>
        <v>0</v>
      </c>
      <c r="H657" s="530">
        <f t="shared" si="432"/>
        <v>0</v>
      </c>
      <c r="I657" s="534">
        <f t="shared" si="432"/>
        <v>0</v>
      </c>
      <c r="J657" s="530">
        <f t="shared" si="432"/>
        <v>0</v>
      </c>
      <c r="K657" s="531">
        <f t="shared" si="432"/>
        <v>0</v>
      </c>
      <c r="L657" s="532">
        <f t="shared" si="432"/>
        <v>0</v>
      </c>
      <c r="M657" s="531">
        <f t="shared" si="432"/>
        <v>0</v>
      </c>
      <c r="N657" s="532">
        <f t="shared" si="432"/>
        <v>0</v>
      </c>
      <c r="O657" s="532">
        <f t="shared" si="432"/>
        <v>0</v>
      </c>
      <c r="P657" s="532">
        <f t="shared" si="432"/>
        <v>0</v>
      </c>
      <c r="Q657" s="532">
        <f t="shared" si="432"/>
        <v>0</v>
      </c>
      <c r="R657" s="532">
        <f t="shared" si="432"/>
        <v>0</v>
      </c>
      <c r="S657" s="532">
        <f t="shared" si="432"/>
        <v>0</v>
      </c>
      <c r="T657" s="532">
        <f t="shared" si="432"/>
        <v>0</v>
      </c>
      <c r="U657" s="531">
        <f t="shared" si="432"/>
        <v>0</v>
      </c>
      <c r="V657" s="531">
        <f t="shared" si="432"/>
        <v>0</v>
      </c>
      <c r="W657" s="532">
        <f t="shared" si="432"/>
        <v>0</v>
      </c>
      <c r="X657" s="532">
        <f t="shared" si="432"/>
        <v>0</v>
      </c>
      <c r="Y657" s="530">
        <f t="shared" ref="Y657:AJ657" si="433">SUM(Y658)</f>
        <v>0</v>
      </c>
      <c r="Z657" s="531">
        <f t="shared" si="433"/>
        <v>0</v>
      </c>
      <c r="AA657" s="532">
        <f t="shared" si="433"/>
        <v>0</v>
      </c>
      <c r="AB657" s="532">
        <f t="shared" si="433"/>
        <v>0</v>
      </c>
      <c r="AC657" s="532">
        <f t="shared" si="433"/>
        <v>0</v>
      </c>
      <c r="AD657" s="532">
        <f t="shared" si="433"/>
        <v>0</v>
      </c>
      <c r="AE657" s="532">
        <f t="shared" si="433"/>
        <v>0</v>
      </c>
      <c r="AF657" s="532">
        <f t="shared" si="433"/>
        <v>0</v>
      </c>
      <c r="AG657" s="532">
        <f t="shared" si="433"/>
        <v>0</v>
      </c>
      <c r="AH657" s="532">
        <f t="shared" si="433"/>
        <v>0</v>
      </c>
      <c r="AI657" s="532">
        <f t="shared" si="433"/>
        <v>0</v>
      </c>
      <c r="AJ657" s="533">
        <f t="shared" si="433"/>
        <v>0</v>
      </c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  <c r="FQ657" s="41"/>
      <c r="FR657" s="41"/>
      <c r="FS657" s="41"/>
      <c r="FT657" s="41"/>
      <c r="FU657" s="41"/>
      <c r="FV657" s="41"/>
    </row>
    <row r="658" spans="1:178" s="42" customFormat="1" ht="23.25" customHeight="1" x14ac:dyDescent="0.25">
      <c r="A658" s="544" t="s">
        <v>660</v>
      </c>
      <c r="B658" s="230"/>
      <c r="C658" s="247">
        <v>993</v>
      </c>
      <c r="D658" s="244"/>
      <c r="E658" s="455"/>
      <c r="F658" s="231"/>
      <c r="G658" s="231">
        <f>SUM(J658,Y658)</f>
        <v>0</v>
      </c>
      <c r="H658" s="541"/>
      <c r="I658" s="549"/>
      <c r="J658" s="541">
        <f>SUM(K658:X658)</f>
        <v>0</v>
      </c>
      <c r="K658" s="284"/>
      <c r="L658" s="234"/>
      <c r="M658" s="284"/>
      <c r="N658" s="234"/>
      <c r="O658" s="234"/>
      <c r="P658" s="234"/>
      <c r="Q658" s="234"/>
      <c r="R658" s="234"/>
      <c r="S658" s="234"/>
      <c r="T658" s="234"/>
      <c r="U658" s="284"/>
      <c r="V658" s="284"/>
      <c r="W658" s="234"/>
      <c r="X658" s="234"/>
      <c r="Y658" s="541">
        <f>SUM(Z658:AJ658)</f>
        <v>0</v>
      </c>
      <c r="Z658" s="284"/>
      <c r="AA658" s="234"/>
      <c r="AB658" s="234"/>
      <c r="AC658" s="234"/>
      <c r="AD658" s="234"/>
      <c r="AE658" s="234"/>
      <c r="AF658" s="234"/>
      <c r="AG658" s="234"/>
      <c r="AH658" s="234"/>
      <c r="AI658" s="234"/>
      <c r="AJ658" s="237"/>
      <c r="AK658" s="194"/>
      <c r="AL658" s="194"/>
      <c r="AM658" s="194"/>
      <c r="AN658" s="194"/>
      <c r="AO658" s="194"/>
      <c r="AP658" s="194"/>
      <c r="AQ658" s="194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4"/>
      <c r="BB658" s="194"/>
      <c r="BC658" s="194"/>
      <c r="BD658" s="194"/>
      <c r="BE658" s="194"/>
      <c r="BF658" s="194"/>
      <c r="BG658" s="194"/>
      <c r="BH658" s="194"/>
      <c r="BI658" s="194"/>
      <c r="BJ658" s="194"/>
      <c r="BK658" s="194"/>
      <c r="BL658" s="194"/>
      <c r="BM658" s="194"/>
      <c r="BN658" s="194"/>
      <c r="BO658" s="194"/>
      <c r="BP658" s="194"/>
      <c r="BQ658" s="194"/>
      <c r="BR658" s="194"/>
      <c r="BS658" s="194"/>
      <c r="BT658" s="194"/>
      <c r="BU658" s="194"/>
      <c r="BV658" s="194"/>
      <c r="BW658" s="194"/>
      <c r="BX658" s="194"/>
      <c r="BY658" s="194"/>
      <c r="BZ658" s="194"/>
      <c r="CA658" s="194"/>
      <c r="CB658" s="194"/>
      <c r="CC658" s="194"/>
      <c r="CD658" s="194"/>
      <c r="CE658" s="194"/>
      <c r="CF658" s="194"/>
      <c r="CG658" s="194"/>
      <c r="CH658" s="194"/>
      <c r="CI658" s="194"/>
      <c r="CJ658" s="194"/>
      <c r="CK658" s="194"/>
      <c r="CL658" s="194"/>
      <c r="CM658" s="194"/>
      <c r="CN658" s="194"/>
      <c r="CO658" s="194"/>
      <c r="CP658" s="194"/>
      <c r="CQ658" s="194"/>
      <c r="CR658" s="194"/>
      <c r="CS658" s="194"/>
      <c r="CT658" s="194"/>
      <c r="CU658" s="194"/>
      <c r="CV658" s="194"/>
      <c r="CW658" s="194"/>
      <c r="CX658" s="194"/>
      <c r="CY658" s="194"/>
      <c r="CZ658" s="194"/>
      <c r="DA658" s="194"/>
      <c r="DB658" s="194"/>
      <c r="DC658" s="194"/>
      <c r="DD658" s="194"/>
      <c r="DE658" s="194"/>
      <c r="DF658" s="194"/>
      <c r="DG658" s="194"/>
      <c r="DH658" s="194"/>
      <c r="DI658" s="194"/>
      <c r="DJ658" s="194"/>
      <c r="DK658" s="194"/>
      <c r="DL658" s="194"/>
      <c r="DM658" s="194"/>
      <c r="DN658" s="194"/>
      <c r="DO658" s="194"/>
      <c r="DP658" s="194"/>
      <c r="DQ658" s="194"/>
      <c r="DR658" s="194"/>
      <c r="DS658" s="194"/>
      <c r="DT658" s="194"/>
      <c r="DU658" s="194"/>
      <c r="DV658" s="194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</row>
    <row r="659" spans="1:178" s="40" customFormat="1" ht="38.25" customHeight="1" x14ac:dyDescent="0.25">
      <c r="A659" s="535" t="s">
        <v>1769</v>
      </c>
      <c r="B659" s="527">
        <v>296</v>
      </c>
      <c r="C659" s="527"/>
      <c r="D659" s="528"/>
      <c r="E659" s="529"/>
      <c r="F659" s="524">
        <f t="shared" ref="F659:AJ659" si="434">SUM(F660:F661)</f>
        <v>0</v>
      </c>
      <c r="G659" s="524">
        <f t="shared" si="434"/>
        <v>0</v>
      </c>
      <c r="H659" s="530">
        <f t="shared" si="434"/>
        <v>0</v>
      </c>
      <c r="I659" s="534">
        <f t="shared" si="434"/>
        <v>0</v>
      </c>
      <c r="J659" s="530">
        <f t="shared" si="434"/>
        <v>0</v>
      </c>
      <c r="K659" s="531">
        <f t="shared" si="434"/>
        <v>0</v>
      </c>
      <c r="L659" s="532">
        <f t="shared" si="434"/>
        <v>0</v>
      </c>
      <c r="M659" s="531">
        <f t="shared" si="434"/>
        <v>0</v>
      </c>
      <c r="N659" s="532">
        <f t="shared" si="434"/>
        <v>0</v>
      </c>
      <c r="O659" s="532">
        <f t="shared" si="434"/>
        <v>0</v>
      </c>
      <c r="P659" s="532">
        <f t="shared" si="434"/>
        <v>0</v>
      </c>
      <c r="Q659" s="532">
        <f t="shared" si="434"/>
        <v>0</v>
      </c>
      <c r="R659" s="532">
        <f t="shared" si="434"/>
        <v>0</v>
      </c>
      <c r="S659" s="532">
        <f t="shared" si="434"/>
        <v>0</v>
      </c>
      <c r="T659" s="532">
        <f t="shared" si="434"/>
        <v>0</v>
      </c>
      <c r="U659" s="531">
        <f t="shared" si="434"/>
        <v>0</v>
      </c>
      <c r="V659" s="531">
        <f t="shared" si="434"/>
        <v>0</v>
      </c>
      <c r="W659" s="532">
        <f t="shared" si="434"/>
        <v>0</v>
      </c>
      <c r="X659" s="532">
        <f t="shared" si="434"/>
        <v>0</v>
      </c>
      <c r="Y659" s="530">
        <f t="shared" si="434"/>
        <v>0</v>
      </c>
      <c r="Z659" s="531">
        <f t="shared" si="434"/>
        <v>0</v>
      </c>
      <c r="AA659" s="532">
        <f t="shared" si="434"/>
        <v>0</v>
      </c>
      <c r="AB659" s="532">
        <f t="shared" si="434"/>
        <v>0</v>
      </c>
      <c r="AC659" s="532">
        <f t="shared" si="434"/>
        <v>0</v>
      </c>
      <c r="AD659" s="532">
        <f t="shared" si="434"/>
        <v>0</v>
      </c>
      <c r="AE659" s="532">
        <f t="shared" si="434"/>
        <v>0</v>
      </c>
      <c r="AF659" s="532">
        <f t="shared" si="434"/>
        <v>0</v>
      </c>
      <c r="AG659" s="532">
        <f t="shared" si="434"/>
        <v>0</v>
      </c>
      <c r="AH659" s="532">
        <f t="shared" si="434"/>
        <v>0</v>
      </c>
      <c r="AI659" s="532">
        <f t="shared" si="434"/>
        <v>0</v>
      </c>
      <c r="AJ659" s="533">
        <f t="shared" si="434"/>
        <v>0</v>
      </c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  <c r="FD659" s="41"/>
      <c r="FE659" s="41"/>
      <c r="FF659" s="41"/>
      <c r="FG659" s="41"/>
      <c r="FH659" s="41"/>
      <c r="FI659" s="41"/>
      <c r="FJ659" s="41"/>
      <c r="FK659" s="41"/>
      <c r="FL659" s="41"/>
      <c r="FM659" s="41"/>
      <c r="FN659" s="41"/>
      <c r="FO659" s="41"/>
      <c r="FP659" s="41"/>
      <c r="FQ659" s="41"/>
      <c r="FR659" s="41"/>
      <c r="FS659" s="41"/>
      <c r="FT659" s="41"/>
      <c r="FU659" s="41"/>
      <c r="FV659" s="41"/>
    </row>
    <row r="660" spans="1:178" s="42" customFormat="1" ht="101.25" customHeight="1" x14ac:dyDescent="0.25">
      <c r="A660" s="544" t="s">
        <v>1778</v>
      </c>
      <c r="B660" s="230"/>
      <c r="C660" s="247">
        <v>964</v>
      </c>
      <c r="D660" s="248"/>
      <c r="E660" s="454"/>
      <c r="F660" s="231"/>
      <c r="G660" s="231">
        <f>SUM(J660,Y660)</f>
        <v>0</v>
      </c>
      <c r="H660" s="541"/>
      <c r="I660" s="549"/>
      <c r="J660" s="541">
        <f>SUM(K660:X660)</f>
        <v>0</v>
      </c>
      <c r="K660" s="284"/>
      <c r="L660" s="234"/>
      <c r="M660" s="284"/>
      <c r="N660" s="234"/>
      <c r="O660" s="234"/>
      <c r="P660" s="234"/>
      <c r="Q660" s="234"/>
      <c r="R660" s="234"/>
      <c r="S660" s="234"/>
      <c r="T660" s="234"/>
      <c r="U660" s="284"/>
      <c r="V660" s="284"/>
      <c r="W660" s="234"/>
      <c r="X660" s="234"/>
      <c r="Y660" s="541">
        <f>SUM(Z660:AJ660)</f>
        <v>0</v>
      </c>
      <c r="Z660" s="284"/>
      <c r="AA660" s="234"/>
      <c r="AB660" s="234"/>
      <c r="AC660" s="234"/>
      <c r="AD660" s="234"/>
      <c r="AE660" s="234"/>
      <c r="AF660" s="234"/>
      <c r="AG660" s="234"/>
      <c r="AH660" s="234"/>
      <c r="AI660" s="234"/>
      <c r="AJ660" s="237"/>
      <c r="AK660" s="194"/>
      <c r="AL660" s="194"/>
      <c r="AM660" s="194"/>
      <c r="AN660" s="194"/>
      <c r="AO660" s="194"/>
      <c r="AP660" s="194"/>
      <c r="AQ660" s="194"/>
      <c r="AR660" s="194"/>
      <c r="AS660" s="194"/>
      <c r="AT660" s="194"/>
      <c r="AU660" s="194"/>
      <c r="AV660" s="194"/>
      <c r="AW660" s="194"/>
      <c r="AX660" s="194"/>
      <c r="AY660" s="194"/>
      <c r="AZ660" s="194"/>
      <c r="BA660" s="194"/>
      <c r="BB660" s="194"/>
      <c r="BC660" s="194"/>
      <c r="BD660" s="194"/>
      <c r="BE660" s="194"/>
      <c r="BF660" s="194"/>
      <c r="BG660" s="194"/>
      <c r="BH660" s="194"/>
      <c r="BI660" s="194"/>
      <c r="BJ660" s="194"/>
      <c r="BK660" s="194"/>
      <c r="BL660" s="194"/>
      <c r="BM660" s="194"/>
      <c r="BN660" s="194"/>
      <c r="BO660" s="194"/>
      <c r="BP660" s="194"/>
      <c r="BQ660" s="194"/>
      <c r="BR660" s="194"/>
      <c r="BS660" s="194"/>
      <c r="BT660" s="194"/>
      <c r="BU660" s="194"/>
      <c r="BV660" s="194"/>
      <c r="BW660" s="194"/>
      <c r="BX660" s="194"/>
      <c r="BY660" s="194"/>
      <c r="BZ660" s="194"/>
      <c r="CA660" s="194"/>
      <c r="CB660" s="194"/>
      <c r="CC660" s="194"/>
      <c r="CD660" s="194"/>
      <c r="CE660" s="194"/>
      <c r="CF660" s="194"/>
      <c r="CG660" s="194"/>
      <c r="CH660" s="194"/>
      <c r="CI660" s="194"/>
      <c r="CJ660" s="194"/>
      <c r="CK660" s="194"/>
      <c r="CL660" s="194"/>
      <c r="CM660" s="194"/>
      <c r="CN660" s="194"/>
      <c r="CO660" s="194"/>
      <c r="CP660" s="194"/>
      <c r="CQ660" s="194"/>
      <c r="CR660" s="194"/>
      <c r="CS660" s="194"/>
      <c r="CT660" s="194"/>
      <c r="CU660" s="194"/>
      <c r="CV660" s="194"/>
      <c r="CW660" s="194"/>
      <c r="CX660" s="194"/>
      <c r="CY660" s="194"/>
      <c r="CZ660" s="194"/>
      <c r="DA660" s="194"/>
      <c r="DB660" s="194"/>
      <c r="DC660" s="194"/>
      <c r="DD660" s="194"/>
      <c r="DE660" s="194"/>
      <c r="DF660" s="194"/>
      <c r="DG660" s="194"/>
      <c r="DH660" s="194"/>
      <c r="DI660" s="194"/>
      <c r="DJ660" s="194"/>
      <c r="DK660" s="194"/>
      <c r="DL660" s="194"/>
      <c r="DM660" s="194"/>
      <c r="DN660" s="194"/>
      <c r="DO660" s="194"/>
      <c r="DP660" s="194"/>
      <c r="DQ660" s="194"/>
      <c r="DR660" s="194"/>
      <c r="DS660" s="194"/>
      <c r="DT660" s="194"/>
      <c r="DU660" s="194"/>
      <c r="DV660" s="194"/>
      <c r="DW660" s="194"/>
      <c r="DX660" s="194"/>
      <c r="DY660" s="194"/>
      <c r="DZ660" s="194"/>
      <c r="EA660" s="194"/>
      <c r="EB660" s="194"/>
      <c r="EC660" s="194"/>
      <c r="ED660" s="194"/>
      <c r="EE660" s="194"/>
      <c r="EF660" s="194"/>
      <c r="EG660" s="194"/>
      <c r="EH660" s="194"/>
      <c r="EI660" s="194"/>
      <c r="EJ660" s="194"/>
      <c r="EK660" s="194"/>
      <c r="EL660" s="194"/>
      <c r="EM660" s="194"/>
      <c r="EN660" s="194"/>
      <c r="EO660" s="194"/>
      <c r="EP660" s="194"/>
      <c r="EQ660" s="194"/>
      <c r="ER660" s="194"/>
      <c r="ES660" s="194"/>
      <c r="ET660" s="194"/>
      <c r="EU660" s="194"/>
      <c r="EV660" s="194"/>
      <c r="EW660" s="194"/>
      <c r="EX660" s="194"/>
      <c r="EY660" s="194"/>
      <c r="EZ660" s="194"/>
      <c r="FA660" s="194"/>
      <c r="FB660" s="194"/>
      <c r="FC660" s="194"/>
      <c r="FD660" s="194"/>
      <c r="FE660" s="194"/>
      <c r="FF660" s="194"/>
      <c r="FG660" s="194"/>
      <c r="FH660" s="194"/>
      <c r="FI660" s="194"/>
      <c r="FJ660" s="194"/>
      <c r="FK660" s="194"/>
      <c r="FL660" s="194"/>
      <c r="FM660" s="194"/>
      <c r="FN660" s="194"/>
      <c r="FO660" s="194"/>
      <c r="FP660" s="194"/>
      <c r="FQ660" s="194"/>
      <c r="FR660" s="194"/>
      <c r="FS660" s="194"/>
      <c r="FT660" s="194"/>
      <c r="FU660" s="194"/>
      <c r="FV660" s="194"/>
    </row>
    <row r="661" spans="1:178" s="40" customFormat="1" ht="66" customHeight="1" x14ac:dyDescent="0.25">
      <c r="A661" s="544" t="s">
        <v>1680</v>
      </c>
      <c r="B661" s="230"/>
      <c r="C661" s="247">
        <v>965</v>
      </c>
      <c r="D661" s="248"/>
      <c r="E661" s="454"/>
      <c r="F661" s="231"/>
      <c r="G661" s="231">
        <f>SUM(J661,Y661)</f>
        <v>0</v>
      </c>
      <c r="H661" s="541"/>
      <c r="I661" s="549"/>
      <c r="J661" s="541">
        <f>SUM(K661:X661)</f>
        <v>0</v>
      </c>
      <c r="K661" s="284"/>
      <c r="L661" s="234"/>
      <c r="M661" s="284"/>
      <c r="N661" s="234"/>
      <c r="O661" s="234"/>
      <c r="P661" s="234"/>
      <c r="Q661" s="234"/>
      <c r="R661" s="234"/>
      <c r="S661" s="234"/>
      <c r="T661" s="234"/>
      <c r="U661" s="284"/>
      <c r="V661" s="284"/>
      <c r="W661" s="234"/>
      <c r="X661" s="234"/>
      <c r="Y661" s="541">
        <f>SUM(Z661:AJ661)</f>
        <v>0</v>
      </c>
      <c r="Z661" s="284"/>
      <c r="AA661" s="234"/>
      <c r="AB661" s="234"/>
      <c r="AC661" s="234"/>
      <c r="AD661" s="234"/>
      <c r="AE661" s="234"/>
      <c r="AF661" s="234"/>
      <c r="AG661" s="234"/>
      <c r="AH661" s="234"/>
      <c r="AI661" s="234"/>
      <c r="AJ661" s="237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  <c r="FQ661" s="41"/>
      <c r="FR661" s="41"/>
      <c r="FS661" s="41"/>
      <c r="FT661" s="41"/>
      <c r="FU661" s="41"/>
      <c r="FV661" s="41"/>
    </row>
    <row r="662" spans="1:178" s="40" customFormat="1" ht="36" customHeight="1" x14ac:dyDescent="0.25">
      <c r="A662" s="535" t="s">
        <v>1770</v>
      </c>
      <c r="B662" s="527">
        <v>297</v>
      </c>
      <c r="C662" s="527"/>
      <c r="D662" s="528"/>
      <c r="E662" s="529"/>
      <c r="F662" s="524">
        <f t="shared" ref="F662:AJ662" si="435">SUM(F663:F664)</f>
        <v>0</v>
      </c>
      <c r="G662" s="524">
        <f t="shared" si="435"/>
        <v>0</v>
      </c>
      <c r="H662" s="530">
        <f t="shared" si="435"/>
        <v>0</v>
      </c>
      <c r="I662" s="534">
        <f t="shared" si="435"/>
        <v>0</v>
      </c>
      <c r="J662" s="530">
        <f t="shared" si="435"/>
        <v>0</v>
      </c>
      <c r="K662" s="531">
        <f t="shared" si="435"/>
        <v>0</v>
      </c>
      <c r="L662" s="532">
        <f t="shared" si="435"/>
        <v>0</v>
      </c>
      <c r="M662" s="531">
        <f t="shared" si="435"/>
        <v>0</v>
      </c>
      <c r="N662" s="532">
        <f t="shared" si="435"/>
        <v>0</v>
      </c>
      <c r="O662" s="532">
        <f t="shared" si="435"/>
        <v>0</v>
      </c>
      <c r="P662" s="532">
        <f t="shared" si="435"/>
        <v>0</v>
      </c>
      <c r="Q662" s="532">
        <f t="shared" si="435"/>
        <v>0</v>
      </c>
      <c r="R662" s="532">
        <f t="shared" si="435"/>
        <v>0</v>
      </c>
      <c r="S662" s="532">
        <f t="shared" si="435"/>
        <v>0</v>
      </c>
      <c r="T662" s="532">
        <f t="shared" si="435"/>
        <v>0</v>
      </c>
      <c r="U662" s="531">
        <f t="shared" si="435"/>
        <v>0</v>
      </c>
      <c r="V662" s="531">
        <f t="shared" si="435"/>
        <v>0</v>
      </c>
      <c r="W662" s="532">
        <f t="shared" si="435"/>
        <v>0</v>
      </c>
      <c r="X662" s="532">
        <f t="shared" si="435"/>
        <v>0</v>
      </c>
      <c r="Y662" s="530">
        <f t="shared" si="435"/>
        <v>0</v>
      </c>
      <c r="Z662" s="531">
        <f t="shared" si="435"/>
        <v>0</v>
      </c>
      <c r="AA662" s="532">
        <f t="shared" si="435"/>
        <v>0</v>
      </c>
      <c r="AB662" s="532">
        <f t="shared" si="435"/>
        <v>0</v>
      </c>
      <c r="AC662" s="532">
        <f t="shared" si="435"/>
        <v>0</v>
      </c>
      <c r="AD662" s="532">
        <f t="shared" si="435"/>
        <v>0</v>
      </c>
      <c r="AE662" s="532">
        <f t="shared" si="435"/>
        <v>0</v>
      </c>
      <c r="AF662" s="532">
        <f t="shared" si="435"/>
        <v>0</v>
      </c>
      <c r="AG662" s="532">
        <f t="shared" si="435"/>
        <v>0</v>
      </c>
      <c r="AH662" s="532">
        <f t="shared" si="435"/>
        <v>0</v>
      </c>
      <c r="AI662" s="532">
        <f t="shared" si="435"/>
        <v>0</v>
      </c>
      <c r="AJ662" s="533">
        <f t="shared" si="435"/>
        <v>0</v>
      </c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  <c r="FQ662" s="41"/>
      <c r="FR662" s="41"/>
      <c r="FS662" s="41"/>
      <c r="FT662" s="41"/>
      <c r="FU662" s="41"/>
      <c r="FV662" s="41"/>
    </row>
    <row r="663" spans="1:178" s="42" customFormat="1" ht="99.75" customHeight="1" x14ac:dyDescent="0.25">
      <c r="A663" s="544" t="s">
        <v>1778</v>
      </c>
      <c r="B663" s="230"/>
      <c r="C663" s="247">
        <v>964</v>
      </c>
      <c r="D663" s="248"/>
      <c r="E663" s="454"/>
      <c r="F663" s="231"/>
      <c r="G663" s="231">
        <f>SUM(J663,Y663)</f>
        <v>0</v>
      </c>
      <c r="H663" s="541"/>
      <c r="I663" s="549"/>
      <c r="J663" s="541">
        <f>SUM(K663:X663)</f>
        <v>0</v>
      </c>
      <c r="K663" s="284"/>
      <c r="L663" s="234"/>
      <c r="M663" s="284"/>
      <c r="N663" s="234"/>
      <c r="O663" s="234"/>
      <c r="P663" s="234"/>
      <c r="Q663" s="234"/>
      <c r="R663" s="234"/>
      <c r="S663" s="234"/>
      <c r="T663" s="234"/>
      <c r="U663" s="284"/>
      <c r="V663" s="284"/>
      <c r="W663" s="234"/>
      <c r="X663" s="234"/>
      <c r="Y663" s="541">
        <f>SUM(Z663:AJ663)</f>
        <v>0</v>
      </c>
      <c r="Z663" s="284"/>
      <c r="AA663" s="234"/>
      <c r="AB663" s="234"/>
      <c r="AC663" s="234"/>
      <c r="AD663" s="234"/>
      <c r="AE663" s="234"/>
      <c r="AF663" s="234"/>
      <c r="AG663" s="234"/>
      <c r="AH663" s="234"/>
      <c r="AI663" s="234"/>
      <c r="AJ663" s="237"/>
      <c r="AK663" s="194"/>
      <c r="AL663" s="194"/>
      <c r="AM663" s="194"/>
      <c r="AN663" s="194"/>
      <c r="AO663" s="194"/>
      <c r="AP663" s="194"/>
      <c r="AQ663" s="194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4"/>
      <c r="BH663" s="194"/>
      <c r="BI663" s="194"/>
      <c r="BJ663" s="194"/>
      <c r="BK663" s="194"/>
      <c r="BL663" s="194"/>
      <c r="BM663" s="194"/>
      <c r="BN663" s="194"/>
      <c r="BO663" s="194"/>
      <c r="BP663" s="194"/>
      <c r="BQ663" s="194"/>
      <c r="BR663" s="194"/>
      <c r="BS663" s="194"/>
      <c r="BT663" s="194"/>
      <c r="BU663" s="194"/>
      <c r="BV663" s="194"/>
      <c r="BW663" s="194"/>
      <c r="BX663" s="194"/>
      <c r="BY663" s="194"/>
      <c r="BZ663" s="194"/>
      <c r="CA663" s="194"/>
      <c r="CB663" s="194"/>
      <c r="CC663" s="194"/>
      <c r="CD663" s="194"/>
      <c r="CE663" s="194"/>
      <c r="CF663" s="194"/>
      <c r="CG663" s="194"/>
      <c r="CH663" s="194"/>
      <c r="CI663" s="194"/>
      <c r="CJ663" s="194"/>
      <c r="CK663" s="194"/>
      <c r="CL663" s="194"/>
      <c r="CM663" s="194"/>
      <c r="CN663" s="194"/>
      <c r="CO663" s="194"/>
      <c r="CP663" s="194"/>
      <c r="CQ663" s="194"/>
      <c r="CR663" s="194"/>
      <c r="CS663" s="194"/>
      <c r="CT663" s="194"/>
      <c r="CU663" s="194"/>
      <c r="CV663" s="194"/>
      <c r="CW663" s="194"/>
      <c r="CX663" s="194"/>
      <c r="CY663" s="194"/>
      <c r="CZ663" s="194"/>
      <c r="DA663" s="194"/>
      <c r="DB663" s="194"/>
      <c r="DC663" s="194"/>
      <c r="DD663" s="194"/>
      <c r="DE663" s="194"/>
      <c r="DF663" s="194"/>
      <c r="DG663" s="194"/>
      <c r="DH663" s="194"/>
      <c r="DI663" s="194"/>
      <c r="DJ663" s="194"/>
      <c r="DK663" s="194"/>
      <c r="DL663" s="194"/>
      <c r="DM663" s="194"/>
      <c r="DN663" s="194"/>
      <c r="DO663" s="194"/>
      <c r="DP663" s="194"/>
      <c r="DQ663" s="194"/>
      <c r="DR663" s="194"/>
      <c r="DS663" s="194"/>
      <c r="DT663" s="194"/>
      <c r="DU663" s="194"/>
      <c r="DV663" s="194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</row>
    <row r="664" spans="1:178" s="40" customFormat="1" ht="66" customHeight="1" x14ac:dyDescent="0.25">
      <c r="A664" s="544" t="s">
        <v>1680</v>
      </c>
      <c r="B664" s="230"/>
      <c r="C664" s="247">
        <v>965</v>
      </c>
      <c r="D664" s="248"/>
      <c r="E664" s="454"/>
      <c r="F664" s="231"/>
      <c r="G664" s="231">
        <f>SUM(J664,Y664)</f>
        <v>0</v>
      </c>
      <c r="H664" s="541"/>
      <c r="I664" s="549"/>
      <c r="J664" s="541">
        <f>SUM(K664:X664)</f>
        <v>0</v>
      </c>
      <c r="K664" s="284"/>
      <c r="L664" s="234"/>
      <c r="M664" s="284"/>
      <c r="N664" s="234"/>
      <c r="O664" s="234"/>
      <c r="P664" s="234"/>
      <c r="Q664" s="234"/>
      <c r="R664" s="234"/>
      <c r="S664" s="234"/>
      <c r="T664" s="234"/>
      <c r="U664" s="284"/>
      <c r="V664" s="284"/>
      <c r="W664" s="234"/>
      <c r="X664" s="234"/>
      <c r="Y664" s="541">
        <f>SUM(Z664:AJ664)</f>
        <v>0</v>
      </c>
      <c r="Z664" s="284"/>
      <c r="AA664" s="234"/>
      <c r="AB664" s="234"/>
      <c r="AC664" s="234"/>
      <c r="AD664" s="234"/>
      <c r="AE664" s="234"/>
      <c r="AF664" s="234"/>
      <c r="AG664" s="234"/>
      <c r="AH664" s="234"/>
      <c r="AI664" s="234"/>
      <c r="AJ664" s="237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  <c r="FQ664" s="41"/>
      <c r="FR664" s="41"/>
      <c r="FS664" s="41"/>
      <c r="FT664" s="41"/>
      <c r="FU664" s="41"/>
      <c r="FV664" s="41"/>
    </row>
    <row r="665" spans="1:178" s="40" customFormat="1" ht="36" customHeight="1" x14ac:dyDescent="0.25">
      <c r="A665" s="535" t="s">
        <v>667</v>
      </c>
      <c r="B665" s="527">
        <v>300</v>
      </c>
      <c r="C665" s="527"/>
      <c r="D665" s="528"/>
      <c r="E665" s="529"/>
      <c r="F665" s="524">
        <f>F666+F668</f>
        <v>0</v>
      </c>
      <c r="G665" s="524">
        <f>G666+G668</f>
        <v>243500</v>
      </c>
      <c r="H665" s="530">
        <f>H666+H668</f>
        <v>0</v>
      </c>
      <c r="I665" s="534">
        <f>I666+I668</f>
        <v>0</v>
      </c>
      <c r="J665" s="530">
        <f>J666+J668</f>
        <v>0</v>
      </c>
      <c r="K665" s="531">
        <f t="shared" ref="K665:S665" si="436">K666+K668</f>
        <v>0</v>
      </c>
      <c r="L665" s="532">
        <f t="shared" si="436"/>
        <v>0</v>
      </c>
      <c r="M665" s="531">
        <f t="shared" si="436"/>
        <v>0</v>
      </c>
      <c r="N665" s="532">
        <f t="shared" si="436"/>
        <v>0</v>
      </c>
      <c r="O665" s="532">
        <f t="shared" si="436"/>
        <v>0</v>
      </c>
      <c r="P665" s="532">
        <f t="shared" si="436"/>
        <v>0</v>
      </c>
      <c r="Q665" s="532">
        <f t="shared" si="436"/>
        <v>0</v>
      </c>
      <c r="R665" s="532">
        <f t="shared" si="436"/>
        <v>0</v>
      </c>
      <c r="S665" s="532">
        <f t="shared" si="436"/>
        <v>0</v>
      </c>
      <c r="T665" s="532">
        <f>T666+T668</f>
        <v>0</v>
      </c>
      <c r="U665" s="531">
        <f>U666+U668</f>
        <v>0</v>
      </c>
      <c r="V665" s="531">
        <f>V666+V668</f>
        <v>0</v>
      </c>
      <c r="W665" s="532">
        <f>W666+W668</f>
        <v>0</v>
      </c>
      <c r="X665" s="532">
        <f>X666+X668</f>
        <v>0</v>
      </c>
      <c r="Y665" s="530">
        <f t="shared" ref="Y665:AF665" si="437">Y666+Y668</f>
        <v>243500</v>
      </c>
      <c r="Z665" s="531">
        <f t="shared" si="437"/>
        <v>243500</v>
      </c>
      <c r="AA665" s="532">
        <f t="shared" si="437"/>
        <v>0</v>
      </c>
      <c r="AB665" s="532">
        <f t="shared" si="437"/>
        <v>0</v>
      </c>
      <c r="AC665" s="532">
        <f>AC666+AC668</f>
        <v>0</v>
      </c>
      <c r="AD665" s="532">
        <f>AD666+AD668</f>
        <v>0</v>
      </c>
      <c r="AE665" s="532">
        <f>AE666+AE668</f>
        <v>0</v>
      </c>
      <c r="AF665" s="532">
        <f t="shared" si="437"/>
        <v>0</v>
      </c>
      <c r="AG665" s="532">
        <f>AG666+AG668</f>
        <v>0</v>
      </c>
      <c r="AH665" s="532">
        <f>AH666+AH668</f>
        <v>0</v>
      </c>
      <c r="AI665" s="532">
        <f>AI666+AI668</f>
        <v>0</v>
      </c>
      <c r="AJ665" s="533">
        <f>AJ666+AJ668</f>
        <v>0</v>
      </c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  <c r="FD665" s="41"/>
      <c r="FE665" s="41"/>
      <c r="FF665" s="41"/>
      <c r="FG665" s="41"/>
      <c r="FH665" s="41"/>
      <c r="FI665" s="41"/>
      <c r="FJ665" s="41"/>
      <c r="FK665" s="41"/>
      <c r="FL665" s="41"/>
      <c r="FM665" s="41"/>
      <c r="FN665" s="41"/>
      <c r="FO665" s="41"/>
      <c r="FP665" s="41"/>
      <c r="FQ665" s="41"/>
      <c r="FR665" s="41"/>
      <c r="FS665" s="41"/>
      <c r="FT665" s="41"/>
      <c r="FU665" s="41"/>
      <c r="FV665" s="41"/>
    </row>
    <row r="666" spans="1:178" s="40" customFormat="1" ht="36" customHeight="1" x14ac:dyDescent="0.25">
      <c r="A666" s="535" t="s">
        <v>683</v>
      </c>
      <c r="B666" s="527">
        <v>310</v>
      </c>
      <c r="C666" s="527"/>
      <c r="D666" s="528"/>
      <c r="E666" s="529"/>
      <c r="F666" s="524">
        <f>SUM(F667)</f>
        <v>0</v>
      </c>
      <c r="G666" s="524">
        <f t="shared" ref="G666:AJ666" si="438">SUM(G667)</f>
        <v>0</v>
      </c>
      <c r="H666" s="530">
        <f t="shared" si="438"/>
        <v>0</v>
      </c>
      <c r="I666" s="534">
        <f t="shared" si="438"/>
        <v>0</v>
      </c>
      <c r="J666" s="530">
        <f t="shared" si="438"/>
        <v>0</v>
      </c>
      <c r="K666" s="531">
        <f t="shared" si="438"/>
        <v>0</v>
      </c>
      <c r="L666" s="532">
        <f t="shared" si="438"/>
        <v>0</v>
      </c>
      <c r="M666" s="531">
        <f t="shared" si="438"/>
        <v>0</v>
      </c>
      <c r="N666" s="532">
        <f t="shared" si="438"/>
        <v>0</v>
      </c>
      <c r="O666" s="532">
        <f t="shared" si="438"/>
        <v>0</v>
      </c>
      <c r="P666" s="532">
        <f t="shared" si="438"/>
        <v>0</v>
      </c>
      <c r="Q666" s="532">
        <f t="shared" si="438"/>
        <v>0</v>
      </c>
      <c r="R666" s="532">
        <f t="shared" si="438"/>
        <v>0</v>
      </c>
      <c r="S666" s="532">
        <f t="shared" si="438"/>
        <v>0</v>
      </c>
      <c r="T666" s="532">
        <f t="shared" si="438"/>
        <v>0</v>
      </c>
      <c r="U666" s="531">
        <f t="shared" si="438"/>
        <v>0</v>
      </c>
      <c r="V666" s="531">
        <f t="shared" si="438"/>
        <v>0</v>
      </c>
      <c r="W666" s="532">
        <f t="shared" si="438"/>
        <v>0</v>
      </c>
      <c r="X666" s="532">
        <f t="shared" si="438"/>
        <v>0</v>
      </c>
      <c r="Y666" s="530">
        <f t="shared" si="438"/>
        <v>0</v>
      </c>
      <c r="Z666" s="531">
        <f t="shared" si="438"/>
        <v>0</v>
      </c>
      <c r="AA666" s="532">
        <f t="shared" si="438"/>
        <v>0</v>
      </c>
      <c r="AB666" s="532">
        <f t="shared" si="438"/>
        <v>0</v>
      </c>
      <c r="AC666" s="532">
        <f t="shared" si="438"/>
        <v>0</v>
      </c>
      <c r="AD666" s="532">
        <f t="shared" si="438"/>
        <v>0</v>
      </c>
      <c r="AE666" s="532">
        <f t="shared" si="438"/>
        <v>0</v>
      </c>
      <c r="AF666" s="532">
        <f t="shared" si="438"/>
        <v>0</v>
      </c>
      <c r="AG666" s="532">
        <f t="shared" si="438"/>
        <v>0</v>
      </c>
      <c r="AH666" s="532">
        <f t="shared" si="438"/>
        <v>0</v>
      </c>
      <c r="AI666" s="532">
        <f t="shared" si="438"/>
        <v>0</v>
      </c>
      <c r="AJ666" s="533">
        <f t="shared" si="438"/>
        <v>0</v>
      </c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  <c r="FQ666" s="41"/>
      <c r="FR666" s="41"/>
      <c r="FS666" s="41"/>
      <c r="FT666" s="41"/>
      <c r="FU666" s="41"/>
      <c r="FV666" s="41"/>
    </row>
    <row r="667" spans="1:178" s="40" customFormat="1" ht="27.75" customHeight="1" x14ac:dyDescent="0.25">
      <c r="A667" s="544" t="s">
        <v>18</v>
      </c>
      <c r="B667" s="230"/>
      <c r="C667" s="247">
        <v>971</v>
      </c>
      <c r="D667" s="248"/>
      <c r="E667" s="454"/>
      <c r="F667" s="231"/>
      <c r="G667" s="231">
        <f>SUM(J667,Y667)</f>
        <v>0</v>
      </c>
      <c r="H667" s="541"/>
      <c r="I667" s="549"/>
      <c r="J667" s="541">
        <f>SUM(K667:X667)</f>
        <v>0</v>
      </c>
      <c r="K667" s="284"/>
      <c r="L667" s="234"/>
      <c r="M667" s="284"/>
      <c r="N667" s="234"/>
      <c r="O667" s="234"/>
      <c r="P667" s="234"/>
      <c r="Q667" s="234"/>
      <c r="R667" s="234"/>
      <c r="S667" s="234"/>
      <c r="T667" s="234"/>
      <c r="U667" s="284"/>
      <c r="V667" s="284"/>
      <c r="W667" s="234"/>
      <c r="X667" s="234"/>
      <c r="Y667" s="541">
        <f>SUM(Z667:AF667)</f>
        <v>0</v>
      </c>
      <c r="Z667" s="284"/>
      <c r="AA667" s="234"/>
      <c r="AB667" s="234"/>
      <c r="AC667" s="234"/>
      <c r="AD667" s="234"/>
      <c r="AE667" s="234"/>
      <c r="AF667" s="234"/>
      <c r="AG667" s="234"/>
      <c r="AH667" s="234"/>
      <c r="AI667" s="234"/>
      <c r="AJ667" s="237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  <c r="FD667" s="41"/>
      <c r="FE667" s="41"/>
      <c r="FF667" s="41"/>
      <c r="FG667" s="41"/>
      <c r="FH667" s="41"/>
      <c r="FI667" s="41"/>
      <c r="FJ667" s="41"/>
      <c r="FK667" s="41"/>
      <c r="FL667" s="41"/>
      <c r="FM667" s="41"/>
      <c r="FN667" s="41"/>
      <c r="FO667" s="41"/>
      <c r="FP667" s="41"/>
      <c r="FQ667" s="41"/>
      <c r="FR667" s="41"/>
      <c r="FS667" s="41"/>
      <c r="FT667" s="41"/>
      <c r="FU667" s="41"/>
      <c r="FV667" s="41"/>
    </row>
    <row r="668" spans="1:178" s="40" customFormat="1" ht="33.75" customHeight="1" x14ac:dyDescent="0.25">
      <c r="A668" s="535" t="s">
        <v>668</v>
      </c>
      <c r="B668" s="527">
        <v>340</v>
      </c>
      <c r="C668" s="527"/>
      <c r="D668" s="528"/>
      <c r="E668" s="529"/>
      <c r="F668" s="524">
        <f>SUM(F669:F673)</f>
        <v>0</v>
      </c>
      <c r="G668" s="524">
        <f>SUM(G669:G673)</f>
        <v>243500</v>
      </c>
      <c r="H668" s="530">
        <f t="shared" ref="H668:AJ668" si="439">SUM(H669:H673)</f>
        <v>0</v>
      </c>
      <c r="I668" s="534">
        <f t="shared" si="439"/>
        <v>0</v>
      </c>
      <c r="J668" s="530">
        <f t="shared" si="439"/>
        <v>0</v>
      </c>
      <c r="K668" s="531">
        <f t="shared" si="439"/>
        <v>0</v>
      </c>
      <c r="L668" s="532">
        <f t="shared" si="439"/>
        <v>0</v>
      </c>
      <c r="M668" s="531">
        <f t="shared" si="439"/>
        <v>0</v>
      </c>
      <c r="N668" s="532">
        <f t="shared" si="439"/>
        <v>0</v>
      </c>
      <c r="O668" s="532">
        <f t="shared" si="439"/>
        <v>0</v>
      </c>
      <c r="P668" s="532">
        <f t="shared" si="439"/>
        <v>0</v>
      </c>
      <c r="Q668" s="532">
        <f t="shared" si="439"/>
        <v>0</v>
      </c>
      <c r="R668" s="532">
        <f t="shared" si="439"/>
        <v>0</v>
      </c>
      <c r="S668" s="532">
        <f t="shared" si="439"/>
        <v>0</v>
      </c>
      <c r="T668" s="532">
        <f t="shared" si="439"/>
        <v>0</v>
      </c>
      <c r="U668" s="531">
        <f t="shared" si="439"/>
        <v>0</v>
      </c>
      <c r="V668" s="531">
        <f t="shared" si="439"/>
        <v>0</v>
      </c>
      <c r="W668" s="532">
        <f t="shared" si="439"/>
        <v>0</v>
      </c>
      <c r="X668" s="532">
        <f t="shared" si="439"/>
        <v>0</v>
      </c>
      <c r="Y668" s="530">
        <f t="shared" si="439"/>
        <v>243500</v>
      </c>
      <c r="Z668" s="531">
        <f t="shared" si="439"/>
        <v>243500</v>
      </c>
      <c r="AA668" s="532">
        <f t="shared" si="439"/>
        <v>0</v>
      </c>
      <c r="AB668" s="532">
        <f t="shared" si="439"/>
        <v>0</v>
      </c>
      <c r="AC668" s="532">
        <f t="shared" si="439"/>
        <v>0</v>
      </c>
      <c r="AD668" s="532">
        <f t="shared" si="439"/>
        <v>0</v>
      </c>
      <c r="AE668" s="532">
        <f t="shared" si="439"/>
        <v>0</v>
      </c>
      <c r="AF668" s="532">
        <f t="shared" si="439"/>
        <v>0</v>
      </c>
      <c r="AG668" s="532">
        <f t="shared" si="439"/>
        <v>0</v>
      </c>
      <c r="AH668" s="532">
        <f t="shared" si="439"/>
        <v>0</v>
      </c>
      <c r="AI668" s="532">
        <f t="shared" si="439"/>
        <v>0</v>
      </c>
      <c r="AJ668" s="533">
        <f t="shared" si="439"/>
        <v>0</v>
      </c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  <c r="FQ668" s="41"/>
      <c r="FR668" s="41"/>
      <c r="FS668" s="41"/>
      <c r="FT668" s="41"/>
      <c r="FU668" s="41"/>
      <c r="FV668" s="41"/>
    </row>
    <row r="669" spans="1:178" ht="26.25" customHeight="1" x14ac:dyDescent="0.25">
      <c r="A669" s="544" t="s">
        <v>1</v>
      </c>
      <c r="B669" s="247">
        <v>346</v>
      </c>
      <c r="C669" s="247">
        <v>981</v>
      </c>
      <c r="D669" s="248"/>
      <c r="E669" s="454"/>
      <c r="F669" s="231"/>
      <c r="G669" s="231">
        <f>SUM(J669,Y669)</f>
        <v>0</v>
      </c>
      <c r="H669" s="541"/>
      <c r="I669" s="549"/>
      <c r="J669" s="541">
        <f>SUM(K669:X669)</f>
        <v>0</v>
      </c>
      <c r="K669" s="284"/>
      <c r="L669" s="234"/>
      <c r="M669" s="284"/>
      <c r="N669" s="234"/>
      <c r="O669" s="234"/>
      <c r="P669" s="234"/>
      <c r="Q669" s="234"/>
      <c r="R669" s="234"/>
      <c r="S669" s="234"/>
      <c r="T669" s="234"/>
      <c r="U669" s="284"/>
      <c r="V669" s="284"/>
      <c r="W669" s="234"/>
      <c r="X669" s="234"/>
      <c r="Y669" s="541">
        <f>SUM(Z669:AJ669)</f>
        <v>0</v>
      </c>
      <c r="Z669" s="284"/>
      <c r="AA669" s="234"/>
      <c r="AB669" s="234"/>
      <c r="AC669" s="234"/>
      <c r="AD669" s="234"/>
      <c r="AE669" s="234"/>
      <c r="AF669" s="234"/>
      <c r="AG669" s="234"/>
      <c r="AH669" s="234"/>
      <c r="AI669" s="234"/>
      <c r="AJ669" s="237"/>
    </row>
    <row r="670" spans="1:178" ht="69" customHeight="1" x14ac:dyDescent="0.25">
      <c r="A670" s="544" t="s">
        <v>42</v>
      </c>
      <c r="B670" s="247">
        <v>341</v>
      </c>
      <c r="C670" s="247">
        <v>982</v>
      </c>
      <c r="D670" s="248"/>
      <c r="E670" s="454"/>
      <c r="F670" s="231"/>
      <c r="G670" s="231">
        <f>SUM(J670,Y670)</f>
        <v>0</v>
      </c>
      <c r="H670" s="541"/>
      <c r="I670" s="549"/>
      <c r="J670" s="541">
        <f>SUM(K670:X670)</f>
        <v>0</v>
      </c>
      <c r="K670" s="284"/>
      <c r="L670" s="234"/>
      <c r="M670" s="284"/>
      <c r="N670" s="234"/>
      <c r="O670" s="234"/>
      <c r="P670" s="234"/>
      <c r="Q670" s="234"/>
      <c r="R670" s="234"/>
      <c r="S670" s="234"/>
      <c r="T670" s="234"/>
      <c r="U670" s="284"/>
      <c r="V670" s="284"/>
      <c r="W670" s="234"/>
      <c r="X670" s="234"/>
      <c r="Y670" s="541">
        <f>SUM(Z670:AJ670)</f>
        <v>0</v>
      </c>
      <c r="Z670" s="284"/>
      <c r="AA670" s="234"/>
      <c r="AB670" s="234"/>
      <c r="AC670" s="234"/>
      <c r="AD670" s="234"/>
      <c r="AE670" s="234"/>
      <c r="AF670" s="234"/>
      <c r="AG670" s="234"/>
      <c r="AH670" s="234"/>
      <c r="AI670" s="234"/>
      <c r="AJ670" s="237"/>
    </row>
    <row r="671" spans="1:178" ht="69" customHeight="1" x14ac:dyDescent="0.25">
      <c r="A671" s="544" t="s">
        <v>16</v>
      </c>
      <c r="B671" s="247">
        <v>342</v>
      </c>
      <c r="C671" s="247">
        <v>983</v>
      </c>
      <c r="D671" s="248"/>
      <c r="E671" s="454"/>
      <c r="F671" s="231"/>
      <c r="G671" s="231">
        <f>SUM(J671,Y671)</f>
        <v>243500</v>
      </c>
      <c r="H671" s="541"/>
      <c r="I671" s="549"/>
      <c r="J671" s="541">
        <f>SUM(K671:X671)</f>
        <v>0</v>
      </c>
      <c r="K671" s="284"/>
      <c r="L671" s="234"/>
      <c r="M671" s="284"/>
      <c r="N671" s="234"/>
      <c r="O671" s="234"/>
      <c r="P671" s="234"/>
      <c r="Q671" s="234"/>
      <c r="R671" s="234"/>
      <c r="S671" s="234"/>
      <c r="T671" s="234"/>
      <c r="U671" s="284"/>
      <c r="V671" s="284"/>
      <c r="W671" s="234"/>
      <c r="X671" s="234"/>
      <c r="Y671" s="541">
        <f>SUM(Z671:AJ671)</f>
        <v>243500</v>
      </c>
      <c r="Z671" s="284">
        <f>'342.983 продукты питания'!H4</f>
        <v>243500</v>
      </c>
      <c r="AA671" s="234"/>
      <c r="AB671" s="234"/>
      <c r="AC671" s="234"/>
      <c r="AD671" s="234"/>
      <c r="AE671" s="234"/>
      <c r="AF671" s="234"/>
      <c r="AG671" s="234"/>
      <c r="AH671" s="234"/>
      <c r="AI671" s="234"/>
      <c r="AJ671" s="237"/>
    </row>
    <row r="672" spans="1:178" ht="29.25" customHeight="1" x14ac:dyDescent="0.25">
      <c r="A672" s="544" t="s">
        <v>20</v>
      </c>
      <c r="B672" s="247">
        <v>345</v>
      </c>
      <c r="C672" s="247">
        <v>985</v>
      </c>
      <c r="D672" s="248"/>
      <c r="E672" s="454"/>
      <c r="F672" s="231"/>
      <c r="G672" s="231">
        <f>SUM(J672,Y672)</f>
        <v>0</v>
      </c>
      <c r="H672" s="541"/>
      <c r="I672" s="549"/>
      <c r="J672" s="541">
        <f>SUM(K672:X672)</f>
        <v>0</v>
      </c>
      <c r="K672" s="284"/>
      <c r="L672" s="234"/>
      <c r="M672" s="284"/>
      <c r="N672" s="234"/>
      <c r="O672" s="234"/>
      <c r="P672" s="234"/>
      <c r="Q672" s="234"/>
      <c r="R672" s="234"/>
      <c r="S672" s="234"/>
      <c r="T672" s="234"/>
      <c r="U672" s="284"/>
      <c r="V672" s="284"/>
      <c r="W672" s="234"/>
      <c r="X672" s="234"/>
      <c r="Y672" s="541">
        <f>SUM(Z672:AJ672)</f>
        <v>0</v>
      </c>
      <c r="Z672" s="284"/>
      <c r="AA672" s="234"/>
      <c r="AB672" s="234"/>
      <c r="AC672" s="234"/>
      <c r="AD672" s="234"/>
      <c r="AE672" s="234"/>
      <c r="AF672" s="234"/>
      <c r="AG672" s="234"/>
      <c r="AH672" s="234"/>
      <c r="AI672" s="234"/>
      <c r="AJ672" s="237"/>
    </row>
    <row r="673" spans="1:178" s="42" customFormat="1" ht="69.75" customHeight="1" thickBot="1" x14ac:dyDescent="0.3">
      <c r="A673" s="1690" t="s">
        <v>1673</v>
      </c>
      <c r="B673" s="596">
        <v>349</v>
      </c>
      <c r="C673" s="596">
        <v>963</v>
      </c>
      <c r="D673" s="1678"/>
      <c r="E673" s="1691"/>
      <c r="F673" s="597"/>
      <c r="G673" s="597">
        <f>SUM(J673,Y673)</f>
        <v>0</v>
      </c>
      <c r="H673" s="1684"/>
      <c r="I673" s="1692"/>
      <c r="J673" s="1684">
        <f>SUM(K673:X673)</f>
        <v>0</v>
      </c>
      <c r="K673" s="1681"/>
      <c r="L673" s="1682"/>
      <c r="M673" s="1681"/>
      <c r="N673" s="1682"/>
      <c r="O673" s="1682"/>
      <c r="P673" s="1682"/>
      <c r="Q673" s="1682"/>
      <c r="R673" s="1682"/>
      <c r="S673" s="1682"/>
      <c r="T673" s="1682"/>
      <c r="U673" s="1681"/>
      <c r="V673" s="1681"/>
      <c r="W673" s="1682"/>
      <c r="X673" s="1682"/>
      <c r="Y673" s="1684">
        <f>SUM(Z673:AJ673)</f>
        <v>0</v>
      </c>
      <c r="Z673" s="1681"/>
      <c r="AA673" s="1682"/>
      <c r="AB673" s="1682"/>
      <c r="AC673" s="1682"/>
      <c r="AD673" s="1682"/>
      <c r="AE673" s="1682"/>
      <c r="AF673" s="1682"/>
      <c r="AG673" s="1682"/>
      <c r="AH673" s="1682"/>
      <c r="AI673" s="1682"/>
      <c r="AJ673" s="1683"/>
      <c r="AK673" s="194"/>
      <c r="AL673" s="194"/>
      <c r="AM673" s="194"/>
      <c r="AN673" s="194"/>
      <c r="AO673" s="194"/>
      <c r="AP673" s="194"/>
      <c r="AQ673" s="194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194"/>
      <c r="BB673" s="194"/>
      <c r="BC673" s="194"/>
      <c r="BD673" s="194"/>
      <c r="BE673" s="194"/>
      <c r="BF673" s="194"/>
      <c r="BG673" s="194"/>
      <c r="BH673" s="194"/>
      <c r="BI673" s="194"/>
      <c r="BJ673" s="194"/>
      <c r="BK673" s="194"/>
      <c r="BL673" s="194"/>
      <c r="BM673" s="194"/>
      <c r="BN673" s="194"/>
      <c r="BO673" s="194"/>
      <c r="BP673" s="194"/>
      <c r="BQ673" s="194"/>
      <c r="BR673" s="194"/>
      <c r="BS673" s="194"/>
      <c r="BT673" s="194"/>
      <c r="BU673" s="194"/>
      <c r="BV673" s="194"/>
      <c r="BW673" s="194"/>
      <c r="BX673" s="194"/>
      <c r="BY673" s="194"/>
      <c r="BZ673" s="194"/>
      <c r="CA673" s="194"/>
      <c r="CB673" s="194"/>
      <c r="CC673" s="194"/>
      <c r="CD673" s="194"/>
      <c r="CE673" s="194"/>
      <c r="CF673" s="194"/>
      <c r="CG673" s="194"/>
      <c r="CH673" s="194"/>
      <c r="CI673" s="194"/>
      <c r="CJ673" s="194"/>
      <c r="CK673" s="194"/>
      <c r="CL673" s="194"/>
      <c r="CM673" s="194"/>
      <c r="CN673" s="194"/>
      <c r="CO673" s="194"/>
      <c r="CP673" s="194"/>
      <c r="CQ673" s="194"/>
      <c r="CR673" s="194"/>
      <c r="CS673" s="194"/>
      <c r="CT673" s="194"/>
      <c r="CU673" s="194"/>
      <c r="CV673" s="194"/>
      <c r="CW673" s="194"/>
      <c r="CX673" s="194"/>
      <c r="CY673" s="194"/>
      <c r="CZ673" s="194"/>
      <c r="DA673" s="194"/>
      <c r="DB673" s="194"/>
      <c r="DC673" s="194"/>
      <c r="DD673" s="194"/>
      <c r="DE673" s="194"/>
      <c r="DF673" s="194"/>
      <c r="DG673" s="194"/>
      <c r="DH673" s="194"/>
      <c r="DI673" s="194"/>
      <c r="DJ673" s="194"/>
      <c r="DK673" s="194"/>
      <c r="DL673" s="194"/>
      <c r="DM673" s="194"/>
      <c r="DN673" s="194"/>
      <c r="DO673" s="194"/>
      <c r="DP673" s="194"/>
      <c r="DQ673" s="194"/>
      <c r="DR673" s="194"/>
      <c r="DS673" s="194"/>
      <c r="DT673" s="194"/>
      <c r="DU673" s="194"/>
      <c r="DV673" s="194"/>
      <c r="DW673" s="194"/>
      <c r="DX673" s="194"/>
      <c r="DY673" s="194"/>
      <c r="DZ673" s="194"/>
      <c r="EA673" s="194"/>
      <c r="EB673" s="194"/>
      <c r="EC673" s="194"/>
      <c r="ED673" s="194"/>
      <c r="EE673" s="194"/>
      <c r="EF673" s="194"/>
      <c r="EG673" s="194"/>
      <c r="EH673" s="194"/>
      <c r="EI673" s="194"/>
      <c r="EJ673" s="194"/>
      <c r="EK673" s="194"/>
      <c r="EL673" s="194"/>
      <c r="EM673" s="194"/>
      <c r="EN673" s="194"/>
      <c r="EO673" s="194"/>
      <c r="EP673" s="194"/>
      <c r="EQ673" s="194"/>
      <c r="ER673" s="194"/>
      <c r="ES673" s="194"/>
      <c r="ET673" s="194"/>
      <c r="EU673" s="194"/>
      <c r="EV673" s="194"/>
      <c r="EW673" s="194"/>
      <c r="EX673" s="194"/>
      <c r="EY673" s="194"/>
      <c r="EZ673" s="194"/>
      <c r="FA673" s="194"/>
      <c r="FB673" s="194"/>
      <c r="FC673" s="194"/>
      <c r="FD673" s="194"/>
      <c r="FE673" s="194"/>
      <c r="FF673" s="194"/>
      <c r="FG673" s="194"/>
      <c r="FH673" s="194"/>
      <c r="FI673" s="194"/>
      <c r="FJ673" s="194"/>
      <c r="FK673" s="194"/>
      <c r="FL673" s="194"/>
      <c r="FM673" s="194"/>
      <c r="FN673" s="194"/>
      <c r="FO673" s="194"/>
      <c r="FP673" s="194"/>
      <c r="FQ673" s="194"/>
      <c r="FR673" s="194"/>
      <c r="FS673" s="194"/>
      <c r="FT673" s="194"/>
      <c r="FU673" s="194"/>
      <c r="FV673" s="194"/>
    </row>
  </sheetData>
  <customSheetViews>
    <customSheetView guid="{B72699BC-299D-42B7-A978-9B23F399AA23}" scale="70" showPageBreaks="1" fitToPage="1" hiddenRows="1" showRuler="0">
      <pane xSplit="3" topLeftCell="D1" activePane="topRight" state="frozen"/>
      <selection pane="topRight" sqref="A1:Z40"/>
      <pageMargins left="0.31496062992125984" right="0.23622047244094491" top="0.11811023622047245" bottom="0" header="0" footer="0"/>
      <pageSetup paperSize="9" scale="14" fitToHeight="20" orientation="landscape" r:id="rId1"/>
      <headerFooter alignWithMargins="0"/>
    </customSheetView>
    <customSheetView guid="{4DDEBF15-3C9F-44C3-B78F-AE382BE678C1}" scale="70" showPageBreaks="1" fitToPage="1" hiddenRows="1" showRuler="0" topLeftCell="A198">
      <pane xSplit="1" topLeftCell="AB1" activePane="topRight" state="frozen"/>
      <selection pane="topRight" activeCell="AG284" sqref="AG284"/>
      <pageMargins left="0.31496062992125984" right="0.23622047244094491" top="0.11811023622047245" bottom="0" header="0" footer="0"/>
      <pageSetup paperSize="9" scale="14" fitToHeight="20" orientation="landscape" r:id="rId2"/>
      <headerFooter alignWithMargins="0"/>
    </customSheetView>
    <customSheetView guid="{3811DC27-6C9C-4281-989A-478EAFEC2147}" scale="70" showPageBreaks="1" fitToPage="1" showRuler="0" topLeftCell="A52">
      <pane xSplit="3" topLeftCell="AB1" activePane="topRight" state="frozen"/>
      <selection pane="topRight" activeCell="F42" sqref="F42"/>
      <pageMargins left="0.31496062992125984" right="0.23622047244094491" top="0.11811023622047245" bottom="0" header="0" footer="0"/>
      <pageSetup paperSize="9" scale="14" fitToHeight="20" orientation="landscape" r:id="rId3"/>
      <headerFooter alignWithMargins="0"/>
    </customSheetView>
    <customSheetView guid="{5B9D9E33-AFE5-4826-BC15-28975AB1E5F8}" scale="70" fitToPage="1" showAutoFilter="1" showRuler="0" topLeftCell="A433">
      <pane xSplit="1" topLeftCell="B1" activePane="topRight" state="frozen"/>
      <selection pane="topRight" activeCell="A450" sqref="A450:D450"/>
      <pageMargins left="0.31496062992125984" right="0.23622047244094491" top="0.11811023622047245" bottom="0" header="0" footer="0"/>
      <pageSetup paperSize="9" scale="21" fitToHeight="20" orientation="landscape" r:id="rId4"/>
      <headerFooter alignWithMargins="0"/>
      <autoFilter ref="B1:FS1"/>
    </customSheetView>
    <customSheetView guid="{4660ED57-C31A-43C4-A05C-DF263EC238D0}" scale="80" fitToPage="1" hiddenRows="1" showRuler="0" topLeftCell="A503">
      <pane xSplit="1" topLeftCell="C1" activePane="topRight" state="frozen"/>
      <selection pane="topRight" activeCell="F394" sqref="F394"/>
      <pageMargins left="0.31496062992125984" right="0.23622047244094491" top="0.11811023622047245" bottom="0" header="0" footer="0"/>
      <pageSetup paperSize="9" scale="14" fitToHeight="20" orientation="landscape" r:id="rId5"/>
      <headerFooter alignWithMargins="0"/>
    </customSheetView>
  </customSheetViews>
  <mergeCells count="83">
    <mergeCell ref="AG298:AS298"/>
    <mergeCell ref="AG424:AS424"/>
    <mergeCell ref="AD30:AD31"/>
    <mergeCell ref="AE298:AE299"/>
    <mergeCell ref="AF298:AF299"/>
    <mergeCell ref="AG30:AS30"/>
    <mergeCell ref="AE30:AE31"/>
    <mergeCell ref="AF30:AF31"/>
    <mergeCell ref="AD424:AD425"/>
    <mergeCell ref="AD298:AD299"/>
    <mergeCell ref="H30:H31"/>
    <mergeCell ref="G298:G299"/>
    <mergeCell ref="D298:D299"/>
    <mergeCell ref="B298:B299"/>
    <mergeCell ref="C298:C299"/>
    <mergeCell ref="F30:F31"/>
    <mergeCell ref="E30:E31"/>
    <mergeCell ref="C30:C31"/>
    <mergeCell ref="E298:E299"/>
    <mergeCell ref="I618:I621"/>
    <mergeCell ref="AE424:AE425"/>
    <mergeCell ref="AF424:AF425"/>
    <mergeCell ref="A2:F2"/>
    <mergeCell ref="A12:C12"/>
    <mergeCell ref="A23:C23"/>
    <mergeCell ref="A16:C16"/>
    <mergeCell ref="A29:C29"/>
    <mergeCell ref="A20:C20"/>
    <mergeCell ref="A28:I28"/>
    <mergeCell ref="A11:C11"/>
    <mergeCell ref="A14:C14"/>
    <mergeCell ref="A24:C24"/>
    <mergeCell ref="A6:D6"/>
    <mergeCell ref="A7:C7"/>
    <mergeCell ref="A8:C8"/>
    <mergeCell ref="H618:H621"/>
    <mergeCell ref="F618:F621"/>
    <mergeCell ref="G618:G621"/>
    <mergeCell ref="H424:H425"/>
    <mergeCell ref="G424:G425"/>
    <mergeCell ref="J620:J621"/>
    <mergeCell ref="Y620:Y621"/>
    <mergeCell ref="J619:X619"/>
    <mergeCell ref="Y619:AJ619"/>
    <mergeCell ref="J618:AJ618"/>
    <mergeCell ref="A9:C9"/>
    <mergeCell ref="A10:C10"/>
    <mergeCell ref="A13:C13"/>
    <mergeCell ref="D618:D621"/>
    <mergeCell ref="A618:A621"/>
    <mergeCell ref="B618:B621"/>
    <mergeCell ref="C618:C621"/>
    <mergeCell ref="A424:A425"/>
    <mergeCell ref="B424:B425"/>
    <mergeCell ref="C424:C425"/>
    <mergeCell ref="D424:D425"/>
    <mergeCell ref="A27:I27"/>
    <mergeCell ref="A21:C21"/>
    <mergeCell ref="A25:C25"/>
    <mergeCell ref="I298:I299"/>
    <mergeCell ref="I30:I31"/>
    <mergeCell ref="J424:J425"/>
    <mergeCell ref="F298:F299"/>
    <mergeCell ref="I424:I425"/>
    <mergeCell ref="K424:AB424"/>
    <mergeCell ref="A17:C17"/>
    <mergeCell ref="A19:C19"/>
    <mergeCell ref="A18:C18"/>
    <mergeCell ref="A22:C22"/>
    <mergeCell ref="E424:E425"/>
    <mergeCell ref="F424:F425"/>
    <mergeCell ref="K30:AB30"/>
    <mergeCell ref="K298:AB298"/>
    <mergeCell ref="J30:J31"/>
    <mergeCell ref="J298:J299"/>
    <mergeCell ref="G30:G31"/>
    <mergeCell ref="H298:H299"/>
    <mergeCell ref="A423:C423"/>
    <mergeCell ref="A30:A31"/>
    <mergeCell ref="A298:A299"/>
    <mergeCell ref="A297:C297"/>
    <mergeCell ref="D30:D31"/>
    <mergeCell ref="B30:B31"/>
  </mergeCells>
  <pageMargins left="0.31496062992125984" right="0.23622047244094491" top="0.11811023622047245" bottom="0" header="0" footer="0"/>
  <pageSetup paperSize="9" scale="10" fitToHeight="5" orientation="portrait" r:id="rId6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R602"/>
  <sheetViews>
    <sheetView showRuler="0" zoomScale="70" zoomScaleNormal="70" zoomScaleSheetLayoutView="90" workbookViewId="0">
      <pane xSplit="3" topLeftCell="D1" activePane="topRight" state="frozen"/>
      <selection pane="topRight" activeCell="E370" sqref="E370"/>
    </sheetView>
  </sheetViews>
  <sheetFormatPr defaultColWidth="9.140625" defaultRowHeight="15.75" outlineLevelRow="1" x14ac:dyDescent="0.25"/>
  <cols>
    <col min="1" max="1" width="53" style="12" customWidth="1"/>
    <col min="2" max="2" width="7.140625" style="5" customWidth="1"/>
    <col min="3" max="3" width="7.140625" style="4" customWidth="1"/>
    <col min="4" max="4" width="26" style="4" customWidth="1"/>
    <col min="5" max="6" width="37.7109375" style="4" customWidth="1"/>
    <col min="7" max="7" width="27.85546875" style="10" customWidth="1"/>
    <col min="8" max="9" width="27.85546875" style="4" customWidth="1"/>
    <col min="10" max="12" width="27.140625" style="37" customWidth="1"/>
    <col min="13" max="13" width="27.28515625" style="37" customWidth="1"/>
    <col min="14" max="14" width="27.5703125" style="37" customWidth="1"/>
    <col min="15" max="15" width="27.42578125" style="37" customWidth="1"/>
    <col min="16" max="16" width="27.7109375" style="37" customWidth="1"/>
    <col min="17" max="17" width="19.5703125" style="37" customWidth="1"/>
    <col min="18" max="18" width="34" style="37" customWidth="1"/>
    <col min="19" max="19" width="27.7109375" style="37" customWidth="1"/>
    <col min="20" max="20" width="28" style="37" customWidth="1"/>
    <col min="21" max="21" width="27.42578125" style="37" customWidth="1"/>
    <col min="22" max="23" width="19.85546875" style="37" customWidth="1"/>
    <col min="24" max="26" width="21.85546875" style="37" customWidth="1"/>
    <col min="27" max="33" width="21.85546875" style="3" customWidth="1"/>
    <col min="34" max="34" width="19" style="3" customWidth="1"/>
    <col min="35" max="35" width="34.28515625" style="3" customWidth="1"/>
    <col min="36" max="38" width="22.28515625" style="3" customWidth="1"/>
    <col min="39" max="39" width="27.140625" style="3" customWidth="1"/>
    <col min="40" max="16384" width="9.140625" style="3"/>
  </cols>
  <sheetData>
    <row r="1" spans="1:174" ht="18.75" customHeight="1" outlineLevel="1" x14ac:dyDescent="0.3">
      <c r="A1" s="578" t="s">
        <v>832</v>
      </c>
      <c r="B1" s="551"/>
      <c r="C1" s="485"/>
      <c r="D1" s="485"/>
      <c r="E1" s="225"/>
      <c r="G1" s="4"/>
    </row>
    <row r="2" spans="1:174" s="4" customFormat="1" ht="18.75" customHeight="1" outlineLevel="1" x14ac:dyDescent="0.3">
      <c r="A2" s="578" t="s">
        <v>1565</v>
      </c>
      <c r="B2" s="551"/>
      <c r="C2" s="485"/>
      <c r="D2" s="485"/>
      <c r="E2" s="225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</row>
    <row r="3" spans="1:174" s="4" customFormat="1" ht="18.75" customHeight="1" outlineLevel="1" x14ac:dyDescent="0.3">
      <c r="A3" s="578" t="s">
        <v>834</v>
      </c>
      <c r="B3" s="551"/>
      <c r="C3" s="485"/>
      <c r="D3" s="485"/>
      <c r="E3" s="225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</row>
    <row r="4" spans="1:174" ht="23.25" customHeight="1" outlineLevel="1" x14ac:dyDescent="0.25">
      <c r="D4" s="562" t="s">
        <v>773</v>
      </c>
      <c r="E4" s="562" t="s">
        <v>1566</v>
      </c>
      <c r="G4" s="4"/>
    </row>
    <row r="5" spans="1:174" s="4" customFormat="1" ht="24" customHeight="1" outlineLevel="1" x14ac:dyDescent="0.2">
      <c r="A5" s="2165" t="s">
        <v>1707</v>
      </c>
      <c r="B5" s="2165"/>
      <c r="C5" s="2165"/>
      <c r="D5" s="2165"/>
      <c r="E5" s="2165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</row>
    <row r="6" spans="1:174" s="4" customFormat="1" ht="18.75" customHeight="1" outlineLevel="1" x14ac:dyDescent="0.25">
      <c r="A6" s="2146" t="s">
        <v>1779</v>
      </c>
      <c r="B6" s="2147"/>
      <c r="C6" s="2148"/>
      <c r="D6" s="332">
        <f>SUM(D7:D12)</f>
        <v>17925900</v>
      </c>
      <c r="E6" s="332">
        <f>SUM(E7:E12)</f>
        <v>17925900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</row>
    <row r="7" spans="1:174" s="4" customFormat="1" ht="20.25" customHeight="1" outlineLevel="1" x14ac:dyDescent="0.25">
      <c r="A7" s="2135" t="s">
        <v>1192</v>
      </c>
      <c r="B7" s="2136"/>
      <c r="C7" s="2137"/>
      <c r="D7" s="199">
        <f>E22</f>
        <v>8605900</v>
      </c>
      <c r="E7" s="199">
        <f>F22</f>
        <v>8605900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</row>
    <row r="8" spans="1:174" s="4" customFormat="1" ht="47.25" customHeight="1" outlineLevel="1" x14ac:dyDescent="0.25">
      <c r="A8" s="2077" t="s">
        <v>1195</v>
      </c>
      <c r="B8" s="2078"/>
      <c r="C8" s="2079"/>
      <c r="D8" s="199">
        <f>E272</f>
        <v>717600</v>
      </c>
      <c r="E8" s="199">
        <f>F272</f>
        <v>717600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</row>
    <row r="9" spans="1:174" s="4" customFormat="1" ht="46.5" customHeight="1" outlineLevel="1" x14ac:dyDescent="0.25">
      <c r="A9" s="2077" t="s">
        <v>1194</v>
      </c>
      <c r="B9" s="2078"/>
      <c r="C9" s="2079"/>
      <c r="D9" s="199">
        <f>E375</f>
        <v>823900</v>
      </c>
      <c r="E9" s="199">
        <f>F375</f>
        <v>823900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</row>
    <row r="10" spans="1:174" s="4" customFormat="1" ht="18.75" customHeight="1" outlineLevel="1" x14ac:dyDescent="0.25">
      <c r="A10" s="2077" t="s">
        <v>1197</v>
      </c>
      <c r="B10" s="2078"/>
      <c r="C10" s="2079"/>
      <c r="D10" s="402">
        <f>F550</f>
        <v>0</v>
      </c>
      <c r="E10" s="402">
        <f>W550</f>
        <v>0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</row>
    <row r="11" spans="1:174" s="4" customFormat="1" ht="18.75" customHeight="1" outlineLevel="1" x14ac:dyDescent="0.25">
      <c r="A11" s="2077" t="s">
        <v>1198</v>
      </c>
      <c r="B11" s="2078"/>
      <c r="C11" s="2079"/>
      <c r="D11" s="402">
        <f>Q550</f>
        <v>243500</v>
      </c>
      <c r="E11" s="402">
        <f>AH550</f>
        <v>243500</v>
      </c>
      <c r="F11" s="2166" t="s">
        <v>1552</v>
      </c>
      <c r="G11" s="216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</row>
    <row r="12" spans="1:174" s="4" customFormat="1" ht="33" customHeight="1" outlineLevel="1" x14ac:dyDescent="0.25">
      <c r="A12" s="2077" t="s">
        <v>692</v>
      </c>
      <c r="B12" s="2078"/>
      <c r="C12" s="2079"/>
      <c r="D12" s="199">
        <f>E492</f>
        <v>7535000</v>
      </c>
      <c r="E12" s="199">
        <f>F492</f>
        <v>7535000</v>
      </c>
      <c r="F12" s="39" t="s">
        <v>773</v>
      </c>
      <c r="G12" s="833" t="s">
        <v>1566</v>
      </c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</row>
    <row r="13" spans="1:174" s="4" customFormat="1" ht="17.25" customHeight="1" outlineLevel="1" x14ac:dyDescent="0.25">
      <c r="A13" s="2114" t="s">
        <v>754</v>
      </c>
      <c r="B13" s="2114"/>
      <c r="C13" s="2114"/>
      <c r="D13" s="331">
        <f>D7+D8+D9+D10+D11</f>
        <v>10390900</v>
      </c>
      <c r="E13" s="331">
        <f>E7+E8+E9+E10+E11</f>
        <v>10390900</v>
      </c>
      <c r="F13" s="383">
        <f>D13-'Бюджет 2019-2021'!P4</f>
        <v>0</v>
      </c>
      <c r="G13" s="383">
        <f>E13-'Бюджет 2019-2021'!Q4</f>
        <v>0</v>
      </c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</row>
    <row r="14" spans="1:174" x14ac:dyDescent="0.25">
      <c r="A14" s="198"/>
    </row>
    <row r="15" spans="1:174" s="16" customFormat="1" ht="23.25" customHeight="1" x14ac:dyDescent="0.3">
      <c r="A15" s="2113" t="s">
        <v>1567</v>
      </c>
      <c r="B15" s="2113"/>
      <c r="C15" s="2113"/>
      <c r="D15" s="2113"/>
      <c r="E15" s="2113"/>
      <c r="F15" s="2113"/>
      <c r="G15" s="2113"/>
      <c r="H15" s="34"/>
      <c r="I15" s="34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174" s="16" customFormat="1" ht="20.25" x14ac:dyDescent="0.3">
      <c r="A16" s="2141" t="str">
        <f>'План ФХД 2019'!A3:L3</f>
        <v>Муниципальное бюджетное дошкольное образовательное учреждение "Детский сад № 84 "Голубок"</v>
      </c>
      <c r="B16" s="2141"/>
      <c r="C16" s="2141"/>
      <c r="D16" s="2141"/>
      <c r="E16" s="2141"/>
      <c r="F16" s="2141"/>
      <c r="G16" s="2141"/>
      <c r="H16" s="33"/>
      <c r="I16" s="33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174" s="10" customFormat="1" ht="32.25" customHeight="1" thickBot="1" x14ac:dyDescent="0.35">
      <c r="A17" s="2057" t="s">
        <v>1227</v>
      </c>
      <c r="B17" s="2057"/>
      <c r="C17" s="2057"/>
      <c r="D17" s="2057"/>
      <c r="E17" s="2057"/>
      <c r="F17" s="956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</row>
    <row r="18" spans="1:174" s="29" customFormat="1" ht="26.25" customHeight="1" x14ac:dyDescent="0.25">
      <c r="A18" s="2058" t="s">
        <v>56</v>
      </c>
      <c r="B18" s="2200" t="s">
        <v>37</v>
      </c>
      <c r="C18" s="2200" t="s">
        <v>31</v>
      </c>
      <c r="D18" s="2202" t="s">
        <v>69</v>
      </c>
      <c r="E18" s="2094" t="s">
        <v>1226</v>
      </c>
      <c r="F18" s="2094" t="s">
        <v>1568</v>
      </c>
      <c r="G18" s="2187"/>
      <c r="H18" s="2168"/>
      <c r="I18" s="2168"/>
      <c r="J18" s="2169"/>
      <c r="K18" s="2169"/>
      <c r="L18" s="2169"/>
      <c r="M18" s="2169"/>
      <c r="N18" s="2169"/>
      <c r="O18" s="2169"/>
      <c r="P18" s="2169"/>
      <c r="Q18" s="2169"/>
      <c r="R18" s="2169"/>
      <c r="S18" s="2169"/>
      <c r="T18" s="2169"/>
      <c r="U18" s="2169"/>
      <c r="V18" s="2169"/>
      <c r="W18" s="2169"/>
      <c r="X18" s="2169"/>
      <c r="Y18" s="2169"/>
      <c r="Z18" s="2169"/>
    </row>
    <row r="19" spans="1:174" s="29" customFormat="1" ht="118.5" customHeight="1" x14ac:dyDescent="0.25">
      <c r="A19" s="2059"/>
      <c r="B19" s="2201"/>
      <c r="C19" s="2201"/>
      <c r="D19" s="2203"/>
      <c r="E19" s="2095"/>
      <c r="F19" s="2095"/>
      <c r="G19" s="2187"/>
      <c r="H19" s="2168"/>
      <c r="I19" s="2168"/>
      <c r="J19" s="384"/>
      <c r="K19" s="384"/>
      <c r="L19" s="384"/>
      <c r="M19" s="385"/>
      <c r="N19" s="384"/>
      <c r="O19" s="384"/>
      <c r="P19" s="384"/>
      <c r="Q19" s="385"/>
      <c r="R19" s="384"/>
      <c r="S19" s="384"/>
      <c r="T19" s="384"/>
      <c r="U19" s="385"/>
      <c r="V19" s="384"/>
      <c r="W19" s="384"/>
      <c r="X19" s="384"/>
      <c r="Y19" s="385"/>
      <c r="Z19" s="386"/>
    </row>
    <row r="20" spans="1:174" s="29" customFormat="1" ht="19.5" customHeight="1" x14ac:dyDescent="0.25">
      <c r="A20" s="250">
        <v>1</v>
      </c>
      <c r="B20" s="251">
        <v>2</v>
      </c>
      <c r="C20" s="251">
        <v>3</v>
      </c>
      <c r="D20" s="252">
        <v>4</v>
      </c>
      <c r="E20" s="253">
        <v>5</v>
      </c>
      <c r="F20" s="253">
        <v>6</v>
      </c>
      <c r="G20" s="217"/>
      <c r="H20" s="217"/>
      <c r="I20" s="217"/>
      <c r="J20" s="215"/>
      <c r="K20" s="217"/>
      <c r="L20" s="215"/>
      <c r="M20" s="216"/>
      <c r="N20" s="215"/>
      <c r="O20" s="217"/>
      <c r="P20" s="215"/>
      <c r="Q20" s="216"/>
      <c r="R20" s="215"/>
      <c r="S20" s="217"/>
      <c r="T20" s="215"/>
      <c r="U20" s="216"/>
      <c r="V20" s="215"/>
      <c r="W20" s="217"/>
      <c r="X20" s="215"/>
      <c r="Y20" s="216"/>
      <c r="Z20" s="387"/>
    </row>
    <row r="21" spans="1:174" s="22" customFormat="1" ht="21" customHeight="1" x14ac:dyDescent="0.25">
      <c r="A21" s="221" t="s">
        <v>70</v>
      </c>
      <c r="B21" s="212"/>
      <c r="C21" s="212"/>
      <c r="D21" s="245"/>
      <c r="E21" s="202">
        <f>E23+E199</f>
        <v>8639900</v>
      </c>
      <c r="F21" s="202">
        <f>F23+F199</f>
        <v>8639900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</row>
    <row r="22" spans="1:174" s="22" customFormat="1" ht="21" customHeight="1" x14ac:dyDescent="0.25">
      <c r="A22" s="222" t="s">
        <v>637</v>
      </c>
      <c r="B22" s="212"/>
      <c r="C22" s="212"/>
      <c r="D22" s="245"/>
      <c r="E22" s="202">
        <f>E27+E48+E49+E54+E56+E122+E199+E186+E189-E123-E124-E180</f>
        <v>8605900</v>
      </c>
      <c r="F22" s="202">
        <f>F27+F48+F49+F54+F56+F122+F199+F186+F189-F123-F124-F180</f>
        <v>8605900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</row>
    <row r="23" spans="1:174" s="22" customFormat="1" ht="21" customHeight="1" x14ac:dyDescent="0.25">
      <c r="A23" s="226"/>
      <c r="B23" s="227">
        <v>200</v>
      </c>
      <c r="C23" s="227"/>
      <c r="D23" s="246"/>
      <c r="E23" s="228">
        <f>E24+E188+E197+E195+E193+E191</f>
        <v>6720600</v>
      </c>
      <c r="F23" s="228">
        <f>F24+F188+F197+F195+F193+F191</f>
        <v>6720600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</row>
    <row r="24" spans="1:174" s="22" customFormat="1" ht="21" customHeight="1" x14ac:dyDescent="0.25">
      <c r="A24" s="221" t="s">
        <v>661</v>
      </c>
      <c r="B24" s="212">
        <v>220</v>
      </c>
      <c r="C24" s="212"/>
      <c r="D24" s="245"/>
      <c r="E24" s="202">
        <f>E25+E27+E46+E49+E54+E56+E122+E186</f>
        <v>6720600</v>
      </c>
      <c r="F24" s="202">
        <f>F25+F27+F46+F49+F54+F56+F122+F186</f>
        <v>6720600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</row>
    <row r="25" spans="1:174" s="42" customFormat="1" ht="20.25" customHeight="1" x14ac:dyDescent="0.25">
      <c r="A25" s="223" t="s">
        <v>662</v>
      </c>
      <c r="B25" s="213">
        <v>212</v>
      </c>
      <c r="C25" s="213"/>
      <c r="D25" s="262"/>
      <c r="E25" s="204">
        <f>SUM(E26:E26)</f>
        <v>0</v>
      </c>
      <c r="F25" s="204">
        <f>SUM(F26:F26)</f>
        <v>0</v>
      </c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8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</row>
    <row r="26" spans="1:174" s="40" customFormat="1" ht="47.25" customHeight="1" x14ac:dyDescent="0.25">
      <c r="A26" s="235" t="s">
        <v>115</v>
      </c>
      <c r="B26" s="247"/>
      <c r="C26" s="247">
        <v>912</v>
      </c>
      <c r="D26" s="244" t="s">
        <v>1210</v>
      </c>
      <c r="E26" s="231">
        <f>'Раб.таблица 2019'!F38</f>
        <v>0</v>
      </c>
      <c r="F26" s="231">
        <f>E26</f>
        <v>0</v>
      </c>
      <c r="G26" s="219"/>
      <c r="H26" s="219"/>
      <c r="I26" s="388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</row>
    <row r="27" spans="1:174" s="22" customFormat="1" ht="21.75" customHeight="1" x14ac:dyDescent="0.25">
      <c r="A27" s="221" t="s">
        <v>71</v>
      </c>
      <c r="B27" s="212">
        <v>221</v>
      </c>
      <c r="C27" s="212"/>
      <c r="D27" s="262"/>
      <c r="E27" s="202">
        <f>E28</f>
        <v>0</v>
      </c>
      <c r="F27" s="202">
        <f>F28</f>
        <v>0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</row>
    <row r="28" spans="1:174" s="22" customFormat="1" ht="21.75" customHeight="1" x14ac:dyDescent="0.25">
      <c r="A28" s="235" t="s">
        <v>71</v>
      </c>
      <c r="B28" s="269"/>
      <c r="C28" s="269">
        <v>925</v>
      </c>
      <c r="D28" s="244" t="s">
        <v>1211</v>
      </c>
      <c r="E28" s="270">
        <f>'Раб.таблица 2019'!F40</f>
        <v>0</v>
      </c>
      <c r="F28" s="270">
        <f>E28</f>
        <v>0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9"/>
    </row>
    <row r="29" spans="1:174" s="41" customFormat="1" ht="21" hidden="1" customHeight="1" outlineLevel="1" x14ac:dyDescent="0.25">
      <c r="A29" s="229" t="s">
        <v>60</v>
      </c>
      <c r="B29" s="230"/>
      <c r="C29" s="230"/>
      <c r="D29" s="244"/>
      <c r="E29" s="232"/>
      <c r="F29" s="232"/>
      <c r="G29" s="389"/>
      <c r="H29" s="389"/>
      <c r="I29" s="390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</row>
    <row r="30" spans="1:174" s="41" customFormat="1" ht="21" hidden="1" customHeight="1" outlineLevel="1" x14ac:dyDescent="0.25">
      <c r="A30" s="229" t="s">
        <v>72</v>
      </c>
      <c r="B30" s="230"/>
      <c r="C30" s="230"/>
      <c r="D30" s="244"/>
      <c r="E30" s="232"/>
      <c r="F30" s="232"/>
      <c r="G30" s="389"/>
      <c r="H30" s="389"/>
      <c r="I30" s="390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</row>
    <row r="31" spans="1:174" s="41" customFormat="1" ht="31.5" hidden="1" outlineLevel="1" x14ac:dyDescent="0.25">
      <c r="A31" s="229" t="s">
        <v>518</v>
      </c>
      <c r="B31" s="230"/>
      <c r="C31" s="230"/>
      <c r="D31" s="244"/>
      <c r="E31" s="232"/>
      <c r="F31" s="232"/>
      <c r="G31" s="389"/>
      <c r="H31" s="389"/>
      <c r="I31" s="390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</row>
    <row r="32" spans="1:174" s="41" customFormat="1" ht="31.5" hidden="1" outlineLevel="1" x14ac:dyDescent="0.25">
      <c r="A32" s="229" t="s">
        <v>520</v>
      </c>
      <c r="B32" s="230"/>
      <c r="C32" s="230"/>
      <c r="D32" s="244"/>
      <c r="E32" s="232"/>
      <c r="F32" s="232"/>
      <c r="G32" s="389"/>
      <c r="H32" s="389"/>
      <c r="I32" s="390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</row>
    <row r="33" spans="1:174" s="41" customFormat="1" ht="20.25" hidden="1" customHeight="1" outlineLevel="1" x14ac:dyDescent="0.25">
      <c r="A33" s="229" t="s">
        <v>522</v>
      </c>
      <c r="B33" s="230"/>
      <c r="C33" s="230"/>
      <c r="D33" s="244"/>
      <c r="E33" s="232"/>
      <c r="F33" s="232"/>
      <c r="G33" s="389"/>
      <c r="H33" s="389"/>
      <c r="I33" s="390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</row>
    <row r="34" spans="1:174" s="41" customFormat="1" ht="47.25" hidden="1" customHeight="1" outlineLevel="1" x14ac:dyDescent="0.25">
      <c r="A34" s="229" t="s">
        <v>524</v>
      </c>
      <c r="B34" s="230"/>
      <c r="C34" s="230"/>
      <c r="D34" s="244"/>
      <c r="E34" s="232"/>
      <c r="F34" s="232"/>
      <c r="G34" s="389"/>
      <c r="H34" s="389"/>
      <c r="I34" s="390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</row>
    <row r="35" spans="1:174" s="41" customFormat="1" ht="20.25" hidden="1" customHeight="1" outlineLevel="1" x14ac:dyDescent="0.25">
      <c r="A35" s="229" t="s">
        <v>59</v>
      </c>
      <c r="B35" s="230"/>
      <c r="C35" s="230"/>
      <c r="D35" s="244"/>
      <c r="E35" s="232"/>
      <c r="F35" s="232"/>
      <c r="G35" s="389"/>
      <c r="H35" s="389"/>
      <c r="I35" s="390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</row>
    <row r="36" spans="1:174" s="41" customFormat="1" ht="32.25" hidden="1" customHeight="1" outlineLevel="1" x14ac:dyDescent="0.25">
      <c r="A36" s="229" t="s">
        <v>643</v>
      </c>
      <c r="B36" s="230"/>
      <c r="C36" s="230"/>
      <c r="D36" s="244"/>
      <c r="E36" s="232"/>
      <c r="F36" s="232"/>
      <c r="G36" s="389"/>
      <c r="H36" s="389"/>
      <c r="I36" s="390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</row>
    <row r="37" spans="1:174" s="41" customFormat="1" ht="30.75" hidden="1" customHeight="1" outlineLevel="1" x14ac:dyDescent="0.25">
      <c r="A37" s="229" t="s">
        <v>669</v>
      </c>
      <c r="B37" s="230"/>
      <c r="C37" s="230"/>
      <c r="D37" s="244"/>
      <c r="E37" s="232"/>
      <c r="F37" s="232"/>
      <c r="G37" s="389"/>
      <c r="H37" s="389"/>
      <c r="I37" s="390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</row>
    <row r="38" spans="1:174" s="41" customFormat="1" ht="20.25" hidden="1" customHeight="1" outlineLevel="1" x14ac:dyDescent="0.25">
      <c r="A38" s="229" t="s">
        <v>533</v>
      </c>
      <c r="B38" s="230"/>
      <c r="C38" s="230"/>
      <c r="D38" s="244"/>
      <c r="E38" s="232"/>
      <c r="F38" s="232"/>
      <c r="G38" s="389"/>
      <c r="H38" s="389"/>
      <c r="I38" s="390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</row>
    <row r="39" spans="1:174" s="41" customFormat="1" ht="21" hidden="1" customHeight="1" outlineLevel="1" x14ac:dyDescent="0.25">
      <c r="A39" s="229" t="s">
        <v>535</v>
      </c>
      <c r="B39" s="230"/>
      <c r="C39" s="230"/>
      <c r="D39" s="244"/>
      <c r="E39" s="232"/>
      <c r="F39" s="232"/>
      <c r="G39" s="389"/>
      <c r="H39" s="389"/>
      <c r="I39" s="390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</row>
    <row r="40" spans="1:174" s="41" customFormat="1" ht="31.5" hidden="1" customHeight="1" outlineLevel="1" x14ac:dyDescent="0.25">
      <c r="A40" s="229" t="s">
        <v>728</v>
      </c>
      <c r="B40" s="230"/>
      <c r="C40" s="230"/>
      <c r="D40" s="244"/>
      <c r="E40" s="232"/>
      <c r="F40" s="232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</row>
    <row r="41" spans="1:174" s="41" customFormat="1" hidden="1" outlineLevel="1" x14ac:dyDescent="0.25">
      <c r="A41" s="229"/>
      <c r="B41" s="230"/>
      <c r="C41" s="230"/>
      <c r="D41" s="244"/>
      <c r="E41" s="232"/>
      <c r="F41" s="232"/>
      <c r="G41" s="389"/>
      <c r="H41" s="389"/>
      <c r="I41" s="390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</row>
    <row r="42" spans="1:174" s="41" customFormat="1" hidden="1" outlineLevel="1" x14ac:dyDescent="0.25">
      <c r="A42" s="229"/>
      <c r="B42" s="230"/>
      <c r="C42" s="230"/>
      <c r="D42" s="244"/>
      <c r="E42" s="232"/>
      <c r="F42" s="232"/>
      <c r="G42" s="389"/>
      <c r="H42" s="389"/>
      <c r="I42" s="390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</row>
    <row r="43" spans="1:174" s="41" customFormat="1" hidden="1" outlineLevel="1" x14ac:dyDescent="0.25">
      <c r="A43" s="229"/>
      <c r="B43" s="230"/>
      <c r="C43" s="230"/>
      <c r="D43" s="244"/>
      <c r="E43" s="232"/>
      <c r="F43" s="232"/>
      <c r="G43" s="389"/>
      <c r="H43" s="389"/>
      <c r="I43" s="390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</row>
    <row r="44" spans="1:174" s="41" customFormat="1" hidden="1" outlineLevel="1" x14ac:dyDescent="0.25">
      <c r="A44" s="229"/>
      <c r="B44" s="230"/>
      <c r="C44" s="230"/>
      <c r="D44" s="244"/>
      <c r="E44" s="232"/>
      <c r="F44" s="232"/>
      <c r="G44" s="389"/>
      <c r="H44" s="389"/>
      <c r="I44" s="390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</row>
    <row r="45" spans="1:174" s="41" customFormat="1" hidden="1" outlineLevel="1" x14ac:dyDescent="0.25">
      <c r="A45" s="229"/>
      <c r="B45" s="230"/>
      <c r="C45" s="230"/>
      <c r="D45" s="244"/>
      <c r="E45" s="232"/>
      <c r="F45" s="232"/>
      <c r="G45" s="389"/>
      <c r="H45" s="389"/>
      <c r="I45" s="390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</row>
    <row r="46" spans="1:174" s="42" customFormat="1" ht="23.25" customHeight="1" collapsed="1" x14ac:dyDescent="0.25">
      <c r="A46" s="223" t="s">
        <v>655</v>
      </c>
      <c r="B46" s="213">
        <v>222</v>
      </c>
      <c r="C46" s="213"/>
      <c r="D46" s="262"/>
      <c r="E46" s="204">
        <f>SUM(E47:E47)</f>
        <v>34000</v>
      </c>
      <c r="F46" s="204">
        <f>SUM(F47:F47)</f>
        <v>34000</v>
      </c>
      <c r="G46" s="219"/>
      <c r="H46" s="219"/>
      <c r="I46" s="388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8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</row>
    <row r="47" spans="1:174" s="40" customFormat="1" ht="48.75" customHeight="1" x14ac:dyDescent="0.25">
      <c r="A47" s="544" t="s">
        <v>1648</v>
      </c>
      <c r="B47" s="247"/>
      <c r="C47" s="247">
        <v>921</v>
      </c>
      <c r="D47" s="244" t="s">
        <v>1210</v>
      </c>
      <c r="E47" s="231">
        <f>'Раб.таблица 2019'!F58</f>
        <v>34000</v>
      </c>
      <c r="F47" s="231">
        <f>E47</f>
        <v>34000</v>
      </c>
      <c r="G47" s="219"/>
      <c r="H47" s="219"/>
      <c r="I47" s="388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</row>
    <row r="48" spans="1:174" s="40" customFormat="1" ht="20.25" customHeight="1" x14ac:dyDescent="0.25">
      <c r="A48" s="235" t="s">
        <v>73</v>
      </c>
      <c r="B48" s="247"/>
      <c r="C48" s="247">
        <v>922</v>
      </c>
      <c r="D48" s="244" t="s">
        <v>1211</v>
      </c>
      <c r="E48" s="231">
        <f>'Раб.таблица 2019'!F59</f>
        <v>0</v>
      </c>
      <c r="F48" s="231">
        <f>E48</f>
        <v>0</v>
      </c>
      <c r="G48" s="219"/>
      <c r="H48" s="219"/>
      <c r="I48" s="388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</row>
    <row r="49" spans="1:174" s="42" customFormat="1" ht="21" customHeight="1" x14ac:dyDescent="0.25">
      <c r="A49" s="223" t="s">
        <v>656</v>
      </c>
      <c r="B49" s="213">
        <v>223</v>
      </c>
      <c r="C49" s="213"/>
      <c r="D49" s="262" t="s">
        <v>1211</v>
      </c>
      <c r="E49" s="204">
        <f>SUM(E50:E53)</f>
        <v>2853200</v>
      </c>
      <c r="F49" s="204">
        <f>SUM(F50:F53)</f>
        <v>2853200</v>
      </c>
      <c r="G49" s="219"/>
      <c r="H49" s="219"/>
      <c r="I49" s="388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8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</row>
    <row r="50" spans="1:174" s="40" customFormat="1" ht="29.25" x14ac:dyDescent="0.25">
      <c r="A50" s="235" t="s">
        <v>24</v>
      </c>
      <c r="B50" s="247"/>
      <c r="C50" s="247">
        <v>931</v>
      </c>
      <c r="D50" s="244" t="s">
        <v>1211</v>
      </c>
      <c r="E50" s="231">
        <f>'Раб.таблица 2019'!F61</f>
        <v>1563300</v>
      </c>
      <c r="F50" s="231">
        <f>E50</f>
        <v>1563300</v>
      </c>
      <c r="G50" s="219"/>
      <c r="H50" s="219"/>
      <c r="I50" s="388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</row>
    <row r="51" spans="1:174" s="40" customFormat="1" ht="20.25" customHeight="1" x14ac:dyDescent="0.25">
      <c r="A51" s="235" t="s">
        <v>22</v>
      </c>
      <c r="B51" s="247"/>
      <c r="C51" s="247">
        <v>932</v>
      </c>
      <c r="D51" s="244" t="s">
        <v>1211</v>
      </c>
      <c r="E51" s="231">
        <f>'Раб.таблица 2019'!F62</f>
        <v>333900</v>
      </c>
      <c r="F51" s="231">
        <f>E51</f>
        <v>333900</v>
      </c>
      <c r="G51" s="219"/>
      <c r="H51" s="219"/>
      <c r="I51" s="388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</row>
    <row r="52" spans="1:174" s="40" customFormat="1" ht="20.25" customHeight="1" x14ac:dyDescent="0.25">
      <c r="A52" s="235" t="s">
        <v>778</v>
      </c>
      <c r="B52" s="247"/>
      <c r="C52" s="247">
        <v>933</v>
      </c>
      <c r="D52" s="244" t="s">
        <v>1211</v>
      </c>
      <c r="E52" s="231">
        <f>'Раб.таблица 2019'!F63</f>
        <v>538800</v>
      </c>
      <c r="F52" s="231">
        <f>E52</f>
        <v>538800</v>
      </c>
      <c r="G52" s="219"/>
      <c r="H52" s="219"/>
      <c r="I52" s="388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</row>
    <row r="53" spans="1:174" s="40" customFormat="1" ht="20.25" customHeight="1" x14ac:dyDescent="0.25">
      <c r="A53" s="235" t="s">
        <v>779</v>
      </c>
      <c r="B53" s="247"/>
      <c r="C53" s="247">
        <v>933</v>
      </c>
      <c r="D53" s="244" t="s">
        <v>1211</v>
      </c>
      <c r="E53" s="231">
        <f>'Раб.таблица 2019'!F64</f>
        <v>417200</v>
      </c>
      <c r="F53" s="231">
        <f>E53</f>
        <v>417200</v>
      </c>
      <c r="G53" s="219"/>
      <c r="H53" s="219"/>
      <c r="I53" s="388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</row>
    <row r="54" spans="1:174" s="42" customFormat="1" ht="30.75" customHeight="1" x14ac:dyDescent="0.25">
      <c r="A54" s="223" t="s">
        <v>654</v>
      </c>
      <c r="B54" s="213">
        <v>224</v>
      </c>
      <c r="C54" s="213"/>
      <c r="D54" s="262"/>
      <c r="E54" s="204">
        <f>E55</f>
        <v>0</v>
      </c>
      <c r="F54" s="204">
        <f>F55</f>
        <v>0</v>
      </c>
      <c r="G54" s="219"/>
      <c r="H54" s="219"/>
      <c r="I54" s="388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8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</row>
    <row r="55" spans="1:174" s="40" customFormat="1" ht="24" customHeight="1" x14ac:dyDescent="0.25">
      <c r="A55" s="235" t="s">
        <v>74</v>
      </c>
      <c r="B55" s="247"/>
      <c r="C55" s="247">
        <v>926</v>
      </c>
      <c r="D55" s="244" t="s">
        <v>1211</v>
      </c>
      <c r="E55" s="203"/>
      <c r="F55" s="231">
        <f>E55</f>
        <v>0</v>
      </c>
      <c r="G55" s="219"/>
      <c r="H55" s="219"/>
      <c r="I55" s="388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</row>
    <row r="56" spans="1:174" s="42" customFormat="1" ht="32.25" customHeight="1" x14ac:dyDescent="0.25">
      <c r="A56" s="223" t="s">
        <v>657</v>
      </c>
      <c r="B56" s="213">
        <v>225</v>
      </c>
      <c r="C56" s="213"/>
      <c r="D56" s="262"/>
      <c r="E56" s="204">
        <f>E57+E77+E93+E94</f>
        <v>2924700</v>
      </c>
      <c r="F56" s="204">
        <f>F57+F77+F93+F94</f>
        <v>2924700</v>
      </c>
      <c r="G56" s="219"/>
      <c r="H56" s="219"/>
      <c r="I56" s="388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8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</row>
    <row r="57" spans="1:174" s="40" customFormat="1" ht="29.25" x14ac:dyDescent="0.25">
      <c r="A57" s="235" t="s">
        <v>75</v>
      </c>
      <c r="B57" s="230"/>
      <c r="C57" s="247">
        <v>941</v>
      </c>
      <c r="D57" s="244" t="s">
        <v>1211</v>
      </c>
      <c r="E57" s="231">
        <f>'Раб.таблица 2019'!F68</f>
        <v>2318000</v>
      </c>
      <c r="F57" s="231">
        <f>E57</f>
        <v>2318000</v>
      </c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8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</row>
    <row r="58" spans="1:174" s="41" customFormat="1" ht="18.75" hidden="1" customHeight="1" outlineLevel="1" x14ac:dyDescent="0.25">
      <c r="A58" s="238" t="s">
        <v>389</v>
      </c>
      <c r="B58" s="230"/>
      <c r="C58" s="230"/>
      <c r="D58" s="244"/>
      <c r="E58" s="232"/>
      <c r="F58" s="232"/>
      <c r="G58" s="389"/>
      <c r="H58" s="389"/>
      <c r="I58" s="390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</row>
    <row r="59" spans="1:174" s="41" customFormat="1" ht="34.5" hidden="1" customHeight="1" outlineLevel="1" x14ac:dyDescent="0.25">
      <c r="A59" s="238" t="s">
        <v>780</v>
      </c>
      <c r="B59" s="230"/>
      <c r="C59" s="230"/>
      <c r="D59" s="244"/>
      <c r="E59" s="232"/>
      <c r="F59" s="232"/>
      <c r="G59" s="389"/>
      <c r="H59" s="389"/>
      <c r="I59" s="390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</row>
    <row r="60" spans="1:174" s="41" customFormat="1" ht="21.75" hidden="1" customHeight="1" outlineLevel="1" x14ac:dyDescent="0.25">
      <c r="A60" s="238" t="s">
        <v>390</v>
      </c>
      <c r="B60" s="230"/>
      <c r="C60" s="230"/>
      <c r="D60" s="244"/>
      <c r="E60" s="232"/>
      <c r="F60" s="232"/>
      <c r="G60" s="389"/>
      <c r="H60" s="389"/>
      <c r="I60" s="390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</row>
    <row r="61" spans="1:174" s="41" customFormat="1" ht="21.75" hidden="1" customHeight="1" outlineLevel="1" x14ac:dyDescent="0.25">
      <c r="A61" s="238" t="s">
        <v>77</v>
      </c>
      <c r="B61" s="230"/>
      <c r="C61" s="230"/>
      <c r="D61" s="244"/>
      <c r="E61" s="232"/>
      <c r="F61" s="232"/>
      <c r="G61" s="389"/>
      <c r="H61" s="389"/>
      <c r="I61" s="390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</row>
    <row r="62" spans="1:174" s="41" customFormat="1" ht="31.5" hidden="1" customHeight="1" outlineLevel="1" x14ac:dyDescent="0.25">
      <c r="A62" s="238" t="s">
        <v>1114</v>
      </c>
      <c r="B62" s="230"/>
      <c r="C62" s="230"/>
      <c r="D62" s="244"/>
      <c r="E62" s="232"/>
      <c r="F62" s="232"/>
      <c r="G62" s="389"/>
      <c r="H62" s="389"/>
      <c r="I62" s="390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</row>
    <row r="63" spans="1:174" s="41" customFormat="1" ht="20.25" hidden="1" customHeight="1" outlineLevel="1" x14ac:dyDescent="0.25">
      <c r="A63" s="238" t="s">
        <v>391</v>
      </c>
      <c r="B63" s="230"/>
      <c r="C63" s="230"/>
      <c r="D63" s="244"/>
      <c r="E63" s="232"/>
      <c r="F63" s="232"/>
      <c r="G63" s="389"/>
      <c r="H63" s="389"/>
      <c r="I63" s="390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</row>
    <row r="64" spans="1:174" s="41" customFormat="1" ht="31.5" hidden="1" outlineLevel="1" x14ac:dyDescent="0.25">
      <c r="A64" s="238" t="s">
        <v>392</v>
      </c>
      <c r="B64" s="230"/>
      <c r="C64" s="230"/>
      <c r="D64" s="244"/>
      <c r="E64" s="232"/>
      <c r="F64" s="232"/>
      <c r="G64" s="389"/>
      <c r="H64" s="389"/>
      <c r="I64" s="390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</row>
    <row r="65" spans="1:174" s="41" customFormat="1" ht="31.5" hidden="1" outlineLevel="1" x14ac:dyDescent="0.25">
      <c r="A65" s="238" t="s">
        <v>393</v>
      </c>
      <c r="B65" s="230"/>
      <c r="C65" s="230"/>
      <c r="D65" s="244"/>
      <c r="E65" s="232"/>
      <c r="F65" s="232"/>
      <c r="G65" s="389"/>
      <c r="H65" s="389"/>
      <c r="I65" s="390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</row>
    <row r="66" spans="1:174" s="41" customFormat="1" ht="31.5" hidden="1" outlineLevel="1" x14ac:dyDescent="0.25">
      <c r="A66" s="238" t="s">
        <v>394</v>
      </c>
      <c r="B66" s="230"/>
      <c r="C66" s="230"/>
      <c r="D66" s="244"/>
      <c r="E66" s="232"/>
      <c r="F66" s="232"/>
      <c r="G66" s="389"/>
      <c r="H66" s="389"/>
      <c r="I66" s="390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</row>
    <row r="67" spans="1:174" s="41" customFormat="1" ht="21" hidden="1" customHeight="1" outlineLevel="1" x14ac:dyDescent="0.25">
      <c r="A67" s="238" t="s">
        <v>1116</v>
      </c>
      <c r="B67" s="230"/>
      <c r="C67" s="230"/>
      <c r="D67" s="244"/>
      <c r="E67" s="232"/>
      <c r="F67" s="232"/>
      <c r="G67" s="389"/>
      <c r="H67" s="389"/>
      <c r="I67" s="390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</row>
    <row r="68" spans="1:174" s="41" customFormat="1" ht="21" hidden="1" customHeight="1" outlineLevel="1" x14ac:dyDescent="0.25">
      <c r="A68" s="238" t="s">
        <v>781</v>
      </c>
      <c r="B68" s="230"/>
      <c r="C68" s="230"/>
      <c r="D68" s="244"/>
      <c r="E68" s="232"/>
      <c r="F68" s="232"/>
      <c r="G68" s="389"/>
      <c r="H68" s="389"/>
      <c r="I68" s="390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</row>
    <row r="69" spans="1:174" s="41" customFormat="1" ht="21" hidden="1" customHeight="1" outlineLevel="1" x14ac:dyDescent="0.25">
      <c r="A69" s="238" t="s">
        <v>78</v>
      </c>
      <c r="B69" s="230"/>
      <c r="C69" s="230"/>
      <c r="D69" s="244"/>
      <c r="E69" s="232"/>
      <c r="F69" s="232"/>
      <c r="G69" s="389"/>
      <c r="H69" s="389"/>
      <c r="I69" s="390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</row>
    <row r="70" spans="1:174" s="41" customFormat="1" ht="34.5" hidden="1" customHeight="1" outlineLevel="1" x14ac:dyDescent="0.25">
      <c r="A70" s="238" t="s">
        <v>260</v>
      </c>
      <c r="B70" s="230"/>
      <c r="C70" s="230"/>
      <c r="D70" s="244"/>
      <c r="E70" s="232"/>
      <c r="F70" s="232"/>
      <c r="G70" s="389"/>
      <c r="H70" s="389"/>
      <c r="I70" s="390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</row>
    <row r="71" spans="1:174" s="41" customFormat="1" ht="20.25" hidden="1" customHeight="1" outlineLevel="1" x14ac:dyDescent="0.25">
      <c r="A71" s="238" t="s">
        <v>261</v>
      </c>
      <c r="B71" s="230"/>
      <c r="C71" s="230"/>
      <c r="D71" s="244"/>
      <c r="E71" s="232"/>
      <c r="F71" s="232"/>
      <c r="G71" s="389"/>
      <c r="H71" s="389"/>
      <c r="I71" s="390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</row>
    <row r="72" spans="1:174" s="41" customFormat="1" ht="19.5" hidden="1" customHeight="1" outlineLevel="1" x14ac:dyDescent="0.25">
      <c r="A72" s="238"/>
      <c r="B72" s="230"/>
      <c r="C72" s="230"/>
      <c r="D72" s="244"/>
      <c r="E72" s="232"/>
      <c r="F72" s="232"/>
      <c r="G72" s="389"/>
      <c r="H72" s="389"/>
      <c r="I72" s="390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</row>
    <row r="73" spans="1:174" s="41" customFormat="1" hidden="1" outlineLevel="1" x14ac:dyDescent="0.25">
      <c r="A73" s="238"/>
      <c r="B73" s="230"/>
      <c r="C73" s="230"/>
      <c r="D73" s="244"/>
      <c r="E73" s="232"/>
      <c r="F73" s="232"/>
      <c r="G73" s="389"/>
      <c r="H73" s="389"/>
      <c r="I73" s="390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</row>
    <row r="74" spans="1:174" s="41" customFormat="1" hidden="1" outlineLevel="1" x14ac:dyDescent="0.25">
      <c r="A74" s="238"/>
      <c r="B74" s="230"/>
      <c r="C74" s="230"/>
      <c r="D74" s="244"/>
      <c r="E74" s="232"/>
      <c r="F74" s="232"/>
      <c r="G74" s="389"/>
      <c r="H74" s="389"/>
      <c r="I74" s="390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</row>
    <row r="75" spans="1:174" s="41" customFormat="1" hidden="1" outlineLevel="1" x14ac:dyDescent="0.25">
      <c r="A75" s="238"/>
      <c r="B75" s="230"/>
      <c r="C75" s="230"/>
      <c r="D75" s="244"/>
      <c r="E75" s="232"/>
      <c r="F75" s="232"/>
      <c r="G75" s="389"/>
      <c r="H75" s="389"/>
      <c r="I75" s="390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</row>
    <row r="76" spans="1:174" s="41" customFormat="1" hidden="1" outlineLevel="1" x14ac:dyDescent="0.25">
      <c r="A76" s="238"/>
      <c r="B76" s="230"/>
      <c r="C76" s="230"/>
      <c r="D76" s="244"/>
      <c r="E76" s="232"/>
      <c r="F76" s="232"/>
      <c r="G76" s="389"/>
      <c r="H76" s="389"/>
      <c r="I76" s="390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</row>
    <row r="77" spans="1:174" s="40" customFormat="1" ht="21" customHeight="1" collapsed="1" x14ac:dyDescent="0.25">
      <c r="A77" s="235" t="s">
        <v>663</v>
      </c>
      <c r="B77" s="247"/>
      <c r="C77" s="247">
        <v>942</v>
      </c>
      <c r="D77" s="244" t="s">
        <v>1211</v>
      </c>
      <c r="E77" s="231">
        <f>'Раб.таблица 2019'!F89</f>
        <v>296100</v>
      </c>
      <c r="F77" s="231">
        <f>E77</f>
        <v>296100</v>
      </c>
      <c r="G77" s="219"/>
      <c r="H77" s="219"/>
      <c r="I77" s="388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8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</row>
    <row r="78" spans="1:174" s="41" customFormat="1" ht="32.25" hidden="1" customHeight="1" outlineLevel="1" x14ac:dyDescent="0.25">
      <c r="A78" s="229" t="s">
        <v>684</v>
      </c>
      <c r="B78" s="230"/>
      <c r="C78" s="230"/>
      <c r="D78" s="244"/>
      <c r="E78" s="232"/>
      <c r="F78" s="232"/>
      <c r="G78" s="389"/>
      <c r="H78" s="389"/>
      <c r="I78" s="390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</row>
    <row r="79" spans="1:174" s="41" customFormat="1" ht="34.5" hidden="1" customHeight="1" outlineLevel="1" x14ac:dyDescent="0.25">
      <c r="A79" s="229" t="s">
        <v>395</v>
      </c>
      <c r="B79" s="230"/>
      <c r="C79" s="230"/>
      <c r="D79" s="244"/>
      <c r="E79" s="232"/>
      <c r="F79" s="232"/>
      <c r="G79" s="389"/>
      <c r="H79" s="389"/>
      <c r="I79" s="390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</row>
    <row r="80" spans="1:174" s="41" customFormat="1" ht="23.25" hidden="1" customHeight="1" outlineLevel="1" x14ac:dyDescent="0.25">
      <c r="A80" s="238" t="s">
        <v>396</v>
      </c>
      <c r="B80" s="230"/>
      <c r="C80" s="230"/>
      <c r="D80" s="244"/>
      <c r="E80" s="232"/>
      <c r="F80" s="232"/>
      <c r="G80" s="389"/>
      <c r="H80" s="389"/>
      <c r="I80" s="390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</row>
    <row r="81" spans="1:174" s="41" customFormat="1" ht="79.5" hidden="1" customHeight="1" outlineLevel="1" x14ac:dyDescent="0.25">
      <c r="A81" s="238" t="s">
        <v>646</v>
      </c>
      <c r="B81" s="230"/>
      <c r="C81" s="230"/>
      <c r="D81" s="244"/>
      <c r="E81" s="232"/>
      <c r="F81" s="232"/>
      <c r="G81" s="389"/>
      <c r="H81" s="389"/>
      <c r="I81" s="390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</row>
    <row r="82" spans="1:174" s="41" customFormat="1" ht="64.5" hidden="1" customHeight="1" outlineLevel="1" x14ac:dyDescent="0.25">
      <c r="A82" s="238" t="s">
        <v>336</v>
      </c>
      <c r="B82" s="230"/>
      <c r="C82" s="230"/>
      <c r="D82" s="244"/>
      <c r="E82" s="232"/>
      <c r="F82" s="232"/>
      <c r="G82" s="389"/>
      <c r="H82" s="389"/>
      <c r="I82" s="390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</row>
    <row r="83" spans="1:174" s="41" customFormat="1" hidden="1" outlineLevel="1" x14ac:dyDescent="0.25">
      <c r="A83" s="238"/>
      <c r="B83" s="230"/>
      <c r="C83" s="230"/>
      <c r="D83" s="244"/>
      <c r="E83" s="232"/>
      <c r="F83" s="232"/>
      <c r="G83" s="389"/>
      <c r="H83" s="389"/>
      <c r="I83" s="390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</row>
    <row r="84" spans="1:174" s="41" customFormat="1" hidden="1" outlineLevel="1" x14ac:dyDescent="0.25">
      <c r="A84" s="238"/>
      <c r="B84" s="230"/>
      <c r="C84" s="230"/>
      <c r="D84" s="244"/>
      <c r="E84" s="232"/>
      <c r="F84" s="232"/>
      <c r="G84" s="389"/>
      <c r="H84" s="389"/>
      <c r="I84" s="390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</row>
    <row r="85" spans="1:174" s="41" customFormat="1" hidden="1" outlineLevel="1" x14ac:dyDescent="0.25">
      <c r="A85" s="238"/>
      <c r="B85" s="230"/>
      <c r="C85" s="230"/>
      <c r="D85" s="244"/>
      <c r="E85" s="232"/>
      <c r="F85" s="232"/>
      <c r="G85" s="389"/>
      <c r="H85" s="389"/>
      <c r="I85" s="390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</row>
    <row r="86" spans="1:174" s="41" customFormat="1" hidden="1" outlineLevel="1" x14ac:dyDescent="0.25">
      <c r="A86" s="238"/>
      <c r="B86" s="230"/>
      <c r="C86" s="230"/>
      <c r="D86" s="244"/>
      <c r="E86" s="232"/>
      <c r="F86" s="232"/>
      <c r="G86" s="389"/>
      <c r="H86" s="389"/>
      <c r="I86" s="390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</row>
    <row r="87" spans="1:174" s="41" customFormat="1" hidden="1" outlineLevel="1" x14ac:dyDescent="0.25">
      <c r="A87" s="238"/>
      <c r="B87" s="230"/>
      <c r="C87" s="230"/>
      <c r="D87" s="244"/>
      <c r="E87" s="232"/>
      <c r="F87" s="232"/>
      <c r="G87" s="389"/>
      <c r="H87" s="389"/>
      <c r="I87" s="390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</row>
    <row r="88" spans="1:174" s="41" customFormat="1" hidden="1" outlineLevel="1" x14ac:dyDescent="0.25">
      <c r="A88" s="238"/>
      <c r="B88" s="230"/>
      <c r="C88" s="230"/>
      <c r="D88" s="244"/>
      <c r="E88" s="232"/>
      <c r="F88" s="232"/>
      <c r="G88" s="389"/>
      <c r="H88" s="389"/>
      <c r="I88" s="390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</row>
    <row r="89" spans="1:174" s="41" customFormat="1" hidden="1" outlineLevel="1" x14ac:dyDescent="0.25">
      <c r="A89" s="238"/>
      <c r="B89" s="230"/>
      <c r="C89" s="230"/>
      <c r="D89" s="244"/>
      <c r="E89" s="232"/>
      <c r="F89" s="232"/>
      <c r="G89" s="389"/>
      <c r="H89" s="389"/>
      <c r="I89" s="390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</row>
    <row r="90" spans="1:174" s="41" customFormat="1" hidden="1" outlineLevel="1" x14ac:dyDescent="0.25">
      <c r="A90" s="238"/>
      <c r="B90" s="230"/>
      <c r="C90" s="230"/>
      <c r="D90" s="244"/>
      <c r="E90" s="232"/>
      <c r="F90" s="232"/>
      <c r="G90" s="389"/>
      <c r="H90" s="389"/>
      <c r="I90" s="390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</row>
    <row r="91" spans="1:174" s="41" customFormat="1" hidden="1" outlineLevel="1" x14ac:dyDescent="0.25">
      <c r="A91" s="238"/>
      <c r="B91" s="230"/>
      <c r="C91" s="230"/>
      <c r="D91" s="244"/>
      <c r="E91" s="232"/>
      <c r="F91" s="232"/>
      <c r="G91" s="389"/>
      <c r="H91" s="389"/>
      <c r="I91" s="390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</row>
    <row r="92" spans="1:174" s="41" customFormat="1" hidden="1" outlineLevel="1" x14ac:dyDescent="0.25">
      <c r="A92" s="238"/>
      <c r="B92" s="230"/>
      <c r="C92" s="230"/>
      <c r="D92" s="244"/>
      <c r="E92" s="232"/>
      <c r="F92" s="232"/>
      <c r="G92" s="389"/>
      <c r="H92" s="389"/>
      <c r="I92" s="390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</row>
    <row r="93" spans="1:174" s="40" customFormat="1" ht="20.25" customHeight="1" collapsed="1" x14ac:dyDescent="0.25">
      <c r="A93" s="235" t="s">
        <v>79</v>
      </c>
      <c r="B93" s="247"/>
      <c r="C93" s="247">
        <v>943</v>
      </c>
      <c r="D93" s="244" t="s">
        <v>1211</v>
      </c>
      <c r="E93" s="231">
        <f>'Раб.таблица 2019'!F105</f>
        <v>0</v>
      </c>
      <c r="F93" s="231">
        <f t="shared" ref="F93" si="0">E93</f>
        <v>0</v>
      </c>
      <c r="G93" s="219"/>
      <c r="H93" s="219"/>
      <c r="I93" s="388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</row>
    <row r="94" spans="1:174" s="40" customFormat="1" ht="31.5" customHeight="1" x14ac:dyDescent="0.25">
      <c r="A94" s="235" t="s">
        <v>81</v>
      </c>
      <c r="B94" s="247"/>
      <c r="C94" s="247">
        <v>947</v>
      </c>
      <c r="D94" s="244" t="s">
        <v>1211</v>
      </c>
      <c r="E94" s="231">
        <f>'Раб.таблица 2019'!F121</f>
        <v>310600</v>
      </c>
      <c r="F94" s="231">
        <f>E94</f>
        <v>310600</v>
      </c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</row>
    <row r="95" spans="1:174" s="41" customFormat="1" ht="49.5" hidden="1" customHeight="1" outlineLevel="1" x14ac:dyDescent="0.25">
      <c r="A95" s="238" t="s">
        <v>397</v>
      </c>
      <c r="B95" s="230"/>
      <c r="C95" s="230"/>
      <c r="D95" s="244"/>
      <c r="E95" s="232"/>
      <c r="F95" s="232"/>
      <c r="G95" s="389"/>
      <c r="H95" s="389"/>
      <c r="I95" s="390"/>
      <c r="J95" s="389"/>
      <c r="K95" s="389"/>
      <c r="L95" s="389"/>
      <c r="M95" s="389"/>
      <c r="N95" s="389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</row>
    <row r="96" spans="1:174" s="41" customFormat="1" ht="18" hidden="1" customHeight="1" outlineLevel="1" x14ac:dyDescent="0.25">
      <c r="A96" s="238" t="s">
        <v>398</v>
      </c>
      <c r="B96" s="230"/>
      <c r="C96" s="230"/>
      <c r="D96" s="244"/>
      <c r="E96" s="232"/>
      <c r="F96" s="232"/>
      <c r="G96" s="389"/>
      <c r="H96" s="389"/>
      <c r="I96" s="390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</row>
    <row r="97" spans="1:26" s="41" customFormat="1" ht="18" hidden="1" customHeight="1" outlineLevel="1" x14ac:dyDescent="0.25">
      <c r="A97" s="238" t="s">
        <v>399</v>
      </c>
      <c r="B97" s="230"/>
      <c r="C97" s="230"/>
      <c r="D97" s="244"/>
      <c r="E97" s="232"/>
      <c r="F97" s="232"/>
      <c r="G97" s="389"/>
      <c r="H97" s="389"/>
      <c r="I97" s="390"/>
      <c r="J97" s="389"/>
      <c r="K97" s="389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</row>
    <row r="98" spans="1:26" s="41" customFormat="1" ht="20.25" hidden="1" customHeight="1" outlineLevel="1" x14ac:dyDescent="0.25">
      <c r="A98" s="238" t="s">
        <v>400</v>
      </c>
      <c r="B98" s="230"/>
      <c r="C98" s="230"/>
      <c r="D98" s="244"/>
      <c r="E98" s="232"/>
      <c r="F98" s="232"/>
      <c r="G98" s="389"/>
      <c r="H98" s="389"/>
      <c r="I98" s="390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</row>
    <row r="99" spans="1:26" s="41" customFormat="1" ht="31.5" hidden="1" outlineLevel="1" x14ac:dyDescent="0.25">
      <c r="A99" s="238" t="s">
        <v>371</v>
      </c>
      <c r="B99" s="230"/>
      <c r="C99" s="230"/>
      <c r="D99" s="244"/>
      <c r="E99" s="232"/>
      <c r="F99" s="232"/>
      <c r="G99" s="389"/>
      <c r="H99" s="389"/>
      <c r="I99" s="390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</row>
    <row r="100" spans="1:26" s="41" customFormat="1" ht="18.75" hidden="1" customHeight="1" outlineLevel="1" x14ac:dyDescent="0.25">
      <c r="A100" s="238" t="s">
        <v>372</v>
      </c>
      <c r="B100" s="230"/>
      <c r="C100" s="230"/>
      <c r="D100" s="244"/>
      <c r="E100" s="232"/>
      <c r="F100" s="232"/>
      <c r="G100" s="389"/>
      <c r="H100" s="389"/>
      <c r="I100" s="390"/>
      <c r="J100" s="389"/>
      <c r="K100" s="389"/>
      <c r="L100" s="389"/>
      <c r="M100" s="389"/>
      <c r="N100" s="389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</row>
    <row r="101" spans="1:26" s="41" customFormat="1" ht="31.5" hidden="1" outlineLevel="1" x14ac:dyDescent="0.25">
      <c r="A101" s="238" t="s">
        <v>82</v>
      </c>
      <c r="B101" s="230"/>
      <c r="C101" s="230"/>
      <c r="D101" s="244"/>
      <c r="E101" s="232"/>
      <c r="F101" s="232"/>
      <c r="G101" s="389"/>
      <c r="H101" s="389"/>
      <c r="I101" s="390"/>
      <c r="J101" s="389"/>
      <c r="K101" s="389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</row>
    <row r="102" spans="1:26" s="41" customFormat="1" ht="19.5" hidden="1" customHeight="1" outlineLevel="1" x14ac:dyDescent="0.25">
      <c r="A102" s="238" t="s">
        <v>374</v>
      </c>
      <c r="B102" s="230"/>
      <c r="C102" s="230"/>
      <c r="D102" s="244"/>
      <c r="E102" s="232"/>
      <c r="F102" s="232"/>
      <c r="G102" s="389"/>
      <c r="H102" s="389"/>
      <c r="I102" s="390"/>
      <c r="J102" s="389"/>
      <c r="K102" s="389"/>
      <c r="L102" s="389"/>
      <c r="M102" s="389"/>
      <c r="N102" s="389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</row>
    <row r="103" spans="1:26" s="41" customFormat="1" ht="31.5" hidden="1" outlineLevel="1" x14ac:dyDescent="0.25">
      <c r="A103" s="238" t="s">
        <v>375</v>
      </c>
      <c r="B103" s="230"/>
      <c r="C103" s="230"/>
      <c r="D103" s="244"/>
      <c r="E103" s="232"/>
      <c r="F103" s="232"/>
      <c r="G103" s="389"/>
      <c r="H103" s="389"/>
      <c r="I103" s="390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</row>
    <row r="104" spans="1:26" s="41" customFormat="1" ht="19.5" hidden="1" customHeight="1" outlineLevel="1" x14ac:dyDescent="0.25">
      <c r="A104" s="238" t="s">
        <v>376</v>
      </c>
      <c r="B104" s="230"/>
      <c r="C104" s="230"/>
      <c r="D104" s="244"/>
      <c r="E104" s="232"/>
      <c r="F104" s="232"/>
      <c r="G104" s="389"/>
      <c r="H104" s="389"/>
      <c r="I104" s="390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</row>
    <row r="105" spans="1:26" s="41" customFormat="1" ht="19.5" hidden="1" customHeight="1" outlineLevel="1" x14ac:dyDescent="0.25">
      <c r="A105" s="238" t="s">
        <v>1117</v>
      </c>
      <c r="B105" s="230"/>
      <c r="C105" s="230"/>
      <c r="D105" s="244"/>
      <c r="E105" s="232"/>
      <c r="F105" s="232"/>
      <c r="G105" s="389"/>
      <c r="H105" s="389"/>
      <c r="I105" s="390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</row>
    <row r="106" spans="1:26" s="41" customFormat="1" ht="19.5" hidden="1" customHeight="1" outlineLevel="1" x14ac:dyDescent="0.25">
      <c r="A106" s="238" t="s">
        <v>382</v>
      </c>
      <c r="B106" s="230"/>
      <c r="C106" s="230"/>
      <c r="D106" s="244"/>
      <c r="E106" s="232"/>
      <c r="F106" s="232"/>
      <c r="G106" s="389"/>
      <c r="H106" s="389"/>
      <c r="I106" s="390"/>
      <c r="J106" s="389"/>
      <c r="K106" s="389"/>
      <c r="L106" s="389"/>
      <c r="M106" s="389"/>
      <c r="N106" s="389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</row>
    <row r="107" spans="1:26" s="41" customFormat="1" ht="47.25" hidden="1" customHeight="1" outlineLevel="1" x14ac:dyDescent="0.25">
      <c r="A107" s="238" t="s">
        <v>383</v>
      </c>
      <c r="B107" s="230"/>
      <c r="C107" s="230"/>
      <c r="D107" s="244"/>
      <c r="E107" s="232"/>
      <c r="F107" s="232"/>
      <c r="G107" s="389"/>
      <c r="H107" s="389"/>
      <c r="I107" s="390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</row>
    <row r="108" spans="1:26" s="41" customFormat="1" ht="63.75" hidden="1" customHeight="1" outlineLevel="1" x14ac:dyDescent="0.25">
      <c r="A108" s="238" t="s">
        <v>647</v>
      </c>
      <c r="B108" s="230"/>
      <c r="C108" s="230"/>
      <c r="D108" s="244"/>
      <c r="E108" s="232"/>
      <c r="F108" s="232"/>
      <c r="G108" s="389"/>
      <c r="H108" s="389"/>
      <c r="I108" s="390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</row>
    <row r="109" spans="1:26" s="41" customFormat="1" ht="66" hidden="1" customHeight="1" outlineLevel="1" x14ac:dyDescent="0.25">
      <c r="A109" s="238" t="s">
        <v>827</v>
      </c>
      <c r="B109" s="230"/>
      <c r="C109" s="230"/>
      <c r="D109" s="244"/>
      <c r="E109" s="232"/>
      <c r="F109" s="232"/>
      <c r="G109" s="389"/>
      <c r="H109" s="389"/>
      <c r="I109" s="390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  <c r="Y109" s="389"/>
      <c r="Z109" s="389"/>
    </row>
    <row r="110" spans="1:26" s="41" customFormat="1" ht="33" hidden="1" customHeight="1" outlineLevel="1" x14ac:dyDescent="0.25">
      <c r="A110" s="238" t="s">
        <v>385</v>
      </c>
      <c r="B110" s="230"/>
      <c r="C110" s="230"/>
      <c r="D110" s="244"/>
      <c r="E110" s="232"/>
      <c r="F110" s="232"/>
      <c r="G110" s="389"/>
      <c r="H110" s="389"/>
      <c r="I110" s="390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</row>
    <row r="111" spans="1:26" s="41" customFormat="1" ht="17.25" hidden="1" customHeight="1" outlineLevel="1" x14ac:dyDescent="0.25">
      <c r="A111" s="238" t="s">
        <v>384</v>
      </c>
      <c r="B111" s="230"/>
      <c r="C111" s="230"/>
      <c r="D111" s="244"/>
      <c r="E111" s="232"/>
      <c r="F111" s="232"/>
      <c r="G111" s="389"/>
      <c r="H111" s="389"/>
      <c r="I111" s="390"/>
      <c r="J111" s="38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/>
      <c r="U111" s="389"/>
      <c r="V111" s="389"/>
      <c r="W111" s="389"/>
      <c r="X111" s="389"/>
      <c r="Y111" s="389"/>
      <c r="Z111" s="389"/>
    </row>
    <row r="112" spans="1:26" s="41" customFormat="1" ht="82.5" hidden="1" customHeight="1" outlineLevel="1" x14ac:dyDescent="0.25">
      <c r="A112" s="539" t="s">
        <v>838</v>
      </c>
      <c r="B112" s="230"/>
      <c r="C112" s="230"/>
      <c r="D112" s="244"/>
      <c r="E112" s="232"/>
      <c r="F112" s="232"/>
      <c r="G112" s="389"/>
      <c r="H112" s="389"/>
      <c r="I112" s="390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</row>
    <row r="113" spans="1:174" s="41" customFormat="1" ht="17.25" hidden="1" customHeight="1" outlineLevel="1" x14ac:dyDescent="0.25">
      <c r="A113" s="238"/>
      <c r="B113" s="230"/>
      <c r="C113" s="230"/>
      <c r="D113" s="244"/>
      <c r="E113" s="232"/>
      <c r="F113" s="232"/>
      <c r="G113" s="389"/>
      <c r="H113" s="389"/>
      <c r="I113" s="390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</row>
    <row r="114" spans="1:174" s="41" customFormat="1" ht="17.25" hidden="1" customHeight="1" outlineLevel="1" x14ac:dyDescent="0.25">
      <c r="A114" s="238"/>
      <c r="B114" s="230"/>
      <c r="C114" s="230"/>
      <c r="D114" s="244"/>
      <c r="E114" s="232"/>
      <c r="F114" s="232"/>
      <c r="G114" s="389"/>
      <c r="H114" s="389"/>
      <c r="I114" s="390"/>
      <c r="J114" s="389"/>
      <c r="K114" s="389"/>
      <c r="L114" s="389"/>
      <c r="M114" s="389"/>
      <c r="N114" s="389"/>
      <c r="O114" s="389"/>
      <c r="P114" s="389"/>
      <c r="Q114" s="389"/>
      <c r="R114" s="389"/>
      <c r="S114" s="389"/>
      <c r="T114" s="389"/>
      <c r="U114" s="389"/>
      <c r="V114" s="389"/>
      <c r="W114" s="389"/>
      <c r="X114" s="389"/>
      <c r="Y114" s="389"/>
      <c r="Z114" s="389"/>
    </row>
    <row r="115" spans="1:174" s="41" customFormat="1" ht="17.25" hidden="1" customHeight="1" outlineLevel="1" x14ac:dyDescent="0.25">
      <c r="A115" s="238"/>
      <c r="B115" s="230"/>
      <c r="C115" s="230"/>
      <c r="D115" s="244"/>
      <c r="E115" s="232"/>
      <c r="F115" s="232"/>
      <c r="G115" s="389"/>
      <c r="H115" s="389"/>
      <c r="I115" s="390"/>
      <c r="J115" s="389"/>
      <c r="K115" s="389"/>
      <c r="L115" s="389"/>
      <c r="M115" s="389"/>
      <c r="N115" s="389"/>
      <c r="O115" s="389"/>
      <c r="P115" s="389"/>
      <c r="Q115" s="389"/>
      <c r="R115" s="389"/>
      <c r="S115" s="389"/>
      <c r="T115" s="389"/>
      <c r="U115" s="389"/>
      <c r="V115" s="389"/>
      <c r="W115" s="389"/>
      <c r="X115" s="389"/>
      <c r="Y115" s="389"/>
      <c r="Z115" s="389"/>
    </row>
    <row r="116" spans="1:174" s="41" customFormat="1" ht="17.25" hidden="1" customHeight="1" outlineLevel="1" x14ac:dyDescent="0.25">
      <c r="A116" s="238"/>
      <c r="B116" s="230"/>
      <c r="C116" s="230"/>
      <c r="D116" s="244"/>
      <c r="E116" s="232"/>
      <c r="F116" s="232"/>
      <c r="G116" s="389"/>
      <c r="H116" s="389"/>
      <c r="I116" s="390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389"/>
      <c r="U116" s="389"/>
      <c r="V116" s="389"/>
      <c r="W116" s="389"/>
      <c r="X116" s="389"/>
      <c r="Y116" s="389"/>
      <c r="Z116" s="389"/>
    </row>
    <row r="117" spans="1:174" s="41" customFormat="1" ht="17.25" hidden="1" customHeight="1" outlineLevel="1" x14ac:dyDescent="0.25">
      <c r="A117" s="238"/>
      <c r="B117" s="230"/>
      <c r="C117" s="230"/>
      <c r="D117" s="244"/>
      <c r="E117" s="232"/>
      <c r="F117" s="232"/>
      <c r="G117" s="389"/>
      <c r="H117" s="389"/>
      <c r="I117" s="390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</row>
    <row r="118" spans="1:174" s="41" customFormat="1" ht="17.25" hidden="1" customHeight="1" outlineLevel="1" x14ac:dyDescent="0.25">
      <c r="A118" s="238"/>
      <c r="B118" s="230"/>
      <c r="C118" s="230"/>
      <c r="D118" s="244"/>
      <c r="E118" s="232"/>
      <c r="F118" s="232"/>
      <c r="G118" s="389"/>
      <c r="H118" s="389"/>
      <c r="I118" s="390"/>
      <c r="J118" s="389"/>
      <c r="K118" s="389"/>
      <c r="L118" s="389"/>
      <c r="M118" s="389"/>
      <c r="N118" s="389"/>
      <c r="O118" s="389"/>
      <c r="P118" s="389"/>
      <c r="Q118" s="389"/>
      <c r="R118" s="389"/>
      <c r="S118" s="389"/>
      <c r="T118" s="389"/>
      <c r="U118" s="389"/>
      <c r="V118" s="389"/>
      <c r="W118" s="389"/>
      <c r="X118" s="389"/>
      <c r="Y118" s="389"/>
      <c r="Z118" s="389"/>
    </row>
    <row r="119" spans="1:174" s="41" customFormat="1" ht="17.25" hidden="1" customHeight="1" outlineLevel="1" x14ac:dyDescent="0.25">
      <c r="A119" s="238"/>
      <c r="B119" s="230"/>
      <c r="C119" s="230"/>
      <c r="D119" s="244"/>
      <c r="E119" s="232"/>
      <c r="F119" s="232"/>
      <c r="G119" s="389"/>
      <c r="H119" s="389"/>
      <c r="I119" s="390"/>
      <c r="J119" s="389"/>
      <c r="K119" s="389"/>
      <c r="L119" s="389"/>
      <c r="M119" s="389"/>
      <c r="N119" s="389"/>
      <c r="O119" s="389"/>
      <c r="P119" s="389"/>
      <c r="Q119" s="389"/>
      <c r="R119" s="389"/>
      <c r="S119" s="389"/>
      <c r="T119" s="389"/>
      <c r="U119" s="389"/>
      <c r="V119" s="389"/>
      <c r="W119" s="389"/>
      <c r="X119" s="389"/>
      <c r="Y119" s="389"/>
      <c r="Z119" s="389"/>
    </row>
    <row r="120" spans="1:174" s="41" customFormat="1" ht="17.25" hidden="1" customHeight="1" outlineLevel="1" x14ac:dyDescent="0.25">
      <c r="A120" s="238"/>
      <c r="B120" s="230"/>
      <c r="C120" s="230"/>
      <c r="D120" s="244"/>
      <c r="E120" s="232"/>
      <c r="F120" s="232"/>
      <c r="G120" s="389"/>
      <c r="H120" s="389"/>
      <c r="I120" s="390"/>
      <c r="J120" s="389"/>
      <c r="K120" s="389"/>
      <c r="L120" s="389"/>
      <c r="M120" s="389"/>
      <c r="N120" s="389"/>
      <c r="O120" s="389"/>
      <c r="P120" s="389"/>
      <c r="Q120" s="389"/>
      <c r="R120" s="389"/>
      <c r="S120" s="389"/>
      <c r="T120" s="389"/>
      <c r="U120" s="389"/>
      <c r="V120" s="389"/>
      <c r="W120" s="389"/>
      <c r="X120" s="389"/>
      <c r="Y120" s="389"/>
      <c r="Z120" s="389"/>
    </row>
    <row r="121" spans="1:174" s="41" customFormat="1" ht="17.25" hidden="1" customHeight="1" outlineLevel="1" x14ac:dyDescent="0.25">
      <c r="A121" s="238"/>
      <c r="B121" s="230"/>
      <c r="C121" s="230"/>
      <c r="D121" s="244"/>
      <c r="E121" s="232"/>
      <c r="F121" s="232"/>
      <c r="G121" s="389"/>
      <c r="H121" s="389"/>
      <c r="I121" s="390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</row>
    <row r="122" spans="1:174" s="42" customFormat="1" ht="24.75" customHeight="1" collapsed="1" x14ac:dyDescent="0.25">
      <c r="A122" s="223" t="s">
        <v>664</v>
      </c>
      <c r="B122" s="213">
        <v>226</v>
      </c>
      <c r="C122" s="213"/>
      <c r="D122" s="262"/>
      <c r="E122" s="204">
        <f>E125+E137+E177+E178+E179+E181+E185+E123+E124+E180</f>
        <v>908700</v>
      </c>
      <c r="F122" s="204">
        <f>F125+F137+F177+F178+F179+F181+F185+F123+F124+F180</f>
        <v>908700</v>
      </c>
      <c r="G122" s="219"/>
      <c r="H122" s="219"/>
      <c r="I122" s="388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4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4"/>
      <c r="CD122" s="194"/>
      <c r="CE122" s="194"/>
      <c r="CF122" s="194"/>
      <c r="CG122" s="194"/>
      <c r="CH122" s="194"/>
      <c r="CI122" s="194"/>
      <c r="CJ122" s="194"/>
      <c r="CK122" s="194"/>
      <c r="CL122" s="194"/>
      <c r="CM122" s="194"/>
      <c r="CN122" s="194"/>
      <c r="CO122" s="194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</row>
    <row r="123" spans="1:174" s="40" customFormat="1" ht="59.25" customHeight="1" x14ac:dyDescent="0.25">
      <c r="A123" s="235" t="s">
        <v>119</v>
      </c>
      <c r="B123" s="247"/>
      <c r="C123" s="247">
        <v>921</v>
      </c>
      <c r="D123" s="244" t="s">
        <v>1210</v>
      </c>
      <c r="E123" s="231">
        <f>'Раб.таблица 2019'!F150</f>
        <v>0</v>
      </c>
      <c r="F123" s="231">
        <v>0</v>
      </c>
      <c r="G123" s="219"/>
      <c r="H123" s="219"/>
      <c r="I123" s="388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</row>
    <row r="124" spans="1:174" s="40" customFormat="1" ht="45" customHeight="1" x14ac:dyDescent="0.25">
      <c r="A124" s="235" t="s">
        <v>790</v>
      </c>
      <c r="B124" s="230"/>
      <c r="C124" s="247">
        <v>952</v>
      </c>
      <c r="D124" s="244" t="s">
        <v>1210</v>
      </c>
      <c r="E124" s="231">
        <f>'Раб.таблица 2019'!F151</f>
        <v>0</v>
      </c>
      <c r="F124" s="231">
        <f>E124</f>
        <v>0</v>
      </c>
      <c r="G124" s="219"/>
      <c r="H124" s="219"/>
      <c r="I124" s="388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</row>
    <row r="125" spans="1:174" s="40" customFormat="1" ht="44.25" customHeight="1" x14ac:dyDescent="0.25">
      <c r="A125" s="235" t="s">
        <v>83</v>
      </c>
      <c r="B125" s="230"/>
      <c r="C125" s="247">
        <v>953</v>
      </c>
      <c r="D125" s="244" t="s">
        <v>1211</v>
      </c>
      <c r="E125" s="231">
        <f>'Раб.таблица 2019'!F152</f>
        <v>365300</v>
      </c>
      <c r="F125" s="231">
        <f t="shared" ref="F125:F178" si="1">E125</f>
        <v>365300</v>
      </c>
      <c r="G125" s="219"/>
      <c r="H125" s="219"/>
      <c r="I125" s="388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</row>
    <row r="126" spans="1:174" s="41" customFormat="1" ht="22.5" hidden="1" customHeight="1" outlineLevel="1" x14ac:dyDescent="0.25">
      <c r="A126" s="238" t="s">
        <v>84</v>
      </c>
      <c r="B126" s="230"/>
      <c r="C126" s="230"/>
      <c r="D126" s="244"/>
      <c r="E126" s="232"/>
      <c r="F126" s="232"/>
      <c r="G126" s="389"/>
      <c r="H126" s="389"/>
      <c r="I126" s="390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</row>
    <row r="127" spans="1:174" s="41" customFormat="1" ht="36" hidden="1" customHeight="1" outlineLevel="1" x14ac:dyDescent="0.25">
      <c r="A127" s="238" t="s">
        <v>63</v>
      </c>
      <c r="B127" s="230"/>
      <c r="C127" s="230"/>
      <c r="D127" s="244"/>
      <c r="E127" s="232"/>
      <c r="F127" s="232"/>
      <c r="G127" s="389"/>
      <c r="H127" s="389"/>
      <c r="I127" s="390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89"/>
      <c r="V127" s="389"/>
      <c r="W127" s="389"/>
      <c r="X127" s="389"/>
      <c r="Y127" s="389"/>
      <c r="Z127" s="389"/>
    </row>
    <row r="128" spans="1:174" s="41" customFormat="1" ht="51" hidden="1" customHeight="1" outlineLevel="1" x14ac:dyDescent="0.25">
      <c r="A128" s="238" t="s">
        <v>62</v>
      </c>
      <c r="B128" s="230"/>
      <c r="C128" s="230"/>
      <c r="D128" s="244"/>
      <c r="E128" s="232"/>
      <c r="F128" s="232"/>
      <c r="G128" s="389"/>
      <c r="H128" s="389"/>
      <c r="I128" s="390"/>
      <c r="J128" s="389"/>
      <c r="K128" s="389"/>
      <c r="L128" s="389"/>
      <c r="M128" s="389"/>
      <c r="N128" s="389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</row>
    <row r="129" spans="1:174" s="41" customFormat="1" ht="31.5" hidden="1" outlineLevel="1" x14ac:dyDescent="0.25">
      <c r="A129" s="238" t="s">
        <v>412</v>
      </c>
      <c r="B129" s="230"/>
      <c r="C129" s="230"/>
      <c r="D129" s="244"/>
      <c r="E129" s="232"/>
      <c r="F129" s="232"/>
      <c r="G129" s="389"/>
      <c r="H129" s="389"/>
      <c r="I129" s="390"/>
      <c r="J129" s="389"/>
      <c r="K129" s="389"/>
      <c r="L129" s="389"/>
      <c r="M129" s="389"/>
      <c r="N129" s="389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</row>
    <row r="130" spans="1:174" s="41" customFormat="1" ht="31.5" hidden="1" outlineLevel="1" x14ac:dyDescent="0.25">
      <c r="A130" s="238" t="s">
        <v>413</v>
      </c>
      <c r="B130" s="230"/>
      <c r="C130" s="230"/>
      <c r="D130" s="244"/>
      <c r="E130" s="232"/>
      <c r="F130" s="232"/>
      <c r="G130" s="389"/>
      <c r="H130" s="389"/>
      <c r="I130" s="390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</row>
    <row r="131" spans="1:174" s="41" customFormat="1" hidden="1" outlineLevel="1" x14ac:dyDescent="0.25">
      <c r="A131" s="238"/>
      <c r="B131" s="230"/>
      <c r="C131" s="230"/>
      <c r="D131" s="244"/>
      <c r="E131" s="232"/>
      <c r="F131" s="232"/>
      <c r="G131" s="389"/>
      <c r="H131" s="389"/>
      <c r="I131" s="390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</row>
    <row r="132" spans="1:174" s="41" customFormat="1" hidden="1" outlineLevel="1" x14ac:dyDescent="0.25">
      <c r="A132" s="238"/>
      <c r="B132" s="230"/>
      <c r="C132" s="230"/>
      <c r="D132" s="244"/>
      <c r="E132" s="232"/>
      <c r="F132" s="232"/>
      <c r="G132" s="389"/>
      <c r="H132" s="389"/>
      <c r="I132" s="390"/>
      <c r="J132" s="389"/>
      <c r="K132" s="389"/>
      <c r="L132" s="389"/>
      <c r="M132" s="389"/>
      <c r="N132" s="389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</row>
    <row r="133" spans="1:174" s="41" customFormat="1" hidden="1" outlineLevel="1" x14ac:dyDescent="0.25">
      <c r="A133" s="238"/>
      <c r="B133" s="230"/>
      <c r="C133" s="230"/>
      <c r="D133" s="244"/>
      <c r="E133" s="232"/>
      <c r="F133" s="232"/>
      <c r="G133" s="389"/>
      <c r="H133" s="389"/>
      <c r="I133" s="390"/>
      <c r="J133" s="389"/>
      <c r="K133" s="389"/>
      <c r="L133" s="389"/>
      <c r="M133" s="389"/>
      <c r="N133" s="389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</row>
    <row r="134" spans="1:174" s="41" customFormat="1" hidden="1" outlineLevel="1" x14ac:dyDescent="0.25">
      <c r="A134" s="238"/>
      <c r="B134" s="230"/>
      <c r="C134" s="230"/>
      <c r="D134" s="244"/>
      <c r="E134" s="232"/>
      <c r="F134" s="232"/>
      <c r="G134" s="389"/>
      <c r="H134" s="389"/>
      <c r="I134" s="390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</row>
    <row r="135" spans="1:174" s="41" customFormat="1" hidden="1" outlineLevel="1" x14ac:dyDescent="0.25">
      <c r="A135" s="238"/>
      <c r="B135" s="230"/>
      <c r="C135" s="230"/>
      <c r="D135" s="244"/>
      <c r="E135" s="232"/>
      <c r="F135" s="232"/>
      <c r="G135" s="389"/>
      <c r="H135" s="389"/>
      <c r="I135" s="390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</row>
    <row r="136" spans="1:174" s="41" customFormat="1" hidden="1" outlineLevel="1" x14ac:dyDescent="0.25">
      <c r="A136" s="238"/>
      <c r="B136" s="230"/>
      <c r="C136" s="230"/>
      <c r="D136" s="244"/>
      <c r="E136" s="232"/>
      <c r="F136" s="232"/>
      <c r="G136" s="389"/>
      <c r="H136" s="389"/>
      <c r="I136" s="390"/>
      <c r="J136" s="389"/>
      <c r="K136" s="389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</row>
    <row r="137" spans="1:174" s="40" customFormat="1" ht="22.5" customHeight="1" collapsed="1" x14ac:dyDescent="0.25">
      <c r="A137" s="235" t="s">
        <v>85</v>
      </c>
      <c r="B137" s="230"/>
      <c r="C137" s="247">
        <v>954</v>
      </c>
      <c r="D137" s="244" t="s">
        <v>1211</v>
      </c>
      <c r="E137" s="231">
        <f>'Раб.таблица 2019'!F164</f>
        <v>469400</v>
      </c>
      <c r="F137" s="231">
        <f t="shared" si="1"/>
        <v>469400</v>
      </c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</row>
    <row r="138" spans="1:174" s="41" customFormat="1" ht="33.75" hidden="1" customHeight="1" outlineLevel="1" x14ac:dyDescent="0.25">
      <c r="A138" s="238" t="s">
        <v>68</v>
      </c>
      <c r="B138" s="230"/>
      <c r="C138" s="230"/>
      <c r="D138" s="244"/>
      <c r="E138" s="231"/>
      <c r="F138" s="231">
        <f t="shared" si="1"/>
        <v>0</v>
      </c>
      <c r="G138" s="389"/>
      <c r="H138" s="389"/>
      <c r="I138" s="390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  <c r="Y138" s="389"/>
      <c r="Z138" s="389"/>
    </row>
    <row r="139" spans="1:174" s="41" customFormat="1" ht="32.25" hidden="1" customHeight="1" outlineLevel="1" x14ac:dyDescent="0.25">
      <c r="A139" s="238" t="s">
        <v>67</v>
      </c>
      <c r="B139" s="230"/>
      <c r="C139" s="230"/>
      <c r="D139" s="244"/>
      <c r="E139" s="231"/>
      <c r="F139" s="231">
        <f t="shared" si="1"/>
        <v>0</v>
      </c>
      <c r="G139" s="389"/>
      <c r="H139" s="389"/>
      <c r="I139" s="390"/>
      <c r="J139" s="38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</row>
    <row r="140" spans="1:174" s="41" customFormat="1" ht="19.5" hidden="1" customHeight="1" outlineLevel="1" x14ac:dyDescent="0.25">
      <c r="A140" s="238" t="s">
        <v>66</v>
      </c>
      <c r="B140" s="230"/>
      <c r="C140" s="230"/>
      <c r="D140" s="244"/>
      <c r="E140" s="231"/>
      <c r="F140" s="231">
        <f t="shared" si="1"/>
        <v>0</v>
      </c>
      <c r="G140" s="389"/>
      <c r="H140" s="389"/>
      <c r="I140" s="390"/>
      <c r="J140" s="389"/>
      <c r="K140" s="389"/>
      <c r="L140" s="389"/>
      <c r="M140" s="389"/>
      <c r="N140" s="389"/>
      <c r="O140" s="389"/>
      <c r="P140" s="389"/>
      <c r="Q140" s="389"/>
      <c r="R140" s="389"/>
      <c r="S140" s="389"/>
      <c r="T140" s="389"/>
      <c r="U140" s="389"/>
      <c r="V140" s="389"/>
      <c r="W140" s="389"/>
      <c r="X140" s="389"/>
      <c r="Y140" s="389"/>
      <c r="Z140" s="389"/>
    </row>
    <row r="141" spans="1:174" s="41" customFormat="1" ht="47.25" hidden="1" outlineLevel="1" x14ac:dyDescent="0.25">
      <c r="A141" s="238" t="s">
        <v>418</v>
      </c>
      <c r="B141" s="230"/>
      <c r="C141" s="230"/>
      <c r="D141" s="244"/>
      <c r="E141" s="231"/>
      <c r="F141" s="231">
        <f t="shared" si="1"/>
        <v>0</v>
      </c>
      <c r="G141" s="389"/>
      <c r="H141" s="389"/>
      <c r="I141" s="390"/>
      <c r="J141" s="389"/>
      <c r="K141" s="389"/>
      <c r="L141" s="389"/>
      <c r="M141" s="389"/>
      <c r="N141" s="389"/>
      <c r="O141" s="389"/>
      <c r="P141" s="389"/>
      <c r="Q141" s="389"/>
      <c r="R141" s="389"/>
      <c r="S141" s="389"/>
      <c r="T141" s="389"/>
      <c r="U141" s="389"/>
      <c r="V141" s="389"/>
      <c r="W141" s="389"/>
      <c r="X141" s="389"/>
      <c r="Y141" s="389"/>
      <c r="Z141" s="389"/>
    </row>
    <row r="142" spans="1:174" s="41" customFormat="1" ht="21.75" hidden="1" customHeight="1" outlineLevel="1" x14ac:dyDescent="0.25">
      <c r="A142" s="238" t="s">
        <v>65</v>
      </c>
      <c r="B142" s="230"/>
      <c r="C142" s="230"/>
      <c r="D142" s="244"/>
      <c r="E142" s="231"/>
      <c r="F142" s="231">
        <f t="shared" si="1"/>
        <v>0</v>
      </c>
      <c r="G142" s="389"/>
      <c r="H142" s="389"/>
      <c r="I142" s="390"/>
      <c r="J142" s="389"/>
      <c r="K142" s="389"/>
      <c r="L142" s="389"/>
      <c r="M142" s="389"/>
      <c r="N142" s="389"/>
      <c r="O142" s="389"/>
      <c r="P142" s="389"/>
      <c r="Q142" s="389"/>
      <c r="R142" s="389"/>
      <c r="S142" s="389"/>
      <c r="T142" s="389"/>
      <c r="U142" s="389"/>
      <c r="V142" s="389"/>
      <c r="W142" s="389"/>
      <c r="X142" s="389"/>
      <c r="Y142" s="389"/>
      <c r="Z142" s="389"/>
    </row>
    <row r="143" spans="1:174" s="41" customFormat="1" ht="47.25" hidden="1" outlineLevel="1" x14ac:dyDescent="0.25">
      <c r="A143" s="238" t="s">
        <v>420</v>
      </c>
      <c r="B143" s="230"/>
      <c r="C143" s="230"/>
      <c r="D143" s="244"/>
      <c r="E143" s="231"/>
      <c r="F143" s="231">
        <f t="shared" si="1"/>
        <v>0</v>
      </c>
      <c r="G143" s="389"/>
      <c r="H143" s="389"/>
      <c r="I143" s="390"/>
      <c r="J143" s="389"/>
      <c r="K143" s="389"/>
      <c r="L143" s="389"/>
      <c r="M143" s="389"/>
      <c r="N143" s="389"/>
      <c r="O143" s="389"/>
      <c r="P143" s="389"/>
      <c r="Q143" s="389"/>
      <c r="R143" s="389"/>
      <c r="S143" s="389"/>
      <c r="T143" s="389"/>
      <c r="U143" s="389"/>
      <c r="V143" s="389"/>
      <c r="W143" s="389"/>
      <c r="X143" s="389"/>
      <c r="Y143" s="389"/>
      <c r="Z143" s="389"/>
    </row>
    <row r="144" spans="1:174" s="41" customFormat="1" ht="31.5" hidden="1" outlineLevel="1" x14ac:dyDescent="0.25">
      <c r="A144" s="238" t="s">
        <v>421</v>
      </c>
      <c r="B144" s="230"/>
      <c r="C144" s="230"/>
      <c r="D144" s="244"/>
      <c r="E144" s="231"/>
      <c r="F144" s="231">
        <f t="shared" si="1"/>
        <v>0</v>
      </c>
      <c r="G144" s="389"/>
      <c r="H144" s="389"/>
      <c r="I144" s="390"/>
      <c r="J144" s="389"/>
      <c r="K144" s="389"/>
      <c r="L144" s="389"/>
      <c r="M144" s="389"/>
      <c r="N144" s="389"/>
      <c r="O144" s="389"/>
      <c r="P144" s="389"/>
      <c r="Q144" s="389"/>
      <c r="R144" s="389"/>
      <c r="S144" s="389"/>
      <c r="T144" s="389"/>
      <c r="U144" s="389"/>
      <c r="V144" s="389"/>
      <c r="W144" s="389"/>
      <c r="X144" s="389"/>
      <c r="Y144" s="389"/>
      <c r="Z144" s="389"/>
    </row>
    <row r="145" spans="1:26" s="41" customFormat="1" ht="22.5" hidden="1" customHeight="1" outlineLevel="1" x14ac:dyDescent="0.25">
      <c r="A145" s="238" t="s">
        <v>422</v>
      </c>
      <c r="B145" s="230"/>
      <c r="C145" s="230"/>
      <c r="D145" s="244"/>
      <c r="E145" s="231"/>
      <c r="F145" s="231">
        <f t="shared" si="1"/>
        <v>0</v>
      </c>
      <c r="G145" s="389"/>
      <c r="H145" s="389"/>
      <c r="I145" s="390"/>
      <c r="J145" s="389"/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389"/>
      <c r="Z145" s="389"/>
    </row>
    <row r="146" spans="1:26" s="41" customFormat="1" ht="31.5" hidden="1" outlineLevel="1" x14ac:dyDescent="0.25">
      <c r="A146" s="238" t="s">
        <v>423</v>
      </c>
      <c r="B146" s="230"/>
      <c r="C146" s="230"/>
      <c r="D146" s="244"/>
      <c r="E146" s="231"/>
      <c r="F146" s="231">
        <f t="shared" si="1"/>
        <v>0</v>
      </c>
      <c r="G146" s="389"/>
      <c r="H146" s="389"/>
      <c r="I146" s="390"/>
      <c r="J146" s="389"/>
      <c r="K146" s="389"/>
      <c r="L146" s="389"/>
      <c r="M146" s="389"/>
      <c r="N146" s="389"/>
      <c r="O146" s="389"/>
      <c r="P146" s="389"/>
      <c r="Q146" s="389"/>
      <c r="R146" s="389"/>
      <c r="S146" s="389"/>
      <c r="T146" s="389"/>
      <c r="U146" s="389"/>
      <c r="V146" s="389"/>
      <c r="W146" s="389"/>
      <c r="X146" s="389"/>
      <c r="Y146" s="389"/>
      <c r="Z146" s="389"/>
    </row>
    <row r="147" spans="1:26" s="41" customFormat="1" hidden="1" outlineLevel="1" x14ac:dyDescent="0.25">
      <c r="A147" s="238" t="s">
        <v>425</v>
      </c>
      <c r="B147" s="230"/>
      <c r="C147" s="230"/>
      <c r="D147" s="244"/>
      <c r="E147" s="231"/>
      <c r="F147" s="231">
        <f t="shared" si="1"/>
        <v>0</v>
      </c>
      <c r="G147" s="389"/>
      <c r="H147" s="389"/>
      <c r="I147" s="390"/>
      <c r="J147" s="389"/>
      <c r="K147" s="389"/>
      <c r="L147" s="389"/>
      <c r="M147" s="389"/>
      <c r="N147" s="389"/>
      <c r="O147" s="389"/>
      <c r="P147" s="389"/>
      <c r="Q147" s="389"/>
      <c r="R147" s="389"/>
      <c r="S147" s="389"/>
      <c r="T147" s="389"/>
      <c r="U147" s="389"/>
      <c r="V147" s="389"/>
      <c r="W147" s="389"/>
      <c r="X147" s="389"/>
      <c r="Y147" s="389"/>
      <c r="Z147" s="389"/>
    </row>
    <row r="148" spans="1:26" s="41" customFormat="1" ht="48.75" hidden="1" customHeight="1" outlineLevel="1" x14ac:dyDescent="0.25">
      <c r="A148" s="238" t="s">
        <v>648</v>
      </c>
      <c r="B148" s="230"/>
      <c r="C148" s="230"/>
      <c r="D148" s="244"/>
      <c r="E148" s="231"/>
      <c r="F148" s="231">
        <f t="shared" si="1"/>
        <v>0</v>
      </c>
      <c r="G148" s="389"/>
      <c r="H148" s="389"/>
      <c r="I148" s="390"/>
      <c r="J148" s="389"/>
      <c r="K148" s="389"/>
      <c r="L148" s="389"/>
      <c r="M148" s="389"/>
      <c r="N148" s="389"/>
      <c r="O148" s="389"/>
      <c r="P148" s="389"/>
      <c r="Q148" s="389"/>
      <c r="R148" s="389"/>
      <c r="S148" s="389"/>
      <c r="T148" s="389"/>
      <c r="U148" s="389"/>
      <c r="V148" s="389"/>
      <c r="W148" s="389"/>
      <c r="X148" s="389"/>
      <c r="Y148" s="389"/>
      <c r="Z148" s="389"/>
    </row>
    <row r="149" spans="1:26" s="41" customFormat="1" hidden="1" outlineLevel="1" x14ac:dyDescent="0.25">
      <c r="A149" s="238" t="s">
        <v>426</v>
      </c>
      <c r="B149" s="230"/>
      <c r="C149" s="230"/>
      <c r="D149" s="244"/>
      <c r="E149" s="231"/>
      <c r="F149" s="231">
        <f t="shared" si="1"/>
        <v>0</v>
      </c>
      <c r="G149" s="389"/>
      <c r="H149" s="389"/>
      <c r="I149" s="390"/>
      <c r="J149" s="389"/>
      <c r="K149" s="389"/>
      <c r="L149" s="389"/>
      <c r="M149" s="389"/>
      <c r="N149" s="389"/>
      <c r="O149" s="389"/>
      <c r="P149" s="389"/>
      <c r="Q149" s="389"/>
      <c r="R149" s="389"/>
      <c r="S149" s="389"/>
      <c r="T149" s="389"/>
      <c r="U149" s="389"/>
      <c r="V149" s="389"/>
      <c r="W149" s="389"/>
      <c r="X149" s="389"/>
      <c r="Y149" s="389"/>
      <c r="Z149" s="389"/>
    </row>
    <row r="150" spans="1:26" s="41" customFormat="1" ht="33.75" hidden="1" customHeight="1" outlineLevel="1" x14ac:dyDescent="0.25">
      <c r="A150" s="238" t="s">
        <v>649</v>
      </c>
      <c r="B150" s="230"/>
      <c r="C150" s="230"/>
      <c r="D150" s="244"/>
      <c r="E150" s="231"/>
      <c r="F150" s="231">
        <f t="shared" si="1"/>
        <v>0</v>
      </c>
      <c r="G150" s="389"/>
      <c r="H150" s="389"/>
      <c r="I150" s="390"/>
      <c r="J150" s="389"/>
      <c r="K150" s="389"/>
      <c r="L150" s="389"/>
      <c r="M150" s="389"/>
      <c r="N150" s="389"/>
      <c r="O150" s="389"/>
      <c r="P150" s="389"/>
      <c r="Q150" s="389"/>
      <c r="R150" s="389"/>
      <c r="S150" s="389"/>
      <c r="T150" s="389"/>
      <c r="U150" s="389"/>
      <c r="V150" s="389"/>
      <c r="W150" s="389"/>
      <c r="X150" s="389"/>
      <c r="Y150" s="389"/>
      <c r="Z150" s="389"/>
    </row>
    <row r="151" spans="1:26" s="41" customFormat="1" ht="47.25" hidden="1" outlineLevel="1" x14ac:dyDescent="0.25">
      <c r="A151" s="238" t="s">
        <v>783</v>
      </c>
      <c r="B151" s="230"/>
      <c r="C151" s="230"/>
      <c r="D151" s="244"/>
      <c r="E151" s="231"/>
      <c r="F151" s="231">
        <f t="shared" si="1"/>
        <v>0</v>
      </c>
      <c r="G151" s="389"/>
      <c r="H151" s="389"/>
      <c r="I151" s="390"/>
      <c r="J151" s="389"/>
      <c r="K151" s="389"/>
      <c r="L151" s="389"/>
      <c r="M151" s="389"/>
      <c r="N151" s="389"/>
      <c r="O151" s="389"/>
      <c r="P151" s="389"/>
      <c r="Q151" s="389"/>
      <c r="R151" s="389"/>
      <c r="S151" s="389"/>
      <c r="T151" s="389"/>
      <c r="U151" s="389"/>
      <c r="V151" s="389"/>
      <c r="W151" s="389"/>
      <c r="X151" s="389"/>
      <c r="Y151" s="389"/>
      <c r="Z151" s="389"/>
    </row>
    <row r="152" spans="1:26" s="41" customFormat="1" ht="33.75" hidden="1" customHeight="1" outlineLevel="1" x14ac:dyDescent="0.25">
      <c r="A152" s="238" t="s">
        <v>432</v>
      </c>
      <c r="B152" s="230"/>
      <c r="C152" s="230"/>
      <c r="D152" s="244"/>
      <c r="E152" s="231"/>
      <c r="F152" s="231">
        <f t="shared" si="1"/>
        <v>0</v>
      </c>
      <c r="G152" s="389"/>
      <c r="H152" s="389"/>
      <c r="I152" s="390"/>
      <c r="J152" s="389"/>
      <c r="K152" s="389"/>
      <c r="L152" s="389"/>
      <c r="M152" s="389"/>
      <c r="N152" s="389"/>
      <c r="O152" s="389"/>
      <c r="P152" s="389"/>
      <c r="Q152" s="389"/>
      <c r="R152" s="389"/>
      <c r="S152" s="389"/>
      <c r="T152" s="389"/>
      <c r="U152" s="389"/>
      <c r="V152" s="389"/>
      <c r="W152" s="389"/>
      <c r="X152" s="389"/>
      <c r="Y152" s="389"/>
      <c r="Z152" s="389"/>
    </row>
    <row r="153" spans="1:26" s="41" customFormat="1" hidden="1" outlineLevel="1" x14ac:dyDescent="0.25">
      <c r="A153" s="238" t="s">
        <v>438</v>
      </c>
      <c r="B153" s="230"/>
      <c r="C153" s="230"/>
      <c r="D153" s="244"/>
      <c r="E153" s="231"/>
      <c r="F153" s="231">
        <f t="shared" si="1"/>
        <v>0</v>
      </c>
      <c r="G153" s="389"/>
      <c r="H153" s="389"/>
      <c r="I153" s="390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  <c r="Y153" s="389"/>
      <c r="Z153" s="389"/>
    </row>
    <row r="154" spans="1:26" s="41" customFormat="1" ht="48.75" hidden="1" customHeight="1" outlineLevel="1" x14ac:dyDescent="0.25">
      <c r="A154" s="238" t="s">
        <v>650</v>
      </c>
      <c r="B154" s="230"/>
      <c r="C154" s="230"/>
      <c r="D154" s="244"/>
      <c r="E154" s="231"/>
      <c r="F154" s="231">
        <f t="shared" si="1"/>
        <v>0</v>
      </c>
      <c r="G154" s="389"/>
      <c r="H154" s="389"/>
      <c r="I154" s="390"/>
      <c r="J154" s="389"/>
      <c r="K154" s="389"/>
      <c r="L154" s="389"/>
      <c r="M154" s="389"/>
      <c r="N154" s="389"/>
      <c r="O154" s="389"/>
      <c r="P154" s="389"/>
      <c r="Q154" s="389"/>
      <c r="R154" s="389"/>
      <c r="S154" s="389"/>
      <c r="T154" s="389"/>
      <c r="U154" s="389"/>
      <c r="V154" s="389"/>
      <c r="W154" s="389"/>
      <c r="X154" s="389"/>
      <c r="Y154" s="389"/>
      <c r="Z154" s="389"/>
    </row>
    <row r="155" spans="1:26" s="41" customFormat="1" ht="31.5" hidden="1" customHeight="1" outlineLevel="1" x14ac:dyDescent="0.25">
      <c r="A155" s="238" t="s">
        <v>651</v>
      </c>
      <c r="B155" s="230"/>
      <c r="C155" s="230"/>
      <c r="D155" s="244"/>
      <c r="E155" s="231"/>
      <c r="F155" s="231">
        <f t="shared" si="1"/>
        <v>0</v>
      </c>
      <c r="G155" s="389"/>
      <c r="H155" s="389"/>
      <c r="I155" s="390"/>
      <c r="J155" s="389"/>
      <c r="K155" s="389"/>
      <c r="L155" s="389"/>
      <c r="M155" s="389"/>
      <c r="N155" s="389"/>
      <c r="O155" s="389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</row>
    <row r="156" spans="1:26" s="41" customFormat="1" ht="33" hidden="1" customHeight="1" outlineLevel="1" x14ac:dyDescent="0.25">
      <c r="A156" s="238" t="s">
        <v>64</v>
      </c>
      <c r="B156" s="230"/>
      <c r="C156" s="230"/>
      <c r="D156" s="244"/>
      <c r="E156" s="231"/>
      <c r="F156" s="231">
        <f t="shared" si="1"/>
        <v>0</v>
      </c>
      <c r="G156" s="389"/>
      <c r="H156" s="389"/>
      <c r="I156" s="390"/>
      <c r="J156" s="389"/>
      <c r="K156" s="389"/>
      <c r="L156" s="389"/>
      <c r="M156" s="389"/>
      <c r="N156" s="389"/>
      <c r="O156" s="389"/>
      <c r="P156" s="389"/>
      <c r="Q156" s="389"/>
      <c r="R156" s="389"/>
      <c r="S156" s="389"/>
      <c r="T156" s="389"/>
      <c r="U156" s="389"/>
      <c r="V156" s="389"/>
      <c r="W156" s="389"/>
      <c r="X156" s="389"/>
      <c r="Y156" s="389"/>
      <c r="Z156" s="389"/>
    </row>
    <row r="157" spans="1:26" s="41" customFormat="1" ht="49.5" hidden="1" customHeight="1" outlineLevel="1" x14ac:dyDescent="0.25">
      <c r="A157" s="239" t="s">
        <v>452</v>
      </c>
      <c r="B157" s="230"/>
      <c r="C157" s="230"/>
      <c r="D157" s="244"/>
      <c r="E157" s="231"/>
      <c r="F157" s="231">
        <f t="shared" si="1"/>
        <v>0</v>
      </c>
      <c r="G157" s="389"/>
      <c r="H157" s="389"/>
      <c r="I157" s="390"/>
      <c r="J157" s="389"/>
      <c r="K157" s="389"/>
      <c r="L157" s="389"/>
      <c r="M157" s="389"/>
      <c r="N157" s="389"/>
      <c r="O157" s="389"/>
      <c r="P157" s="389"/>
      <c r="Q157" s="389"/>
      <c r="R157" s="389"/>
      <c r="S157" s="389"/>
      <c r="T157" s="389"/>
      <c r="U157" s="389"/>
      <c r="V157" s="389"/>
      <c r="W157" s="389"/>
      <c r="X157" s="389"/>
      <c r="Y157" s="389"/>
      <c r="Z157" s="389"/>
    </row>
    <row r="158" spans="1:26" s="41" customFormat="1" ht="32.25" hidden="1" customHeight="1" outlineLevel="1" x14ac:dyDescent="0.25">
      <c r="A158" s="238" t="s">
        <v>453</v>
      </c>
      <c r="B158" s="230"/>
      <c r="C158" s="230"/>
      <c r="D158" s="244"/>
      <c r="E158" s="231"/>
      <c r="F158" s="231">
        <f t="shared" si="1"/>
        <v>0</v>
      </c>
      <c r="G158" s="389"/>
      <c r="H158" s="389"/>
      <c r="I158" s="390"/>
      <c r="J158" s="389"/>
      <c r="K158" s="389"/>
      <c r="L158" s="389"/>
      <c r="M158" s="389"/>
      <c r="N158" s="389"/>
      <c r="O158" s="389"/>
      <c r="P158" s="389"/>
      <c r="Q158" s="389"/>
      <c r="R158" s="389"/>
      <c r="S158" s="389"/>
      <c r="T158" s="389"/>
      <c r="U158" s="389"/>
      <c r="V158" s="389"/>
      <c r="W158" s="389"/>
      <c r="X158" s="389"/>
      <c r="Y158" s="389"/>
      <c r="Z158" s="389"/>
    </row>
    <row r="159" spans="1:26" s="41" customFormat="1" hidden="1" outlineLevel="1" x14ac:dyDescent="0.25">
      <c r="A159" s="238" t="s">
        <v>447</v>
      </c>
      <c r="B159" s="230"/>
      <c r="C159" s="230"/>
      <c r="D159" s="244"/>
      <c r="E159" s="231"/>
      <c r="F159" s="231">
        <f t="shared" si="1"/>
        <v>0</v>
      </c>
      <c r="G159" s="389"/>
      <c r="H159" s="389"/>
      <c r="I159" s="390"/>
      <c r="J159" s="389"/>
      <c r="K159" s="389"/>
      <c r="L159" s="389"/>
      <c r="M159" s="389"/>
      <c r="N159" s="389"/>
      <c r="O159" s="389"/>
      <c r="P159" s="389"/>
      <c r="Q159" s="389"/>
      <c r="R159" s="389"/>
      <c r="S159" s="389"/>
      <c r="T159" s="389"/>
      <c r="U159" s="389"/>
      <c r="V159" s="389"/>
      <c r="W159" s="389"/>
      <c r="X159" s="389"/>
      <c r="Y159" s="389"/>
      <c r="Z159" s="389"/>
    </row>
    <row r="160" spans="1:26" s="41" customFormat="1" ht="33" hidden="1" customHeight="1" outlineLevel="1" x14ac:dyDescent="0.25">
      <c r="A160" s="238" t="s">
        <v>755</v>
      </c>
      <c r="B160" s="230"/>
      <c r="C160" s="230"/>
      <c r="D160" s="244"/>
      <c r="E160" s="231"/>
      <c r="F160" s="231">
        <f t="shared" si="1"/>
        <v>0</v>
      </c>
      <c r="G160" s="389"/>
      <c r="H160" s="389"/>
      <c r="I160" s="390"/>
      <c r="J160" s="389"/>
      <c r="K160" s="389"/>
      <c r="L160" s="389"/>
      <c r="M160" s="389"/>
      <c r="N160" s="389"/>
      <c r="O160" s="389"/>
      <c r="P160" s="389"/>
      <c r="Q160" s="389"/>
      <c r="R160" s="389"/>
      <c r="S160" s="389"/>
      <c r="T160" s="389"/>
      <c r="U160" s="389"/>
      <c r="V160" s="389"/>
      <c r="W160" s="389"/>
      <c r="X160" s="389"/>
      <c r="Y160" s="389"/>
      <c r="Z160" s="389"/>
    </row>
    <row r="161" spans="1:26" s="41" customFormat="1" ht="51.75" hidden="1" customHeight="1" outlineLevel="1" x14ac:dyDescent="0.25">
      <c r="A161" s="539" t="s">
        <v>1734</v>
      </c>
      <c r="B161" s="230"/>
      <c r="C161" s="230"/>
      <c r="D161" s="244"/>
      <c r="E161" s="231"/>
      <c r="F161" s="231">
        <f t="shared" si="1"/>
        <v>0</v>
      </c>
      <c r="G161" s="389"/>
      <c r="H161" s="389"/>
      <c r="I161" s="390"/>
      <c r="J161" s="389"/>
      <c r="K161" s="389"/>
      <c r="L161" s="389"/>
      <c r="M161" s="389"/>
      <c r="N161" s="389"/>
      <c r="O161" s="389"/>
      <c r="P161" s="389"/>
      <c r="Q161" s="389"/>
      <c r="R161" s="389"/>
      <c r="S161" s="389"/>
      <c r="T161" s="389"/>
      <c r="U161" s="389"/>
      <c r="V161" s="389"/>
      <c r="W161" s="389"/>
      <c r="X161" s="389"/>
      <c r="Y161" s="389"/>
      <c r="Z161" s="389"/>
    </row>
    <row r="162" spans="1:26" s="41" customFormat="1" hidden="1" outlineLevel="1" x14ac:dyDescent="0.25">
      <c r="A162" s="238"/>
      <c r="B162" s="230"/>
      <c r="C162" s="230"/>
      <c r="D162" s="244"/>
      <c r="E162" s="231"/>
      <c r="F162" s="231">
        <f t="shared" si="1"/>
        <v>0</v>
      </c>
      <c r="G162" s="389"/>
      <c r="H162" s="389"/>
      <c r="I162" s="390"/>
      <c r="J162" s="389"/>
      <c r="K162" s="389"/>
      <c r="L162" s="389"/>
      <c r="M162" s="389"/>
      <c r="N162" s="389"/>
      <c r="O162" s="389"/>
      <c r="P162" s="389"/>
      <c r="Q162" s="389"/>
      <c r="R162" s="389"/>
      <c r="S162" s="389"/>
      <c r="T162" s="389"/>
      <c r="U162" s="389"/>
      <c r="V162" s="389"/>
      <c r="W162" s="389"/>
      <c r="X162" s="389"/>
      <c r="Y162" s="389"/>
      <c r="Z162" s="389"/>
    </row>
    <row r="163" spans="1:26" s="41" customFormat="1" hidden="1" outlineLevel="1" x14ac:dyDescent="0.25">
      <c r="A163" s="238"/>
      <c r="B163" s="230"/>
      <c r="C163" s="230"/>
      <c r="D163" s="244"/>
      <c r="E163" s="231"/>
      <c r="F163" s="231">
        <f t="shared" si="1"/>
        <v>0</v>
      </c>
      <c r="G163" s="389"/>
      <c r="H163" s="389"/>
      <c r="I163" s="390"/>
      <c r="J163" s="38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/>
      <c r="U163" s="389"/>
      <c r="V163" s="389"/>
      <c r="W163" s="389"/>
      <c r="X163" s="389"/>
      <c r="Y163" s="389"/>
      <c r="Z163" s="389"/>
    </row>
    <row r="164" spans="1:26" s="41" customFormat="1" hidden="1" outlineLevel="1" x14ac:dyDescent="0.25">
      <c r="A164" s="238"/>
      <c r="B164" s="230"/>
      <c r="C164" s="230"/>
      <c r="D164" s="244"/>
      <c r="E164" s="231"/>
      <c r="F164" s="231">
        <f t="shared" si="1"/>
        <v>0</v>
      </c>
      <c r="G164" s="389"/>
      <c r="H164" s="389"/>
      <c r="I164" s="390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</row>
    <row r="165" spans="1:26" s="41" customFormat="1" hidden="1" outlineLevel="1" x14ac:dyDescent="0.25">
      <c r="A165" s="238"/>
      <c r="B165" s="230"/>
      <c r="C165" s="230"/>
      <c r="D165" s="244"/>
      <c r="E165" s="231"/>
      <c r="F165" s="231">
        <f t="shared" si="1"/>
        <v>0</v>
      </c>
      <c r="G165" s="389"/>
      <c r="H165" s="389"/>
      <c r="I165" s="390"/>
      <c r="J165" s="389"/>
      <c r="K165" s="389"/>
      <c r="L165" s="389"/>
      <c r="M165" s="389"/>
      <c r="N165" s="389"/>
      <c r="O165" s="389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</row>
    <row r="166" spans="1:26" s="41" customFormat="1" hidden="1" outlineLevel="1" x14ac:dyDescent="0.25">
      <c r="A166" s="238"/>
      <c r="B166" s="230"/>
      <c r="C166" s="230"/>
      <c r="D166" s="244"/>
      <c r="E166" s="231"/>
      <c r="F166" s="231">
        <f t="shared" si="1"/>
        <v>0</v>
      </c>
      <c r="G166" s="389"/>
      <c r="H166" s="389"/>
      <c r="I166" s="390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</row>
    <row r="167" spans="1:26" s="41" customFormat="1" hidden="1" outlineLevel="1" x14ac:dyDescent="0.25">
      <c r="A167" s="238"/>
      <c r="B167" s="230"/>
      <c r="C167" s="230"/>
      <c r="D167" s="244"/>
      <c r="E167" s="231"/>
      <c r="F167" s="231">
        <f t="shared" si="1"/>
        <v>0</v>
      </c>
      <c r="G167" s="389"/>
      <c r="H167" s="389"/>
      <c r="I167" s="390"/>
      <c r="J167" s="389"/>
      <c r="K167" s="389"/>
      <c r="L167" s="389"/>
      <c r="M167" s="389"/>
      <c r="N167" s="389"/>
      <c r="O167" s="389"/>
      <c r="P167" s="389"/>
      <c r="Q167" s="389"/>
      <c r="R167" s="389"/>
      <c r="S167" s="389"/>
      <c r="T167" s="389"/>
      <c r="U167" s="389"/>
      <c r="V167" s="389"/>
      <c r="W167" s="389"/>
      <c r="X167" s="389"/>
      <c r="Y167" s="389"/>
      <c r="Z167" s="389"/>
    </row>
    <row r="168" spans="1:26" s="41" customFormat="1" hidden="1" outlineLevel="1" x14ac:dyDescent="0.25">
      <c r="A168" s="238"/>
      <c r="B168" s="230"/>
      <c r="C168" s="230"/>
      <c r="D168" s="244"/>
      <c r="E168" s="231"/>
      <c r="F168" s="231">
        <f t="shared" si="1"/>
        <v>0</v>
      </c>
      <c r="G168" s="389"/>
      <c r="H168" s="389"/>
      <c r="I168" s="390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</row>
    <row r="169" spans="1:26" s="41" customFormat="1" hidden="1" outlineLevel="1" x14ac:dyDescent="0.25">
      <c r="A169" s="238"/>
      <c r="B169" s="230"/>
      <c r="C169" s="230"/>
      <c r="D169" s="244"/>
      <c r="E169" s="231"/>
      <c r="F169" s="231">
        <f t="shared" si="1"/>
        <v>0</v>
      </c>
      <c r="G169" s="389"/>
      <c r="H169" s="389"/>
      <c r="I169" s="390"/>
      <c r="J169" s="389"/>
      <c r="K169" s="389"/>
      <c r="L169" s="389"/>
      <c r="M169" s="389"/>
      <c r="N169" s="389"/>
      <c r="O169" s="389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</row>
    <row r="170" spans="1:26" s="41" customFormat="1" hidden="1" outlineLevel="1" x14ac:dyDescent="0.25">
      <c r="A170" s="238"/>
      <c r="B170" s="230"/>
      <c r="C170" s="230"/>
      <c r="D170" s="244"/>
      <c r="E170" s="231"/>
      <c r="F170" s="231">
        <f t="shared" si="1"/>
        <v>0</v>
      </c>
      <c r="G170" s="389"/>
      <c r="H170" s="389"/>
      <c r="I170" s="390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</row>
    <row r="171" spans="1:26" s="41" customFormat="1" hidden="1" outlineLevel="1" x14ac:dyDescent="0.25">
      <c r="A171" s="238"/>
      <c r="B171" s="230"/>
      <c r="C171" s="230"/>
      <c r="D171" s="244"/>
      <c r="E171" s="231"/>
      <c r="F171" s="231">
        <f t="shared" si="1"/>
        <v>0</v>
      </c>
      <c r="G171" s="389"/>
      <c r="H171" s="389"/>
      <c r="I171" s="390"/>
      <c r="J171" s="389"/>
      <c r="K171" s="389"/>
      <c r="L171" s="389"/>
      <c r="M171" s="389"/>
      <c r="N171" s="389"/>
      <c r="O171" s="389"/>
      <c r="P171" s="389"/>
      <c r="Q171" s="389"/>
      <c r="R171" s="389"/>
      <c r="S171" s="389"/>
      <c r="T171" s="389"/>
      <c r="U171" s="389"/>
      <c r="V171" s="389"/>
      <c r="W171" s="389"/>
      <c r="X171" s="389"/>
      <c r="Y171" s="389"/>
      <c r="Z171" s="389"/>
    </row>
    <row r="172" spans="1:26" s="41" customFormat="1" hidden="1" outlineLevel="1" x14ac:dyDescent="0.25">
      <c r="A172" s="238"/>
      <c r="B172" s="230"/>
      <c r="C172" s="230"/>
      <c r="D172" s="244"/>
      <c r="E172" s="231"/>
      <c r="F172" s="231">
        <f t="shared" si="1"/>
        <v>0</v>
      </c>
      <c r="G172" s="389"/>
      <c r="H172" s="389"/>
      <c r="I172" s="390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</row>
    <row r="173" spans="1:26" s="41" customFormat="1" hidden="1" outlineLevel="1" x14ac:dyDescent="0.25">
      <c r="A173" s="238"/>
      <c r="B173" s="230"/>
      <c r="C173" s="230"/>
      <c r="D173" s="244"/>
      <c r="E173" s="231"/>
      <c r="F173" s="231">
        <f t="shared" si="1"/>
        <v>0</v>
      </c>
      <c r="G173" s="389"/>
      <c r="H173" s="389"/>
      <c r="I173" s="390"/>
      <c r="J173" s="389"/>
      <c r="K173" s="389"/>
      <c r="L173" s="389"/>
      <c r="M173" s="389"/>
      <c r="N173" s="389"/>
      <c r="O173" s="389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</row>
    <row r="174" spans="1:26" s="41" customFormat="1" hidden="1" outlineLevel="1" x14ac:dyDescent="0.25">
      <c r="A174" s="238"/>
      <c r="B174" s="230"/>
      <c r="C174" s="230"/>
      <c r="D174" s="244"/>
      <c r="E174" s="231"/>
      <c r="F174" s="231">
        <f t="shared" si="1"/>
        <v>0</v>
      </c>
      <c r="G174" s="389"/>
      <c r="H174" s="389"/>
      <c r="I174" s="390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</row>
    <row r="175" spans="1:26" s="41" customFormat="1" hidden="1" outlineLevel="1" x14ac:dyDescent="0.25">
      <c r="A175" s="238"/>
      <c r="B175" s="230"/>
      <c r="C175" s="230"/>
      <c r="D175" s="244"/>
      <c r="E175" s="231"/>
      <c r="F175" s="231">
        <f t="shared" si="1"/>
        <v>0</v>
      </c>
      <c r="G175" s="389"/>
      <c r="H175" s="389"/>
      <c r="I175" s="390"/>
      <c r="J175" s="389"/>
      <c r="K175" s="389"/>
      <c r="L175" s="389"/>
      <c r="M175" s="389"/>
      <c r="N175" s="389"/>
      <c r="O175" s="389"/>
      <c r="P175" s="389"/>
      <c r="Q175" s="389"/>
      <c r="R175" s="389"/>
      <c r="S175" s="389"/>
      <c r="T175" s="389"/>
      <c r="U175" s="389"/>
      <c r="V175" s="389"/>
      <c r="W175" s="389"/>
      <c r="X175" s="389"/>
      <c r="Y175" s="389"/>
      <c r="Z175" s="389"/>
    </row>
    <row r="176" spans="1:26" s="41" customFormat="1" hidden="1" outlineLevel="1" x14ac:dyDescent="0.25">
      <c r="A176" s="238"/>
      <c r="B176" s="230"/>
      <c r="C176" s="230"/>
      <c r="D176" s="244"/>
      <c r="E176" s="231"/>
      <c r="F176" s="231">
        <f t="shared" si="1"/>
        <v>0</v>
      </c>
      <c r="G176" s="389"/>
      <c r="H176" s="389"/>
      <c r="I176" s="390"/>
      <c r="J176" s="389"/>
      <c r="K176" s="389"/>
      <c r="L176" s="389"/>
      <c r="M176" s="389"/>
      <c r="N176" s="389"/>
      <c r="O176" s="389"/>
      <c r="P176" s="389"/>
      <c r="Q176" s="389"/>
      <c r="R176" s="389"/>
      <c r="S176" s="389"/>
      <c r="T176" s="389"/>
      <c r="U176" s="389"/>
      <c r="V176" s="389"/>
      <c r="W176" s="389"/>
      <c r="X176" s="389"/>
      <c r="Y176" s="389"/>
      <c r="Z176" s="389"/>
    </row>
    <row r="177" spans="1:174" s="40" customFormat="1" ht="45.75" customHeight="1" collapsed="1" x14ac:dyDescent="0.25">
      <c r="A177" s="235" t="s">
        <v>1196</v>
      </c>
      <c r="B177" s="247"/>
      <c r="C177" s="247">
        <v>955</v>
      </c>
      <c r="D177" s="244" t="s">
        <v>1211</v>
      </c>
      <c r="E177" s="231">
        <f>'Раб.таблица 2019'!F200</f>
        <v>0</v>
      </c>
      <c r="F177" s="231">
        <f t="shared" si="1"/>
        <v>0</v>
      </c>
      <c r="G177" s="219"/>
      <c r="H177" s="219"/>
      <c r="I177" s="388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</row>
    <row r="178" spans="1:174" s="40" customFormat="1" ht="29.25" x14ac:dyDescent="0.25">
      <c r="A178" s="235" t="s">
        <v>43</v>
      </c>
      <c r="B178" s="247"/>
      <c r="C178" s="247">
        <v>956</v>
      </c>
      <c r="D178" s="244" t="s">
        <v>1211</v>
      </c>
      <c r="E178" s="231">
        <f>'Раб.таблица 2019'!F201</f>
        <v>0</v>
      </c>
      <c r="F178" s="231">
        <f t="shared" si="1"/>
        <v>0</v>
      </c>
      <c r="G178" s="219"/>
      <c r="H178" s="219"/>
      <c r="I178" s="388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</row>
    <row r="179" spans="1:174" s="40" customFormat="1" ht="58.5" customHeight="1" x14ac:dyDescent="0.25">
      <c r="A179" s="235" t="s">
        <v>88</v>
      </c>
      <c r="B179" s="247"/>
      <c r="C179" s="247">
        <v>957</v>
      </c>
      <c r="D179" s="244" t="s">
        <v>1211</v>
      </c>
      <c r="E179" s="231">
        <f>'Раб.таблица 2019'!F202</f>
        <v>0</v>
      </c>
      <c r="F179" s="231">
        <f t="shared" ref="F179" si="2">E179</f>
        <v>0</v>
      </c>
      <c r="G179" s="219"/>
      <c r="H179" s="219"/>
      <c r="I179" s="388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</row>
    <row r="180" spans="1:174" s="42" customFormat="1" ht="145.5" customHeight="1" collapsed="1" x14ac:dyDescent="0.25">
      <c r="A180" s="544" t="s">
        <v>1663</v>
      </c>
      <c r="B180" s="230"/>
      <c r="C180" s="247">
        <v>966</v>
      </c>
      <c r="D180" s="244" t="s">
        <v>1676</v>
      </c>
      <c r="E180" s="231">
        <f>'Раб.таблица 2019'!F203</f>
        <v>0</v>
      </c>
      <c r="F180" s="231">
        <f>E180</f>
        <v>0</v>
      </c>
      <c r="G180" s="219"/>
      <c r="H180" s="219"/>
      <c r="I180" s="388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</row>
    <row r="181" spans="1:174" s="40" customFormat="1" ht="72" customHeight="1" x14ac:dyDescent="0.25">
      <c r="A181" s="235" t="s">
        <v>703</v>
      </c>
      <c r="B181" s="247"/>
      <c r="C181" s="247">
        <v>995</v>
      </c>
      <c r="D181" s="244" t="s">
        <v>1211</v>
      </c>
      <c r="E181" s="231">
        <f>'Раб.таблица 2019'!F204</f>
        <v>74000</v>
      </c>
      <c r="F181" s="231">
        <f>E181</f>
        <v>74000</v>
      </c>
      <c r="G181" s="219"/>
      <c r="H181" s="219"/>
      <c r="I181" s="388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</row>
    <row r="182" spans="1:174" s="41" customFormat="1" ht="21" hidden="1" customHeight="1" outlineLevel="1" x14ac:dyDescent="0.25">
      <c r="A182" s="240" t="s">
        <v>92</v>
      </c>
      <c r="B182" s="247"/>
      <c r="C182" s="247"/>
      <c r="D182" s="248"/>
      <c r="E182" s="232"/>
      <c r="F182" s="231">
        <f t="shared" ref="F182:F185" si="3">E182</f>
        <v>0</v>
      </c>
      <c r="G182" s="389"/>
      <c r="H182" s="389"/>
      <c r="I182" s="390"/>
      <c r="J182" s="389"/>
      <c r="K182" s="389"/>
      <c r="L182" s="389"/>
      <c r="M182" s="389"/>
      <c r="N182" s="389"/>
      <c r="O182" s="389"/>
      <c r="P182" s="389"/>
      <c r="Q182" s="389"/>
      <c r="R182" s="389"/>
      <c r="S182" s="389"/>
      <c r="T182" s="389"/>
      <c r="U182" s="389"/>
      <c r="V182" s="389"/>
      <c r="W182" s="389"/>
      <c r="X182" s="389"/>
      <c r="Y182" s="389"/>
      <c r="Z182" s="389"/>
    </row>
    <row r="183" spans="1:174" s="41" customFormat="1" ht="21" hidden="1" customHeight="1" outlineLevel="1" x14ac:dyDescent="0.25">
      <c r="A183" s="240" t="s">
        <v>93</v>
      </c>
      <c r="B183" s="247"/>
      <c r="C183" s="247"/>
      <c r="D183" s="248"/>
      <c r="E183" s="232"/>
      <c r="F183" s="231">
        <f t="shared" si="3"/>
        <v>0</v>
      </c>
      <c r="G183" s="389"/>
      <c r="H183" s="389"/>
      <c r="I183" s="390"/>
      <c r="J183" s="389"/>
      <c r="K183" s="389"/>
      <c r="L183" s="389"/>
      <c r="M183" s="389"/>
      <c r="N183" s="389"/>
      <c r="O183" s="389"/>
      <c r="P183" s="389"/>
      <c r="Q183" s="389"/>
      <c r="R183" s="389"/>
      <c r="S183" s="389"/>
      <c r="T183" s="389"/>
      <c r="U183" s="389"/>
      <c r="V183" s="389"/>
      <c r="W183" s="389"/>
      <c r="X183" s="389"/>
      <c r="Y183" s="389"/>
      <c r="Z183" s="389"/>
    </row>
    <row r="184" spans="1:174" s="41" customFormat="1" ht="21" hidden="1" customHeight="1" outlineLevel="1" x14ac:dyDescent="0.25">
      <c r="A184" s="240" t="s">
        <v>94</v>
      </c>
      <c r="B184" s="247"/>
      <c r="C184" s="247"/>
      <c r="D184" s="248"/>
      <c r="E184" s="232"/>
      <c r="F184" s="231">
        <f t="shared" si="3"/>
        <v>0</v>
      </c>
      <c r="G184" s="389"/>
      <c r="H184" s="389"/>
      <c r="I184" s="390"/>
      <c r="J184" s="389"/>
      <c r="K184" s="389"/>
      <c r="L184" s="389"/>
      <c r="M184" s="389"/>
      <c r="N184" s="389"/>
      <c r="O184" s="389"/>
      <c r="P184" s="389"/>
      <c r="Q184" s="389"/>
      <c r="R184" s="389"/>
      <c r="S184" s="389"/>
      <c r="T184" s="389"/>
      <c r="U184" s="389"/>
      <c r="V184" s="389"/>
      <c r="W184" s="389"/>
      <c r="X184" s="389"/>
      <c r="Y184" s="389"/>
      <c r="Z184" s="389"/>
    </row>
    <row r="185" spans="1:174" s="40" customFormat="1" ht="24" customHeight="1" collapsed="1" x14ac:dyDescent="0.25">
      <c r="A185" s="235" t="s">
        <v>89</v>
      </c>
      <c r="B185" s="247"/>
      <c r="C185" s="247">
        <v>996</v>
      </c>
      <c r="D185" s="244" t="s">
        <v>1211</v>
      </c>
      <c r="E185" s="231">
        <f>'Раб.таблица 2019'!F208</f>
        <v>0</v>
      </c>
      <c r="F185" s="231">
        <f t="shared" si="3"/>
        <v>0</v>
      </c>
      <c r="G185" s="219"/>
      <c r="H185" s="219"/>
      <c r="I185" s="388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</row>
    <row r="186" spans="1:174" s="42" customFormat="1" ht="24" customHeight="1" x14ac:dyDescent="0.25">
      <c r="A186" s="223" t="s">
        <v>1766</v>
      </c>
      <c r="B186" s="213">
        <v>227</v>
      </c>
      <c r="C186" s="213"/>
      <c r="D186" s="262"/>
      <c r="E186" s="204">
        <f>E187</f>
        <v>0</v>
      </c>
      <c r="F186" s="204">
        <f>F187</f>
        <v>0</v>
      </c>
      <c r="G186" s="219"/>
      <c r="H186" s="219"/>
      <c r="I186" s="388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</row>
    <row r="187" spans="1:174" s="40" customFormat="1" ht="51" customHeight="1" x14ac:dyDescent="0.25">
      <c r="A187" s="544" t="s">
        <v>8</v>
      </c>
      <c r="B187" s="230"/>
      <c r="C187" s="247">
        <v>951</v>
      </c>
      <c r="D187" s="244" t="s">
        <v>1767</v>
      </c>
      <c r="E187" s="231">
        <f>'Раб.таблица 2019'!F210</f>
        <v>0</v>
      </c>
      <c r="F187" s="231">
        <f>E187</f>
        <v>0</v>
      </c>
      <c r="G187" s="219"/>
      <c r="H187" s="219"/>
      <c r="I187" s="388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</row>
    <row r="188" spans="1:174" s="42" customFormat="1" ht="21" customHeight="1" x14ac:dyDescent="0.25">
      <c r="A188" s="223" t="s">
        <v>665</v>
      </c>
      <c r="B188" s="213">
        <v>260</v>
      </c>
      <c r="C188" s="213"/>
      <c r="D188" s="262"/>
      <c r="E188" s="204">
        <f>E189</f>
        <v>0</v>
      </c>
      <c r="F188" s="204">
        <f>F189</f>
        <v>0</v>
      </c>
      <c r="G188" s="219"/>
      <c r="H188" s="219"/>
      <c r="I188" s="388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4"/>
      <c r="BO188" s="194"/>
      <c r="BP188" s="194"/>
      <c r="BQ188" s="194"/>
      <c r="BR188" s="194"/>
      <c r="BS188" s="194"/>
      <c r="BT188" s="194"/>
      <c r="BU188" s="194"/>
      <c r="BV188" s="194"/>
      <c r="BW188" s="194"/>
      <c r="BX188" s="194"/>
      <c r="BY188" s="194"/>
      <c r="BZ188" s="194"/>
      <c r="CA188" s="194"/>
      <c r="CB188" s="194"/>
      <c r="CC188" s="194"/>
      <c r="CD188" s="194"/>
      <c r="CE188" s="194"/>
      <c r="CF188" s="194"/>
      <c r="CG188" s="194"/>
      <c r="CH188" s="194"/>
      <c r="CI188" s="194"/>
      <c r="CJ188" s="194"/>
      <c r="CK188" s="194"/>
      <c r="CL188" s="194"/>
      <c r="CM188" s="194"/>
      <c r="CN188" s="194"/>
      <c r="CO188" s="194"/>
      <c r="CP188" s="194"/>
      <c r="CQ188" s="194"/>
      <c r="CR188" s="194"/>
      <c r="CS188" s="194"/>
      <c r="CT188" s="194"/>
      <c r="CU188" s="194"/>
      <c r="CV188" s="194"/>
      <c r="CW188" s="194"/>
      <c r="CX188" s="194"/>
      <c r="CY188" s="194"/>
      <c r="CZ188" s="194"/>
      <c r="DA188" s="194"/>
      <c r="DB188" s="194"/>
      <c r="DC188" s="194"/>
      <c r="DD188" s="194"/>
      <c r="DE188" s="194"/>
      <c r="DF188" s="194"/>
      <c r="DG188" s="194"/>
      <c r="DH188" s="194"/>
      <c r="DI188" s="194"/>
      <c r="DJ188" s="194"/>
      <c r="DK188" s="194"/>
      <c r="DL188" s="194"/>
      <c r="DM188" s="194"/>
      <c r="DN188" s="194"/>
      <c r="DO188" s="194"/>
      <c r="DP188" s="194"/>
      <c r="DQ188" s="194"/>
      <c r="DR188" s="194"/>
      <c r="DS188" s="194"/>
      <c r="DT188" s="194"/>
      <c r="DU188" s="194"/>
      <c r="DV188" s="194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</row>
    <row r="189" spans="1:174" s="42" customFormat="1" ht="32.25" customHeight="1" x14ac:dyDescent="0.25">
      <c r="A189" s="223" t="s">
        <v>666</v>
      </c>
      <c r="B189" s="213">
        <v>262</v>
      </c>
      <c r="C189" s="213"/>
      <c r="D189" s="262"/>
      <c r="E189" s="204">
        <f>E190</f>
        <v>0</v>
      </c>
      <c r="F189" s="204">
        <f>F190</f>
        <v>0</v>
      </c>
      <c r="G189" s="219"/>
      <c r="H189" s="219"/>
      <c r="I189" s="388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4"/>
      <c r="BO189" s="194"/>
      <c r="BP189" s="194"/>
      <c r="BQ189" s="194"/>
      <c r="BR189" s="194"/>
      <c r="BS189" s="194"/>
      <c r="BT189" s="194"/>
      <c r="BU189" s="194"/>
      <c r="BV189" s="194"/>
      <c r="BW189" s="194"/>
      <c r="BX189" s="194"/>
      <c r="BY189" s="194"/>
      <c r="BZ189" s="194"/>
      <c r="CA189" s="194"/>
      <c r="CB189" s="194"/>
      <c r="CC189" s="194"/>
      <c r="CD189" s="194"/>
      <c r="CE189" s="194"/>
      <c r="CF189" s="194"/>
      <c r="CG189" s="194"/>
      <c r="CH189" s="194"/>
      <c r="CI189" s="194"/>
      <c r="CJ189" s="194"/>
      <c r="CK189" s="194"/>
      <c r="CL189" s="194"/>
      <c r="CM189" s="194"/>
      <c r="CN189" s="194"/>
      <c r="CO189" s="194"/>
      <c r="CP189" s="194"/>
      <c r="CQ189" s="194"/>
      <c r="CR189" s="194"/>
      <c r="CS189" s="194"/>
      <c r="CT189" s="194"/>
      <c r="CU189" s="194"/>
      <c r="CV189" s="194"/>
      <c r="CW189" s="194"/>
      <c r="CX189" s="194"/>
      <c r="CY189" s="194"/>
      <c r="CZ189" s="194"/>
      <c r="DA189" s="194"/>
      <c r="DB189" s="194"/>
      <c r="DC189" s="194"/>
      <c r="DD189" s="194"/>
      <c r="DE189" s="194"/>
      <c r="DF189" s="194"/>
      <c r="DG189" s="194"/>
      <c r="DH189" s="194"/>
      <c r="DI189" s="194"/>
      <c r="DJ189" s="194"/>
      <c r="DK189" s="194"/>
      <c r="DL189" s="194"/>
      <c r="DM189" s="194"/>
      <c r="DN189" s="194"/>
      <c r="DO189" s="194"/>
      <c r="DP189" s="194"/>
      <c r="DQ189" s="194"/>
      <c r="DR189" s="194"/>
      <c r="DS189" s="194"/>
      <c r="DT189" s="194"/>
      <c r="DU189" s="194"/>
      <c r="DV189" s="194"/>
      <c r="DW189" s="194"/>
      <c r="DX189" s="194"/>
      <c r="DY189" s="194"/>
      <c r="DZ189" s="194"/>
      <c r="EA189" s="194"/>
      <c r="EB189" s="194"/>
      <c r="EC189" s="194"/>
      <c r="ED189" s="194"/>
      <c r="EE189" s="194"/>
      <c r="EF189" s="194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4"/>
      <c r="ET189" s="194"/>
      <c r="EU189" s="194"/>
      <c r="EV189" s="194"/>
      <c r="EW189" s="194"/>
      <c r="EX189" s="194"/>
      <c r="EY189" s="194"/>
      <c r="EZ189" s="194"/>
      <c r="FA189" s="194"/>
      <c r="FB189" s="194"/>
      <c r="FC189" s="194"/>
      <c r="FD189" s="194"/>
      <c r="FE189" s="194"/>
      <c r="FF189" s="194"/>
      <c r="FG189" s="194"/>
      <c r="FH189" s="194"/>
      <c r="FI189" s="194"/>
      <c r="FJ189" s="194"/>
      <c r="FK189" s="194"/>
      <c r="FL189" s="194"/>
      <c r="FM189" s="194"/>
      <c r="FN189" s="194"/>
      <c r="FO189" s="194"/>
      <c r="FP189" s="194"/>
      <c r="FQ189" s="194"/>
      <c r="FR189" s="194"/>
    </row>
    <row r="190" spans="1:174" s="40" customFormat="1" ht="27" customHeight="1" x14ac:dyDescent="0.25">
      <c r="A190" s="235" t="s">
        <v>660</v>
      </c>
      <c r="B190" s="230"/>
      <c r="C190" s="247">
        <v>993</v>
      </c>
      <c r="D190" s="244" t="s">
        <v>1212</v>
      </c>
      <c r="E190" s="231"/>
      <c r="F190" s="231">
        <f>E190</f>
        <v>0</v>
      </c>
      <c r="G190" s="219"/>
      <c r="H190" s="219"/>
      <c r="I190" s="388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</row>
    <row r="191" spans="1:174" s="42" customFormat="1" ht="20.25" customHeight="1" x14ac:dyDescent="0.25">
      <c r="A191" s="223" t="s">
        <v>1655</v>
      </c>
      <c r="B191" s="213">
        <v>291</v>
      </c>
      <c r="C191" s="213"/>
      <c r="D191" s="262"/>
      <c r="E191" s="204">
        <f>E192</f>
        <v>0</v>
      </c>
      <c r="F191" s="204">
        <f>F192</f>
        <v>0</v>
      </c>
      <c r="G191" s="219"/>
      <c r="H191" s="219"/>
      <c r="I191" s="388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4"/>
      <c r="BM191" s="194"/>
      <c r="BN191" s="194"/>
      <c r="BO191" s="194"/>
      <c r="BP191" s="194"/>
      <c r="BQ191" s="194"/>
      <c r="BR191" s="194"/>
      <c r="BS191" s="194"/>
      <c r="BT191" s="194"/>
      <c r="BU191" s="194"/>
      <c r="BV191" s="194"/>
      <c r="BW191" s="194"/>
      <c r="BX191" s="194"/>
      <c r="BY191" s="194"/>
      <c r="BZ191" s="194"/>
      <c r="CA191" s="194"/>
      <c r="CB191" s="194"/>
      <c r="CC191" s="194"/>
      <c r="CD191" s="194"/>
      <c r="CE191" s="194"/>
      <c r="CF191" s="194"/>
      <c r="CG191" s="194"/>
      <c r="CH191" s="194"/>
      <c r="CI191" s="194"/>
      <c r="CJ191" s="194"/>
      <c r="CK191" s="194"/>
      <c r="CL191" s="194"/>
      <c r="CM191" s="194"/>
      <c r="CN191" s="194"/>
      <c r="CO191" s="194"/>
      <c r="CP191" s="194"/>
      <c r="CQ191" s="194"/>
      <c r="CR191" s="194"/>
      <c r="CS191" s="194"/>
      <c r="CT191" s="194"/>
      <c r="CU191" s="194"/>
      <c r="CV191" s="194"/>
      <c r="CW191" s="194"/>
      <c r="CX191" s="194"/>
      <c r="CY191" s="194"/>
      <c r="CZ191" s="194"/>
      <c r="DA191" s="194"/>
      <c r="DB191" s="194"/>
      <c r="DC191" s="194"/>
      <c r="DD191" s="194"/>
      <c r="DE191" s="194"/>
      <c r="DF191" s="194"/>
      <c r="DG191" s="194"/>
      <c r="DH191" s="194"/>
      <c r="DI191" s="194"/>
      <c r="DJ191" s="194"/>
      <c r="DK191" s="194"/>
      <c r="DL191" s="194"/>
      <c r="DM191" s="194"/>
      <c r="DN191" s="194"/>
      <c r="DO191" s="194"/>
      <c r="DP191" s="194"/>
      <c r="DQ191" s="194"/>
      <c r="DR191" s="194"/>
      <c r="DS191" s="194"/>
      <c r="DT191" s="194"/>
      <c r="DU191" s="194"/>
      <c r="DV191" s="194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</row>
    <row r="192" spans="1:174" s="40" customFormat="1" ht="131.25" customHeight="1" x14ac:dyDescent="0.25">
      <c r="A192" s="544" t="s">
        <v>1656</v>
      </c>
      <c r="B192" s="247"/>
      <c r="C192" s="247">
        <v>967</v>
      </c>
      <c r="D192" s="244" t="s">
        <v>1213</v>
      </c>
      <c r="E192" s="231"/>
      <c r="F192" s="231">
        <f>E192</f>
        <v>0</v>
      </c>
      <c r="G192" s="219"/>
      <c r="H192" s="219"/>
      <c r="I192" s="388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</row>
    <row r="193" spans="1:174" s="42" customFormat="1" ht="48.75" customHeight="1" x14ac:dyDescent="0.25">
      <c r="A193" s="223" t="s">
        <v>1657</v>
      </c>
      <c r="B193" s="213">
        <v>292</v>
      </c>
      <c r="C193" s="213"/>
      <c r="D193" s="262"/>
      <c r="E193" s="204">
        <f>E194</f>
        <v>0</v>
      </c>
      <c r="F193" s="204">
        <f>F194</f>
        <v>0</v>
      </c>
      <c r="G193" s="219"/>
      <c r="H193" s="219"/>
      <c r="I193" s="388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194"/>
      <c r="CZ193" s="194"/>
      <c r="DA193" s="194"/>
      <c r="DB193" s="194"/>
      <c r="DC193" s="194"/>
      <c r="DD193" s="194"/>
      <c r="DE193" s="194"/>
      <c r="DF193" s="194"/>
      <c r="DG193" s="194"/>
      <c r="DH193" s="194"/>
      <c r="DI193" s="194"/>
      <c r="DJ193" s="194"/>
      <c r="DK193" s="194"/>
      <c r="DL193" s="194"/>
      <c r="DM193" s="194"/>
      <c r="DN193" s="194"/>
      <c r="DO193" s="194"/>
      <c r="DP193" s="194"/>
      <c r="DQ193" s="194"/>
      <c r="DR193" s="194"/>
      <c r="DS193" s="194"/>
      <c r="DT193" s="194"/>
      <c r="DU193" s="194"/>
      <c r="DV193" s="19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</row>
    <row r="194" spans="1:174" s="40" customFormat="1" ht="131.25" customHeight="1" x14ac:dyDescent="0.25">
      <c r="A194" s="544" t="s">
        <v>1658</v>
      </c>
      <c r="B194" s="247"/>
      <c r="C194" s="247">
        <v>968</v>
      </c>
      <c r="D194" s="244" t="s">
        <v>1675</v>
      </c>
      <c r="E194" s="231"/>
      <c r="F194" s="231">
        <f>E194</f>
        <v>0</v>
      </c>
      <c r="G194" s="219"/>
      <c r="H194" s="219"/>
      <c r="I194" s="388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</row>
    <row r="195" spans="1:174" s="42" customFormat="1" ht="24" customHeight="1" x14ac:dyDescent="0.25">
      <c r="A195" s="223" t="s">
        <v>1659</v>
      </c>
      <c r="B195" s="213">
        <v>295</v>
      </c>
      <c r="C195" s="213"/>
      <c r="D195" s="262"/>
      <c r="E195" s="204">
        <f>E196</f>
        <v>0</v>
      </c>
      <c r="F195" s="204">
        <f>F196</f>
        <v>0</v>
      </c>
      <c r="G195" s="219"/>
      <c r="H195" s="219"/>
      <c r="I195" s="388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4"/>
      <c r="BM195" s="194"/>
      <c r="BN195" s="194"/>
      <c r="BO195" s="194"/>
      <c r="BP195" s="194"/>
      <c r="BQ195" s="194"/>
      <c r="BR195" s="194"/>
      <c r="BS195" s="194"/>
      <c r="BT195" s="194"/>
      <c r="BU195" s="194"/>
      <c r="BV195" s="194"/>
      <c r="BW195" s="194"/>
      <c r="BX195" s="194"/>
      <c r="BY195" s="194"/>
      <c r="BZ195" s="194"/>
      <c r="CA195" s="194"/>
      <c r="CB195" s="194"/>
      <c r="CC195" s="194"/>
      <c r="CD195" s="194"/>
      <c r="CE195" s="194"/>
      <c r="CF195" s="194"/>
      <c r="CG195" s="194"/>
      <c r="CH195" s="194"/>
      <c r="CI195" s="194"/>
      <c r="CJ195" s="194"/>
      <c r="CK195" s="194"/>
      <c r="CL195" s="194"/>
      <c r="CM195" s="194"/>
      <c r="CN195" s="194"/>
      <c r="CO195" s="194"/>
      <c r="CP195" s="194"/>
      <c r="CQ195" s="194"/>
      <c r="CR195" s="194"/>
      <c r="CS195" s="194"/>
      <c r="CT195" s="194"/>
      <c r="CU195" s="194"/>
      <c r="CV195" s="194"/>
      <c r="CW195" s="194"/>
      <c r="CX195" s="194"/>
      <c r="CY195" s="194"/>
      <c r="CZ195" s="194"/>
      <c r="DA195" s="194"/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4"/>
      <c r="DL195" s="194"/>
      <c r="DM195" s="194"/>
      <c r="DN195" s="194"/>
      <c r="DO195" s="194"/>
      <c r="DP195" s="194"/>
      <c r="DQ195" s="194"/>
      <c r="DR195" s="194"/>
      <c r="DS195" s="194"/>
      <c r="DT195" s="194"/>
      <c r="DU195" s="194"/>
      <c r="DV195" s="194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</row>
    <row r="196" spans="1:174" s="40" customFormat="1" ht="83.25" customHeight="1" x14ac:dyDescent="0.25">
      <c r="A196" s="544" t="s">
        <v>1660</v>
      </c>
      <c r="B196" s="247"/>
      <c r="C196" s="1379" t="s">
        <v>2</v>
      </c>
      <c r="D196" s="244" t="s">
        <v>1675</v>
      </c>
      <c r="E196" s="231"/>
      <c r="F196" s="231">
        <f>E196</f>
        <v>0</v>
      </c>
      <c r="G196" s="219"/>
      <c r="H196" s="219"/>
      <c r="I196" s="388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</row>
    <row r="197" spans="1:174" s="42" customFormat="1" ht="36" customHeight="1" x14ac:dyDescent="0.25">
      <c r="A197" s="223" t="s">
        <v>1769</v>
      </c>
      <c r="B197" s="213">
        <v>296</v>
      </c>
      <c r="C197" s="213"/>
      <c r="D197" s="262"/>
      <c r="E197" s="204">
        <f>SUM(E198:E198)</f>
        <v>0</v>
      </c>
      <c r="F197" s="204">
        <f>SUM(F198:F198)</f>
        <v>0</v>
      </c>
      <c r="G197" s="219"/>
      <c r="H197" s="219"/>
      <c r="I197" s="388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/>
      <c r="BN197" s="194"/>
      <c r="BO197" s="194"/>
      <c r="BP197" s="194"/>
      <c r="BQ197" s="194"/>
      <c r="BR197" s="194"/>
      <c r="BS197" s="194"/>
      <c r="BT197" s="194"/>
      <c r="BU197" s="194"/>
      <c r="BV197" s="194"/>
      <c r="BW197" s="194"/>
      <c r="BX197" s="194"/>
      <c r="BY197" s="194"/>
      <c r="BZ197" s="194"/>
      <c r="CA197" s="194"/>
      <c r="CB197" s="194"/>
      <c r="CC197" s="194"/>
      <c r="CD197" s="194"/>
      <c r="CE197" s="194"/>
      <c r="CF197" s="194"/>
      <c r="CG197" s="194"/>
      <c r="CH197" s="194"/>
      <c r="CI197" s="194"/>
      <c r="CJ197" s="194"/>
      <c r="CK197" s="194"/>
      <c r="CL197" s="194"/>
      <c r="CM197" s="194"/>
      <c r="CN197" s="194"/>
      <c r="CO197" s="194"/>
      <c r="CP197" s="194"/>
      <c r="CQ197" s="194"/>
      <c r="CR197" s="194"/>
      <c r="CS197" s="194"/>
      <c r="CT197" s="194"/>
      <c r="CU197" s="194"/>
      <c r="CV197" s="194"/>
      <c r="CW197" s="194"/>
      <c r="CX197" s="194"/>
      <c r="CY197" s="194"/>
      <c r="CZ197" s="194"/>
      <c r="DA197" s="194"/>
      <c r="DB197" s="194"/>
      <c r="DC197" s="194"/>
      <c r="DD197" s="194"/>
      <c r="DE197" s="194"/>
      <c r="DF197" s="194"/>
      <c r="DG197" s="194"/>
      <c r="DH197" s="194"/>
      <c r="DI197" s="194"/>
      <c r="DJ197" s="194"/>
      <c r="DK197" s="194"/>
      <c r="DL197" s="194"/>
      <c r="DM197" s="194"/>
      <c r="DN197" s="194"/>
      <c r="DO197" s="194"/>
      <c r="DP197" s="194"/>
      <c r="DQ197" s="194"/>
      <c r="DR197" s="194"/>
      <c r="DS197" s="194"/>
      <c r="DT197" s="194"/>
      <c r="DU197" s="194"/>
      <c r="DV197" s="194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</row>
    <row r="198" spans="1:174" s="42" customFormat="1" ht="66" customHeight="1" x14ac:dyDescent="0.25">
      <c r="A198" s="544" t="s">
        <v>1662</v>
      </c>
      <c r="B198" s="230"/>
      <c r="C198" s="247">
        <v>964</v>
      </c>
      <c r="D198" s="244" t="s">
        <v>1675</v>
      </c>
      <c r="E198" s="231"/>
      <c r="F198" s="231">
        <f>E198</f>
        <v>0</v>
      </c>
      <c r="G198" s="219"/>
      <c r="H198" s="219"/>
      <c r="I198" s="388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BP198" s="194"/>
      <c r="BQ198" s="194"/>
      <c r="BR198" s="194"/>
      <c r="BS198" s="194"/>
      <c r="BT198" s="194"/>
      <c r="BU198" s="194"/>
      <c r="BV198" s="194"/>
      <c r="BW198" s="194"/>
      <c r="BX198" s="194"/>
      <c r="BY198" s="194"/>
      <c r="BZ198" s="194"/>
      <c r="CA198" s="194"/>
      <c r="CB198" s="194"/>
      <c r="CC198" s="194"/>
      <c r="CD198" s="194"/>
      <c r="CE198" s="194"/>
      <c r="CF198" s="194"/>
      <c r="CG198" s="194"/>
      <c r="CH198" s="194"/>
      <c r="CI198" s="194"/>
      <c r="CJ198" s="194"/>
      <c r="CK198" s="194"/>
      <c r="CL198" s="194"/>
      <c r="CM198" s="194"/>
      <c r="CN198" s="194"/>
      <c r="CO198" s="194"/>
      <c r="CP198" s="194"/>
      <c r="CQ198" s="194"/>
      <c r="CR198" s="194"/>
      <c r="CS198" s="194"/>
      <c r="CT198" s="194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  <c r="DF198" s="194"/>
      <c r="DG198" s="194"/>
      <c r="DH198" s="194"/>
      <c r="DI198" s="194"/>
      <c r="DJ198" s="194"/>
      <c r="DK198" s="194"/>
      <c r="DL198" s="194"/>
      <c r="DM198" s="194"/>
      <c r="DN198" s="194"/>
      <c r="DO198" s="194"/>
      <c r="DP198" s="194"/>
      <c r="DQ198" s="194"/>
      <c r="DR198" s="194"/>
      <c r="DS198" s="194"/>
      <c r="DT198" s="194"/>
      <c r="DU198" s="194"/>
      <c r="DV198" s="19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</row>
    <row r="199" spans="1:174" s="42" customFormat="1" ht="33.75" customHeight="1" x14ac:dyDescent="0.25">
      <c r="A199" s="223" t="s">
        <v>667</v>
      </c>
      <c r="B199" s="213">
        <v>300</v>
      </c>
      <c r="C199" s="213"/>
      <c r="D199" s="262"/>
      <c r="E199" s="204">
        <f>E200+E222</f>
        <v>1919300</v>
      </c>
      <c r="F199" s="204">
        <f>F200+F222</f>
        <v>1919300</v>
      </c>
      <c r="G199" s="219"/>
      <c r="H199" s="219"/>
      <c r="I199" s="388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4"/>
      <c r="BM199" s="194"/>
      <c r="BN199" s="194"/>
      <c r="BO199" s="194"/>
      <c r="BP199" s="194"/>
      <c r="BQ199" s="194"/>
      <c r="BR199" s="194"/>
      <c r="BS199" s="194"/>
      <c r="BT199" s="194"/>
      <c r="BU199" s="194"/>
      <c r="BV199" s="194"/>
      <c r="BW199" s="194"/>
      <c r="BX199" s="194"/>
      <c r="BY199" s="194"/>
      <c r="BZ199" s="194"/>
      <c r="CA199" s="194"/>
      <c r="CB199" s="194"/>
      <c r="CC199" s="194"/>
      <c r="CD199" s="194"/>
      <c r="CE199" s="194"/>
      <c r="CF199" s="194"/>
      <c r="CG199" s="194"/>
      <c r="CH199" s="194"/>
      <c r="CI199" s="194"/>
      <c r="CJ199" s="194"/>
      <c r="CK199" s="194"/>
      <c r="CL199" s="194"/>
      <c r="CM199" s="194"/>
      <c r="CN199" s="194"/>
      <c r="CO199" s="194"/>
      <c r="CP199" s="194"/>
      <c r="CQ199" s="194"/>
      <c r="CR199" s="194"/>
      <c r="CS199" s="194"/>
      <c r="CT199" s="194"/>
      <c r="CU199" s="194"/>
      <c r="CV199" s="194"/>
      <c r="CW199" s="194"/>
      <c r="CX199" s="194"/>
      <c r="CY199" s="194"/>
      <c r="CZ199" s="194"/>
      <c r="DA199" s="194"/>
      <c r="DB199" s="194"/>
      <c r="DC199" s="194"/>
      <c r="DD199" s="194"/>
      <c r="DE199" s="194"/>
      <c r="DF199" s="194"/>
      <c r="DG199" s="194"/>
      <c r="DH199" s="194"/>
      <c r="DI199" s="194"/>
      <c r="DJ199" s="194"/>
      <c r="DK199" s="194"/>
      <c r="DL199" s="194"/>
      <c r="DM199" s="194"/>
      <c r="DN199" s="194"/>
      <c r="DO199" s="194"/>
      <c r="DP199" s="194"/>
      <c r="DQ199" s="194"/>
      <c r="DR199" s="194"/>
      <c r="DS199" s="194"/>
      <c r="DT199" s="194"/>
      <c r="DU199" s="194"/>
      <c r="DV199" s="194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</row>
    <row r="200" spans="1:174" s="42" customFormat="1" ht="33" customHeight="1" x14ac:dyDescent="0.25">
      <c r="A200" s="223" t="s">
        <v>683</v>
      </c>
      <c r="B200" s="213">
        <v>310</v>
      </c>
      <c r="C200" s="213"/>
      <c r="D200" s="262"/>
      <c r="E200" s="204">
        <f>E201</f>
        <v>0</v>
      </c>
      <c r="F200" s="204">
        <f>F201</f>
        <v>0</v>
      </c>
      <c r="G200" s="219"/>
      <c r="H200" s="219"/>
      <c r="I200" s="388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</row>
    <row r="201" spans="1:174" s="40" customFormat="1" ht="24.75" customHeight="1" x14ac:dyDescent="0.25">
      <c r="A201" s="235" t="s">
        <v>18</v>
      </c>
      <c r="B201" s="230"/>
      <c r="C201" s="247">
        <v>971</v>
      </c>
      <c r="D201" s="244" t="s">
        <v>1211</v>
      </c>
      <c r="E201" s="231"/>
      <c r="F201" s="231">
        <f>E201</f>
        <v>0</v>
      </c>
      <c r="G201" s="389"/>
      <c r="H201" s="219"/>
      <c r="I201" s="388"/>
      <c r="J201" s="219"/>
      <c r="K201" s="219"/>
      <c r="L201" s="219"/>
      <c r="M201" s="389"/>
      <c r="N201" s="219"/>
      <c r="O201" s="219"/>
      <c r="P201" s="219"/>
      <c r="Q201" s="389"/>
      <c r="R201" s="219"/>
      <c r="S201" s="219"/>
      <c r="T201" s="219"/>
      <c r="U201" s="389"/>
      <c r="V201" s="219"/>
      <c r="W201" s="219"/>
      <c r="X201" s="219"/>
      <c r="Y201" s="389"/>
      <c r="Z201" s="389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</row>
    <row r="202" spans="1:174" s="40" customFormat="1" ht="30.75" hidden="1" customHeight="1" outlineLevel="1" x14ac:dyDescent="0.25">
      <c r="A202" s="229" t="s">
        <v>829</v>
      </c>
      <c r="B202" s="230"/>
      <c r="C202" s="247"/>
      <c r="D202" s="244"/>
      <c r="E202" s="231"/>
      <c r="F202" s="231"/>
      <c r="G202" s="389"/>
      <c r="H202" s="219"/>
      <c r="I202" s="388"/>
      <c r="J202" s="219"/>
      <c r="K202" s="219"/>
      <c r="L202" s="219"/>
      <c r="M202" s="389"/>
      <c r="N202" s="219"/>
      <c r="O202" s="219"/>
      <c r="P202" s="219"/>
      <c r="Q202" s="389"/>
      <c r="R202" s="219"/>
      <c r="S202" s="219"/>
      <c r="T202" s="219"/>
      <c r="U202" s="389"/>
      <c r="V202" s="219"/>
      <c r="W202" s="219"/>
      <c r="X202" s="219"/>
      <c r="Y202" s="389"/>
      <c r="Z202" s="389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</row>
    <row r="203" spans="1:174" s="40" customFormat="1" ht="18.75" hidden="1" customHeight="1" outlineLevel="1" x14ac:dyDescent="0.25">
      <c r="A203" s="229" t="s">
        <v>473</v>
      </c>
      <c r="B203" s="230"/>
      <c r="C203" s="247"/>
      <c r="D203" s="244"/>
      <c r="E203" s="231"/>
      <c r="F203" s="231"/>
      <c r="G203" s="389"/>
      <c r="H203" s="219"/>
      <c r="I203" s="388"/>
      <c r="J203" s="219"/>
      <c r="K203" s="219"/>
      <c r="L203" s="219"/>
      <c r="M203" s="389"/>
      <c r="N203" s="219"/>
      <c r="O203" s="219"/>
      <c r="P203" s="219"/>
      <c r="Q203" s="389"/>
      <c r="R203" s="219"/>
      <c r="S203" s="219"/>
      <c r="T203" s="219"/>
      <c r="U203" s="389"/>
      <c r="V203" s="219"/>
      <c r="W203" s="219"/>
      <c r="X203" s="219"/>
      <c r="Y203" s="389"/>
      <c r="Z203" s="389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</row>
    <row r="204" spans="1:174" s="40" customFormat="1" ht="18.75" hidden="1" customHeight="1" outlineLevel="1" x14ac:dyDescent="0.25">
      <c r="A204" s="229" t="s">
        <v>471</v>
      </c>
      <c r="B204" s="230"/>
      <c r="C204" s="247"/>
      <c r="D204" s="244"/>
      <c r="E204" s="231"/>
      <c r="F204" s="231"/>
      <c r="G204" s="389"/>
      <c r="H204" s="219"/>
      <c r="I204" s="388"/>
      <c r="J204" s="219"/>
      <c r="K204" s="219"/>
      <c r="L204" s="219"/>
      <c r="M204" s="389"/>
      <c r="N204" s="219"/>
      <c r="O204" s="219"/>
      <c r="P204" s="219"/>
      <c r="Q204" s="389"/>
      <c r="R204" s="219"/>
      <c r="S204" s="219"/>
      <c r="T204" s="219"/>
      <c r="U204" s="389"/>
      <c r="V204" s="219"/>
      <c r="W204" s="219"/>
      <c r="X204" s="219"/>
      <c r="Y204" s="389"/>
      <c r="Z204" s="389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</row>
    <row r="205" spans="1:174" s="40" customFormat="1" ht="18.75" hidden="1" customHeight="1" outlineLevel="1" x14ac:dyDescent="0.25">
      <c r="A205" s="229" t="s">
        <v>472</v>
      </c>
      <c r="B205" s="230"/>
      <c r="C205" s="247"/>
      <c r="D205" s="244"/>
      <c r="E205" s="231"/>
      <c r="F205" s="231"/>
      <c r="G205" s="389"/>
      <c r="H205" s="219"/>
      <c r="I205" s="388"/>
      <c r="J205" s="219"/>
      <c r="K205" s="219"/>
      <c r="L205" s="219"/>
      <c r="M205" s="389"/>
      <c r="N205" s="219"/>
      <c r="O205" s="219"/>
      <c r="P205" s="219"/>
      <c r="Q205" s="389"/>
      <c r="R205" s="219"/>
      <c r="S205" s="219"/>
      <c r="T205" s="219"/>
      <c r="U205" s="389"/>
      <c r="V205" s="219"/>
      <c r="W205" s="219"/>
      <c r="X205" s="219"/>
      <c r="Y205" s="389"/>
      <c r="Z205" s="389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</row>
    <row r="206" spans="1:174" s="40" customFormat="1" ht="30.75" hidden="1" customHeight="1" outlineLevel="1" x14ac:dyDescent="0.25">
      <c r="A206" s="229" t="s">
        <v>765</v>
      </c>
      <c r="B206" s="230"/>
      <c r="C206" s="247"/>
      <c r="D206" s="244"/>
      <c r="E206" s="231"/>
      <c r="F206" s="231"/>
      <c r="G206" s="389"/>
      <c r="H206" s="219"/>
      <c r="I206" s="388"/>
      <c r="J206" s="219"/>
      <c r="K206" s="219"/>
      <c r="L206" s="219"/>
      <c r="M206" s="389"/>
      <c r="N206" s="219"/>
      <c r="O206" s="219"/>
      <c r="P206" s="219"/>
      <c r="Q206" s="389"/>
      <c r="R206" s="219"/>
      <c r="S206" s="219"/>
      <c r="T206" s="219"/>
      <c r="U206" s="389"/>
      <c r="V206" s="219"/>
      <c r="W206" s="219"/>
      <c r="X206" s="219"/>
      <c r="Y206" s="389"/>
      <c r="Z206" s="389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</row>
    <row r="207" spans="1:174" s="40" customFormat="1" ht="18.75" hidden="1" customHeight="1" outlineLevel="1" x14ac:dyDescent="0.25">
      <c r="A207" s="229" t="s">
        <v>474</v>
      </c>
      <c r="B207" s="230"/>
      <c r="C207" s="247"/>
      <c r="D207" s="244"/>
      <c r="E207" s="231"/>
      <c r="F207" s="231"/>
      <c r="G207" s="389"/>
      <c r="H207" s="219"/>
      <c r="I207" s="388"/>
      <c r="J207" s="219"/>
      <c r="K207" s="219"/>
      <c r="L207" s="219"/>
      <c r="M207" s="389"/>
      <c r="N207" s="219"/>
      <c r="O207" s="219"/>
      <c r="P207" s="219"/>
      <c r="Q207" s="389"/>
      <c r="R207" s="219"/>
      <c r="S207" s="219"/>
      <c r="T207" s="219"/>
      <c r="U207" s="389"/>
      <c r="V207" s="219"/>
      <c r="W207" s="219"/>
      <c r="X207" s="219"/>
      <c r="Y207" s="389"/>
      <c r="Z207" s="389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</row>
    <row r="208" spans="1:174" s="40" customFormat="1" ht="18.75" hidden="1" customHeight="1" outlineLevel="1" x14ac:dyDescent="0.25">
      <c r="A208" s="229" t="s">
        <v>475</v>
      </c>
      <c r="B208" s="230"/>
      <c r="C208" s="247"/>
      <c r="D208" s="244"/>
      <c r="E208" s="231"/>
      <c r="F208" s="231"/>
      <c r="G208" s="389"/>
      <c r="H208" s="219"/>
      <c r="I208" s="388"/>
      <c r="J208" s="219"/>
      <c r="K208" s="219"/>
      <c r="L208" s="219"/>
      <c r="M208" s="389"/>
      <c r="N208" s="219"/>
      <c r="O208" s="219"/>
      <c r="P208" s="219"/>
      <c r="Q208" s="389"/>
      <c r="R208" s="219"/>
      <c r="S208" s="219"/>
      <c r="T208" s="219"/>
      <c r="U208" s="389"/>
      <c r="V208" s="219"/>
      <c r="W208" s="219"/>
      <c r="X208" s="219"/>
      <c r="Y208" s="389"/>
      <c r="Z208" s="389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</row>
    <row r="209" spans="1:174" s="40" customFormat="1" ht="18.75" hidden="1" customHeight="1" outlineLevel="1" x14ac:dyDescent="0.25">
      <c r="A209" s="229" t="s">
        <v>476</v>
      </c>
      <c r="B209" s="230"/>
      <c r="C209" s="247"/>
      <c r="D209" s="244"/>
      <c r="E209" s="231"/>
      <c r="F209" s="231"/>
      <c r="G209" s="389"/>
      <c r="H209" s="219"/>
      <c r="I209" s="388"/>
      <c r="J209" s="219"/>
      <c r="K209" s="219"/>
      <c r="L209" s="219"/>
      <c r="M209" s="389"/>
      <c r="N209" s="219"/>
      <c r="O209" s="219"/>
      <c r="P209" s="219"/>
      <c r="Q209" s="389"/>
      <c r="R209" s="219"/>
      <c r="S209" s="219"/>
      <c r="T209" s="219"/>
      <c r="U209" s="389"/>
      <c r="V209" s="219"/>
      <c r="W209" s="219"/>
      <c r="X209" s="219"/>
      <c r="Y209" s="389"/>
      <c r="Z209" s="389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</row>
    <row r="210" spans="1:174" s="40" customFormat="1" ht="47.25" hidden="1" customHeight="1" outlineLevel="1" x14ac:dyDescent="0.25">
      <c r="A210" s="229" t="s">
        <v>784</v>
      </c>
      <c r="B210" s="230"/>
      <c r="C210" s="247"/>
      <c r="D210" s="244"/>
      <c r="E210" s="231"/>
      <c r="F210" s="231"/>
      <c r="G210" s="389"/>
      <c r="H210" s="219"/>
      <c r="I210" s="388"/>
      <c r="J210" s="219"/>
      <c r="K210" s="219"/>
      <c r="L210" s="219"/>
      <c r="M210" s="389"/>
      <c r="N210" s="219"/>
      <c r="O210" s="219"/>
      <c r="P210" s="219"/>
      <c r="Q210" s="389"/>
      <c r="R210" s="219"/>
      <c r="S210" s="219"/>
      <c r="T210" s="219"/>
      <c r="U210" s="389"/>
      <c r="V210" s="219"/>
      <c r="W210" s="219"/>
      <c r="X210" s="219"/>
      <c r="Y210" s="389"/>
      <c r="Z210" s="389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</row>
    <row r="211" spans="1:174" s="40" customFormat="1" ht="19.5" hidden="1" customHeight="1" outlineLevel="1" x14ac:dyDescent="0.25">
      <c r="A211" s="229" t="s">
        <v>785</v>
      </c>
      <c r="B211" s="230"/>
      <c r="C211" s="247"/>
      <c r="D211" s="244"/>
      <c r="E211" s="231"/>
      <c r="F211" s="231"/>
      <c r="G211" s="389"/>
      <c r="H211" s="219"/>
      <c r="I211" s="388"/>
      <c r="J211" s="219"/>
      <c r="K211" s="219"/>
      <c r="L211" s="219"/>
      <c r="M211" s="389"/>
      <c r="N211" s="219"/>
      <c r="O211" s="219"/>
      <c r="P211" s="219"/>
      <c r="Q211" s="389"/>
      <c r="R211" s="219"/>
      <c r="S211" s="219"/>
      <c r="T211" s="219"/>
      <c r="U211" s="389"/>
      <c r="V211" s="219"/>
      <c r="W211" s="219"/>
      <c r="X211" s="219"/>
      <c r="Y211" s="389"/>
      <c r="Z211" s="389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</row>
    <row r="212" spans="1:174" s="40" customFormat="1" ht="32.25" hidden="1" customHeight="1" outlineLevel="1" x14ac:dyDescent="0.25">
      <c r="A212" s="543" t="s">
        <v>830</v>
      </c>
      <c r="B212" s="230"/>
      <c r="C212" s="247"/>
      <c r="D212" s="244"/>
      <c r="E212" s="231"/>
      <c r="F212" s="231"/>
      <c r="G212" s="389"/>
      <c r="H212" s="219"/>
      <c r="I212" s="388"/>
      <c r="J212" s="219"/>
      <c r="K212" s="219"/>
      <c r="L212" s="219"/>
      <c r="M212" s="389"/>
      <c r="N212" s="219"/>
      <c r="O212" s="219"/>
      <c r="P212" s="219"/>
      <c r="Q212" s="389"/>
      <c r="R212" s="219"/>
      <c r="S212" s="219"/>
      <c r="T212" s="219"/>
      <c r="U212" s="389"/>
      <c r="V212" s="219"/>
      <c r="W212" s="219"/>
      <c r="X212" s="219"/>
      <c r="Y212" s="389"/>
      <c r="Z212" s="389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</row>
    <row r="213" spans="1:174" s="40" customFormat="1" ht="19.5" hidden="1" customHeight="1" outlineLevel="1" x14ac:dyDescent="0.25">
      <c r="A213" s="235"/>
      <c r="B213" s="230"/>
      <c r="C213" s="247"/>
      <c r="D213" s="244"/>
      <c r="E213" s="231"/>
      <c r="F213" s="231"/>
      <c r="G213" s="389"/>
      <c r="H213" s="219"/>
      <c r="I213" s="388"/>
      <c r="J213" s="219"/>
      <c r="K213" s="219"/>
      <c r="L213" s="219"/>
      <c r="M213" s="389"/>
      <c r="N213" s="219"/>
      <c r="O213" s="219"/>
      <c r="P213" s="219"/>
      <c r="Q213" s="389"/>
      <c r="R213" s="219"/>
      <c r="S213" s="219"/>
      <c r="T213" s="219"/>
      <c r="U213" s="389"/>
      <c r="V213" s="219"/>
      <c r="W213" s="219"/>
      <c r="X213" s="219"/>
      <c r="Y213" s="389"/>
      <c r="Z213" s="389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</row>
    <row r="214" spans="1:174" s="40" customFormat="1" ht="19.5" hidden="1" customHeight="1" outlineLevel="1" x14ac:dyDescent="0.25">
      <c r="A214" s="235"/>
      <c r="B214" s="230"/>
      <c r="C214" s="247"/>
      <c r="D214" s="244"/>
      <c r="E214" s="231"/>
      <c r="F214" s="231"/>
      <c r="G214" s="389"/>
      <c r="H214" s="219"/>
      <c r="I214" s="388"/>
      <c r="J214" s="219"/>
      <c r="K214" s="219"/>
      <c r="L214" s="219"/>
      <c r="M214" s="389"/>
      <c r="N214" s="219"/>
      <c r="O214" s="219"/>
      <c r="P214" s="219"/>
      <c r="Q214" s="389"/>
      <c r="R214" s="219"/>
      <c r="S214" s="219"/>
      <c r="T214" s="219"/>
      <c r="U214" s="389"/>
      <c r="V214" s="219"/>
      <c r="W214" s="219"/>
      <c r="X214" s="219"/>
      <c r="Y214" s="389"/>
      <c r="Z214" s="389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</row>
    <row r="215" spans="1:174" s="40" customFormat="1" ht="19.5" hidden="1" customHeight="1" outlineLevel="1" x14ac:dyDescent="0.25">
      <c r="A215" s="235"/>
      <c r="B215" s="230"/>
      <c r="C215" s="247"/>
      <c r="D215" s="244"/>
      <c r="E215" s="231"/>
      <c r="F215" s="231"/>
      <c r="G215" s="389"/>
      <c r="H215" s="219"/>
      <c r="I215" s="388"/>
      <c r="J215" s="219"/>
      <c r="K215" s="219"/>
      <c r="L215" s="219"/>
      <c r="M215" s="389"/>
      <c r="N215" s="219"/>
      <c r="O215" s="219"/>
      <c r="P215" s="219"/>
      <c r="Q215" s="389"/>
      <c r="R215" s="219"/>
      <c r="S215" s="219"/>
      <c r="T215" s="219"/>
      <c r="U215" s="389"/>
      <c r="V215" s="219"/>
      <c r="W215" s="219"/>
      <c r="X215" s="219"/>
      <c r="Y215" s="389"/>
      <c r="Z215" s="389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</row>
    <row r="216" spans="1:174" s="40" customFormat="1" ht="19.5" hidden="1" customHeight="1" outlineLevel="1" x14ac:dyDescent="0.25">
      <c r="A216" s="235"/>
      <c r="B216" s="230"/>
      <c r="C216" s="247"/>
      <c r="D216" s="244"/>
      <c r="E216" s="231"/>
      <c r="F216" s="231"/>
      <c r="G216" s="389"/>
      <c r="H216" s="219"/>
      <c r="I216" s="388"/>
      <c r="J216" s="219"/>
      <c r="K216" s="219"/>
      <c r="L216" s="219"/>
      <c r="M216" s="389"/>
      <c r="N216" s="219"/>
      <c r="O216" s="219"/>
      <c r="P216" s="219"/>
      <c r="Q216" s="389"/>
      <c r="R216" s="219"/>
      <c r="S216" s="219"/>
      <c r="T216" s="219"/>
      <c r="U216" s="389"/>
      <c r="V216" s="219"/>
      <c r="W216" s="219"/>
      <c r="X216" s="219"/>
      <c r="Y216" s="389"/>
      <c r="Z216" s="389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</row>
    <row r="217" spans="1:174" s="40" customFormat="1" ht="19.5" hidden="1" customHeight="1" outlineLevel="1" x14ac:dyDescent="0.25">
      <c r="A217" s="235"/>
      <c r="B217" s="230"/>
      <c r="C217" s="247"/>
      <c r="D217" s="244"/>
      <c r="E217" s="231"/>
      <c r="F217" s="231"/>
      <c r="G217" s="389"/>
      <c r="H217" s="219"/>
      <c r="I217" s="388"/>
      <c r="J217" s="219"/>
      <c r="K217" s="219"/>
      <c r="L217" s="219"/>
      <c r="M217" s="389"/>
      <c r="N217" s="219"/>
      <c r="O217" s="219"/>
      <c r="P217" s="219"/>
      <c r="Q217" s="389"/>
      <c r="R217" s="219"/>
      <c r="S217" s="219"/>
      <c r="T217" s="219"/>
      <c r="U217" s="389"/>
      <c r="V217" s="219"/>
      <c r="W217" s="219"/>
      <c r="X217" s="219"/>
      <c r="Y217" s="389"/>
      <c r="Z217" s="389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</row>
    <row r="218" spans="1:174" s="40" customFormat="1" ht="19.5" hidden="1" customHeight="1" outlineLevel="1" x14ac:dyDescent="0.25">
      <c r="A218" s="235"/>
      <c r="B218" s="230"/>
      <c r="C218" s="247"/>
      <c r="D218" s="244"/>
      <c r="E218" s="231"/>
      <c r="F218" s="231"/>
      <c r="G218" s="389"/>
      <c r="H218" s="219"/>
      <c r="I218" s="388"/>
      <c r="J218" s="219"/>
      <c r="K218" s="219"/>
      <c r="L218" s="219"/>
      <c r="M218" s="389"/>
      <c r="N218" s="219"/>
      <c r="O218" s="219"/>
      <c r="P218" s="219"/>
      <c r="Q218" s="389"/>
      <c r="R218" s="219"/>
      <c r="S218" s="219"/>
      <c r="T218" s="219"/>
      <c r="U218" s="389"/>
      <c r="V218" s="219"/>
      <c r="W218" s="219"/>
      <c r="X218" s="219"/>
      <c r="Y218" s="389"/>
      <c r="Z218" s="389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</row>
    <row r="219" spans="1:174" s="40" customFormat="1" ht="19.5" hidden="1" customHeight="1" outlineLevel="1" x14ac:dyDescent="0.25">
      <c r="A219" s="235"/>
      <c r="B219" s="230"/>
      <c r="C219" s="247"/>
      <c r="D219" s="244"/>
      <c r="E219" s="231"/>
      <c r="F219" s="231"/>
      <c r="G219" s="389"/>
      <c r="H219" s="219"/>
      <c r="I219" s="388"/>
      <c r="J219" s="219"/>
      <c r="K219" s="219"/>
      <c r="L219" s="219"/>
      <c r="M219" s="389"/>
      <c r="N219" s="219"/>
      <c r="O219" s="219"/>
      <c r="P219" s="219"/>
      <c r="Q219" s="389"/>
      <c r="R219" s="219"/>
      <c r="S219" s="219"/>
      <c r="T219" s="219"/>
      <c r="U219" s="389"/>
      <c r="V219" s="219"/>
      <c r="W219" s="219"/>
      <c r="X219" s="219"/>
      <c r="Y219" s="389"/>
      <c r="Z219" s="389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</row>
    <row r="220" spans="1:174" s="40" customFormat="1" ht="19.5" hidden="1" customHeight="1" outlineLevel="1" x14ac:dyDescent="0.25">
      <c r="A220" s="235"/>
      <c r="B220" s="230"/>
      <c r="C220" s="247"/>
      <c r="D220" s="244"/>
      <c r="E220" s="231"/>
      <c r="F220" s="231"/>
      <c r="G220" s="389"/>
      <c r="H220" s="219"/>
      <c r="I220" s="388"/>
      <c r="J220" s="219"/>
      <c r="K220" s="219"/>
      <c r="L220" s="219"/>
      <c r="M220" s="389"/>
      <c r="N220" s="219"/>
      <c r="O220" s="219"/>
      <c r="P220" s="219"/>
      <c r="Q220" s="389"/>
      <c r="R220" s="219"/>
      <c r="S220" s="219"/>
      <c r="T220" s="219"/>
      <c r="U220" s="389"/>
      <c r="V220" s="219"/>
      <c r="W220" s="219"/>
      <c r="X220" s="219"/>
      <c r="Y220" s="389"/>
      <c r="Z220" s="389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</row>
    <row r="221" spans="1:174" s="40" customFormat="1" ht="19.5" hidden="1" customHeight="1" outlineLevel="1" x14ac:dyDescent="0.25">
      <c r="A221" s="235"/>
      <c r="B221" s="230"/>
      <c r="C221" s="247"/>
      <c r="D221" s="244"/>
      <c r="E221" s="231"/>
      <c r="F221" s="231"/>
      <c r="G221" s="389"/>
      <c r="H221" s="219"/>
      <c r="I221" s="388"/>
      <c r="J221" s="219"/>
      <c r="K221" s="219"/>
      <c r="L221" s="219"/>
      <c r="M221" s="389"/>
      <c r="N221" s="219"/>
      <c r="O221" s="219"/>
      <c r="P221" s="219"/>
      <c r="Q221" s="389"/>
      <c r="R221" s="219"/>
      <c r="S221" s="219"/>
      <c r="T221" s="219"/>
      <c r="U221" s="389"/>
      <c r="V221" s="219"/>
      <c r="W221" s="219"/>
      <c r="X221" s="219"/>
      <c r="Y221" s="389"/>
      <c r="Z221" s="389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</row>
    <row r="222" spans="1:174" s="42" customFormat="1" ht="31.5" customHeight="1" collapsed="1" x14ac:dyDescent="0.25">
      <c r="A222" s="223" t="s">
        <v>668</v>
      </c>
      <c r="B222" s="213">
        <v>340</v>
      </c>
      <c r="C222" s="213"/>
      <c r="D222" s="262"/>
      <c r="E222" s="204">
        <f>SUM(E223,E247,E248,E249,E262,E263,E264)</f>
        <v>1919300</v>
      </c>
      <c r="F222" s="204">
        <f>SUM(F223,F247,F248,F249,F262,F263,F264)</f>
        <v>1919300</v>
      </c>
      <c r="G222" s="219"/>
      <c r="H222" s="219"/>
      <c r="I222" s="388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4"/>
      <c r="CH222" s="194"/>
      <c r="CI222" s="194"/>
      <c r="CJ222" s="194"/>
      <c r="CK222" s="194"/>
      <c r="CL222" s="194"/>
      <c r="CM222" s="194"/>
      <c r="CN222" s="194"/>
      <c r="CO222" s="194"/>
      <c r="CP222" s="194"/>
      <c r="CQ222" s="194"/>
      <c r="CR222" s="194"/>
      <c r="CS222" s="194"/>
      <c r="CT222" s="194"/>
      <c r="CU222" s="194"/>
      <c r="CV222" s="194"/>
      <c r="CW222" s="194"/>
      <c r="CX222" s="194"/>
      <c r="CY222" s="194"/>
      <c r="CZ222" s="194"/>
      <c r="DA222" s="194"/>
      <c r="DB222" s="194"/>
      <c r="DC222" s="194"/>
      <c r="DD222" s="194"/>
      <c r="DE222" s="194"/>
      <c r="DF222" s="194"/>
      <c r="DG222" s="194"/>
      <c r="DH222" s="194"/>
      <c r="DI222" s="194"/>
      <c r="DJ222" s="194"/>
      <c r="DK222" s="194"/>
      <c r="DL222" s="194"/>
      <c r="DM222" s="194"/>
      <c r="DN222" s="194"/>
      <c r="DO222" s="194"/>
      <c r="DP222" s="194"/>
      <c r="DQ222" s="194"/>
      <c r="DR222" s="194"/>
      <c r="DS222" s="194"/>
      <c r="DT222" s="194"/>
      <c r="DU222" s="194"/>
      <c r="DV222" s="194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</row>
    <row r="223" spans="1:174" s="40" customFormat="1" ht="22.5" customHeight="1" x14ac:dyDescent="0.25">
      <c r="A223" s="235" t="s">
        <v>1</v>
      </c>
      <c r="B223" s="247">
        <v>346</v>
      </c>
      <c r="C223" s="247">
        <v>981</v>
      </c>
      <c r="D223" s="244" t="s">
        <v>1211</v>
      </c>
      <c r="E223" s="231">
        <f>'Раб.таблица 2019'!F253</f>
        <v>653000</v>
      </c>
      <c r="F223" s="231">
        <f>E223</f>
        <v>653000</v>
      </c>
      <c r="G223" s="219"/>
      <c r="H223" s="219"/>
      <c r="I223" s="388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</row>
    <row r="224" spans="1:174" s="40" customFormat="1" ht="20.25" hidden="1" customHeight="1" outlineLevel="1" x14ac:dyDescent="0.25">
      <c r="A224" s="229" t="s">
        <v>462</v>
      </c>
      <c r="B224" s="247"/>
      <c r="C224" s="247"/>
      <c r="D224" s="244"/>
      <c r="E224" s="231"/>
      <c r="F224" s="231">
        <f t="shared" ref="F224:F263" si="4">E224</f>
        <v>0</v>
      </c>
      <c r="G224" s="219"/>
      <c r="H224" s="219"/>
      <c r="I224" s="388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</row>
    <row r="225" spans="1:174" s="40" customFormat="1" ht="20.25" hidden="1" customHeight="1" outlineLevel="1" x14ac:dyDescent="0.25">
      <c r="A225" s="229" t="s">
        <v>463</v>
      </c>
      <c r="B225" s="247"/>
      <c r="C225" s="247"/>
      <c r="D225" s="244"/>
      <c r="E225" s="231"/>
      <c r="F225" s="231">
        <f t="shared" si="4"/>
        <v>0</v>
      </c>
      <c r="G225" s="219"/>
      <c r="H225" s="219"/>
      <c r="I225" s="388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</row>
    <row r="226" spans="1:174" s="40" customFormat="1" ht="20.25" hidden="1" customHeight="1" outlineLevel="1" x14ac:dyDescent="0.25">
      <c r="A226" s="229" t="s">
        <v>464</v>
      </c>
      <c r="B226" s="247"/>
      <c r="C226" s="247"/>
      <c r="D226" s="244"/>
      <c r="E226" s="231"/>
      <c r="F226" s="231">
        <f t="shared" si="4"/>
        <v>0</v>
      </c>
      <c r="G226" s="219"/>
      <c r="H226" s="219"/>
      <c r="I226" s="388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</row>
    <row r="227" spans="1:174" s="40" customFormat="1" ht="20.25" hidden="1" customHeight="1" outlineLevel="1" x14ac:dyDescent="0.25">
      <c r="A227" s="229" t="s">
        <v>465</v>
      </c>
      <c r="B227" s="247"/>
      <c r="C227" s="247"/>
      <c r="D227" s="244"/>
      <c r="E227" s="231"/>
      <c r="F227" s="231">
        <f t="shared" si="4"/>
        <v>0</v>
      </c>
      <c r="G227" s="219"/>
      <c r="H227" s="219"/>
      <c r="I227" s="388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</row>
    <row r="228" spans="1:174" s="40" customFormat="1" ht="20.25" hidden="1" customHeight="1" outlineLevel="1" x14ac:dyDescent="0.25">
      <c r="A228" s="229" t="s">
        <v>787</v>
      </c>
      <c r="B228" s="247"/>
      <c r="C228" s="247"/>
      <c r="D228" s="244"/>
      <c r="E228" s="231"/>
      <c r="F228" s="231">
        <f t="shared" si="4"/>
        <v>0</v>
      </c>
      <c r="G228" s="219"/>
      <c r="H228" s="219"/>
      <c r="I228" s="388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</row>
    <row r="229" spans="1:174" s="40" customFormat="1" ht="20.25" hidden="1" customHeight="1" outlineLevel="1" x14ac:dyDescent="0.25">
      <c r="A229" s="229" t="s">
        <v>466</v>
      </c>
      <c r="B229" s="247"/>
      <c r="C229" s="247"/>
      <c r="D229" s="244"/>
      <c r="E229" s="231"/>
      <c r="F229" s="231">
        <f t="shared" si="4"/>
        <v>0</v>
      </c>
      <c r="G229" s="219"/>
      <c r="H229" s="219"/>
      <c r="I229" s="388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</row>
    <row r="230" spans="1:174" s="40" customFormat="1" ht="30" hidden="1" customHeight="1" outlineLevel="1" x14ac:dyDescent="0.25">
      <c r="A230" s="229" t="s">
        <v>467</v>
      </c>
      <c r="B230" s="247"/>
      <c r="C230" s="247"/>
      <c r="D230" s="244"/>
      <c r="E230" s="231"/>
      <c r="F230" s="231">
        <f t="shared" si="4"/>
        <v>0</v>
      </c>
      <c r="G230" s="219"/>
      <c r="H230" s="219"/>
      <c r="I230" s="388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</row>
    <row r="231" spans="1:174" s="40" customFormat="1" ht="31.5" hidden="1" customHeight="1" outlineLevel="1" x14ac:dyDescent="0.25">
      <c r="A231" s="229" t="s">
        <v>786</v>
      </c>
      <c r="B231" s="247"/>
      <c r="C231" s="247"/>
      <c r="D231" s="244"/>
      <c r="E231" s="231"/>
      <c r="F231" s="231">
        <f t="shared" si="4"/>
        <v>0</v>
      </c>
      <c r="G231" s="219"/>
      <c r="H231" s="219"/>
      <c r="I231" s="388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</row>
    <row r="232" spans="1:174" s="40" customFormat="1" ht="20.25" hidden="1" customHeight="1" outlineLevel="1" x14ac:dyDescent="0.25">
      <c r="A232" s="229" t="s">
        <v>764</v>
      </c>
      <c r="B232" s="247"/>
      <c r="C232" s="247"/>
      <c r="D232" s="244"/>
      <c r="E232" s="231"/>
      <c r="F232" s="231">
        <f t="shared" si="4"/>
        <v>0</v>
      </c>
      <c r="G232" s="219"/>
      <c r="H232" s="219"/>
      <c r="I232" s="388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</row>
    <row r="233" spans="1:174" s="40" customFormat="1" ht="20.25" hidden="1" customHeight="1" outlineLevel="1" x14ac:dyDescent="0.25">
      <c r="A233" s="229" t="s">
        <v>468</v>
      </c>
      <c r="B233" s="247"/>
      <c r="C233" s="247"/>
      <c r="D233" s="244"/>
      <c r="E233" s="231"/>
      <c r="F233" s="231">
        <f t="shared" si="4"/>
        <v>0</v>
      </c>
      <c r="G233" s="219"/>
      <c r="H233" s="219"/>
      <c r="I233" s="388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</row>
    <row r="234" spans="1:174" s="40" customFormat="1" ht="20.25" hidden="1" customHeight="1" outlineLevel="1" x14ac:dyDescent="0.25">
      <c r="A234" s="229" t="s">
        <v>469</v>
      </c>
      <c r="B234" s="247"/>
      <c r="C234" s="247"/>
      <c r="D234" s="244"/>
      <c r="E234" s="231"/>
      <c r="F234" s="231">
        <f t="shared" si="4"/>
        <v>0</v>
      </c>
      <c r="G234" s="219"/>
      <c r="H234" s="219"/>
      <c r="I234" s="388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</row>
    <row r="235" spans="1:174" s="40" customFormat="1" ht="32.25" hidden="1" customHeight="1" outlineLevel="1" x14ac:dyDescent="0.25">
      <c r="A235" s="229" t="s">
        <v>470</v>
      </c>
      <c r="B235" s="247"/>
      <c r="C235" s="247"/>
      <c r="D235" s="244"/>
      <c r="E235" s="231"/>
      <c r="F235" s="231">
        <f t="shared" si="4"/>
        <v>0</v>
      </c>
      <c r="G235" s="219"/>
      <c r="H235" s="219"/>
      <c r="I235" s="388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</row>
    <row r="236" spans="1:174" s="40" customFormat="1" ht="48" hidden="1" customHeight="1" outlineLevel="1" x14ac:dyDescent="0.25">
      <c r="A236" s="229" t="s">
        <v>788</v>
      </c>
      <c r="B236" s="247"/>
      <c r="C236" s="247"/>
      <c r="D236" s="244"/>
      <c r="E236" s="231"/>
      <c r="F236" s="231">
        <f t="shared" si="4"/>
        <v>0</v>
      </c>
      <c r="G236" s="219"/>
      <c r="H236" s="219"/>
      <c r="I236" s="388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</row>
    <row r="237" spans="1:174" s="40" customFormat="1" ht="36" hidden="1" customHeight="1" outlineLevel="1" x14ac:dyDescent="0.25">
      <c r="A237" s="238" t="s">
        <v>1124</v>
      </c>
      <c r="B237" s="247"/>
      <c r="C237" s="247"/>
      <c r="D237" s="244"/>
      <c r="E237" s="231">
        <f>'Раб.таблица 2019'!F263</f>
        <v>0</v>
      </c>
      <c r="F237" s="231">
        <f t="shared" si="4"/>
        <v>0</v>
      </c>
      <c r="G237" s="219"/>
      <c r="H237" s="219"/>
      <c r="I237" s="388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</row>
    <row r="238" spans="1:174" s="40" customFormat="1" ht="19.5" hidden="1" customHeight="1" outlineLevel="1" x14ac:dyDescent="0.25">
      <c r="A238" s="235"/>
      <c r="B238" s="247"/>
      <c r="C238" s="247"/>
      <c r="D238" s="244"/>
      <c r="E238" s="231"/>
      <c r="F238" s="231">
        <f t="shared" si="4"/>
        <v>0</v>
      </c>
      <c r="G238" s="219"/>
      <c r="H238" s="219"/>
      <c r="I238" s="388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</row>
    <row r="239" spans="1:174" s="40" customFormat="1" ht="19.5" hidden="1" customHeight="1" outlineLevel="1" x14ac:dyDescent="0.25">
      <c r="A239" s="235"/>
      <c r="B239" s="247"/>
      <c r="C239" s="247"/>
      <c r="D239" s="244"/>
      <c r="E239" s="231"/>
      <c r="F239" s="231">
        <f t="shared" si="4"/>
        <v>0</v>
      </c>
      <c r="G239" s="219"/>
      <c r="H239" s="219"/>
      <c r="I239" s="388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</row>
    <row r="240" spans="1:174" s="40" customFormat="1" ht="19.5" hidden="1" customHeight="1" outlineLevel="1" x14ac:dyDescent="0.25">
      <c r="A240" s="235"/>
      <c r="B240" s="247"/>
      <c r="C240" s="247"/>
      <c r="D240" s="244"/>
      <c r="E240" s="231"/>
      <c r="F240" s="231">
        <f t="shared" si="4"/>
        <v>0</v>
      </c>
      <c r="G240" s="219"/>
      <c r="H240" s="219"/>
      <c r="I240" s="388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</row>
    <row r="241" spans="1:174" s="40" customFormat="1" ht="19.5" hidden="1" customHeight="1" outlineLevel="1" x14ac:dyDescent="0.25">
      <c r="A241" s="235"/>
      <c r="B241" s="247"/>
      <c r="C241" s="247"/>
      <c r="D241" s="244"/>
      <c r="E241" s="231"/>
      <c r="F241" s="231">
        <f t="shared" si="4"/>
        <v>0</v>
      </c>
      <c r="G241" s="219"/>
      <c r="H241" s="219"/>
      <c r="I241" s="388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</row>
    <row r="242" spans="1:174" s="40" customFormat="1" ht="19.5" hidden="1" customHeight="1" outlineLevel="1" x14ac:dyDescent="0.25">
      <c r="A242" s="235"/>
      <c r="B242" s="247"/>
      <c r="C242" s="247"/>
      <c r="D242" s="244"/>
      <c r="E242" s="231"/>
      <c r="F242" s="231">
        <f t="shared" si="4"/>
        <v>0</v>
      </c>
      <c r="G242" s="219"/>
      <c r="H242" s="219"/>
      <c r="I242" s="388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</row>
    <row r="243" spans="1:174" s="40" customFormat="1" ht="19.5" hidden="1" customHeight="1" outlineLevel="1" x14ac:dyDescent="0.25">
      <c r="A243" s="235"/>
      <c r="B243" s="247"/>
      <c r="C243" s="247"/>
      <c r="D243" s="244"/>
      <c r="E243" s="231"/>
      <c r="F243" s="231">
        <f t="shared" si="4"/>
        <v>0</v>
      </c>
      <c r="G243" s="219"/>
      <c r="H243" s="219"/>
      <c r="I243" s="388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</row>
    <row r="244" spans="1:174" s="40" customFormat="1" ht="19.5" hidden="1" customHeight="1" outlineLevel="1" x14ac:dyDescent="0.25">
      <c r="A244" s="235"/>
      <c r="B244" s="247"/>
      <c r="C244" s="247"/>
      <c r="D244" s="244"/>
      <c r="E244" s="231"/>
      <c r="F244" s="231">
        <f t="shared" si="4"/>
        <v>0</v>
      </c>
      <c r="G244" s="219"/>
      <c r="H244" s="219"/>
      <c r="I244" s="388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</row>
    <row r="245" spans="1:174" s="40" customFormat="1" ht="19.5" hidden="1" customHeight="1" outlineLevel="1" x14ac:dyDescent="0.25">
      <c r="A245" s="235"/>
      <c r="B245" s="247"/>
      <c r="C245" s="247"/>
      <c r="D245" s="244"/>
      <c r="E245" s="231"/>
      <c r="F245" s="231">
        <f t="shared" si="4"/>
        <v>0</v>
      </c>
      <c r="G245" s="219"/>
      <c r="H245" s="219"/>
      <c r="I245" s="388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</row>
    <row r="246" spans="1:174" s="40" customFormat="1" ht="19.5" hidden="1" customHeight="1" outlineLevel="1" x14ac:dyDescent="0.25">
      <c r="A246" s="235"/>
      <c r="B246" s="247"/>
      <c r="C246" s="247"/>
      <c r="D246" s="244"/>
      <c r="E246" s="231"/>
      <c r="F246" s="231">
        <f t="shared" si="4"/>
        <v>0</v>
      </c>
      <c r="G246" s="219"/>
      <c r="H246" s="219"/>
      <c r="I246" s="388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</row>
    <row r="247" spans="1:174" s="40" customFormat="1" ht="24" customHeight="1" collapsed="1" x14ac:dyDescent="0.25">
      <c r="A247" s="235" t="s">
        <v>91</v>
      </c>
      <c r="B247" s="247">
        <v>341</v>
      </c>
      <c r="C247" s="247">
        <v>982</v>
      </c>
      <c r="D247" s="244" t="s">
        <v>1211</v>
      </c>
      <c r="E247" s="231">
        <f>'Раб.таблица 2019'!F277</f>
        <v>0</v>
      </c>
      <c r="F247" s="231">
        <f t="shared" si="4"/>
        <v>0</v>
      </c>
      <c r="G247" s="219"/>
      <c r="H247" s="219"/>
      <c r="I247" s="388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</row>
    <row r="248" spans="1:174" s="40" customFormat="1" ht="84.75" customHeight="1" x14ac:dyDescent="0.25">
      <c r="A248" s="235" t="s">
        <v>1191</v>
      </c>
      <c r="B248" s="247">
        <v>342</v>
      </c>
      <c r="C248" s="247">
        <v>983</v>
      </c>
      <c r="D248" s="244" t="s">
        <v>1211</v>
      </c>
      <c r="E248" s="231">
        <f>'Раб.таблица 2019'!F278</f>
        <v>1200000</v>
      </c>
      <c r="F248" s="231">
        <f t="shared" si="4"/>
        <v>1200000</v>
      </c>
      <c r="G248" s="219"/>
      <c r="H248" s="219"/>
      <c r="I248" s="388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</row>
    <row r="249" spans="1:174" s="40" customFormat="1" ht="23.25" customHeight="1" x14ac:dyDescent="0.25">
      <c r="A249" s="235" t="s">
        <v>20</v>
      </c>
      <c r="B249" s="247">
        <v>345</v>
      </c>
      <c r="C249" s="247">
        <v>985</v>
      </c>
      <c r="D249" s="244" t="s">
        <v>1211</v>
      </c>
      <c r="E249" s="231">
        <f>'Раб.таблица 2019'!F279</f>
        <v>66300</v>
      </c>
      <c r="F249" s="231">
        <f t="shared" si="4"/>
        <v>66300</v>
      </c>
      <c r="G249" s="219"/>
      <c r="H249" s="219"/>
      <c r="I249" s="388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</row>
    <row r="250" spans="1:174" s="40" customFormat="1" ht="21" hidden="1" customHeight="1" outlineLevel="1" x14ac:dyDescent="0.25">
      <c r="A250" s="590" t="s">
        <v>460</v>
      </c>
      <c r="B250" s="436"/>
      <c r="C250" s="437"/>
      <c r="D250" s="1712"/>
      <c r="E250" s="1713"/>
      <c r="F250" s="231">
        <f t="shared" si="4"/>
        <v>0</v>
      </c>
      <c r="G250" s="219"/>
      <c r="H250" s="219"/>
      <c r="I250" s="388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</row>
    <row r="251" spans="1:174" s="40" customFormat="1" ht="18.75" hidden="1" customHeight="1" outlineLevel="1" x14ac:dyDescent="0.25">
      <c r="A251" s="229" t="s">
        <v>789</v>
      </c>
      <c r="B251" s="430"/>
      <c r="C251" s="431"/>
      <c r="D251" s="432"/>
      <c r="E251" s="433"/>
      <c r="F251" s="231">
        <f t="shared" si="4"/>
        <v>0</v>
      </c>
      <c r="G251" s="219"/>
      <c r="H251" s="219"/>
      <c r="I251" s="388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</row>
    <row r="252" spans="1:174" s="40" customFormat="1" ht="18.75" hidden="1" customHeight="1" outlineLevel="1" x14ac:dyDescent="0.25">
      <c r="A252" s="429"/>
      <c r="B252" s="430"/>
      <c r="C252" s="431"/>
      <c r="D252" s="432"/>
      <c r="E252" s="433"/>
      <c r="F252" s="231">
        <f t="shared" si="4"/>
        <v>0</v>
      </c>
      <c r="G252" s="219"/>
      <c r="H252" s="219"/>
      <c r="I252" s="388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</row>
    <row r="253" spans="1:174" s="40" customFormat="1" ht="18.75" hidden="1" customHeight="1" outlineLevel="1" x14ac:dyDescent="0.25">
      <c r="A253" s="429"/>
      <c r="B253" s="430"/>
      <c r="C253" s="431"/>
      <c r="D253" s="432"/>
      <c r="E253" s="433"/>
      <c r="F253" s="231">
        <f t="shared" si="4"/>
        <v>0</v>
      </c>
      <c r="G253" s="219"/>
      <c r="H253" s="219"/>
      <c r="I253" s="388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</row>
    <row r="254" spans="1:174" s="40" customFormat="1" ht="18.75" hidden="1" customHeight="1" outlineLevel="1" x14ac:dyDescent="0.25">
      <c r="A254" s="429"/>
      <c r="B254" s="430"/>
      <c r="C254" s="431"/>
      <c r="D254" s="432"/>
      <c r="E254" s="433"/>
      <c r="F254" s="231">
        <f t="shared" si="4"/>
        <v>0</v>
      </c>
      <c r="G254" s="219"/>
      <c r="H254" s="219"/>
      <c r="I254" s="388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</row>
    <row r="255" spans="1:174" s="40" customFormat="1" ht="18.75" hidden="1" customHeight="1" outlineLevel="1" x14ac:dyDescent="0.25">
      <c r="A255" s="429"/>
      <c r="B255" s="430"/>
      <c r="C255" s="431"/>
      <c r="D255" s="432"/>
      <c r="E255" s="433"/>
      <c r="F255" s="231">
        <f t="shared" si="4"/>
        <v>0</v>
      </c>
      <c r="G255" s="219"/>
      <c r="H255" s="219"/>
      <c r="I255" s="388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</row>
    <row r="256" spans="1:174" s="40" customFormat="1" ht="18.75" hidden="1" customHeight="1" outlineLevel="1" x14ac:dyDescent="0.25">
      <c r="A256" s="429"/>
      <c r="B256" s="430"/>
      <c r="C256" s="431"/>
      <c r="D256" s="432"/>
      <c r="E256" s="433"/>
      <c r="F256" s="231">
        <f t="shared" si="4"/>
        <v>0</v>
      </c>
      <c r="G256" s="219"/>
      <c r="H256" s="219"/>
      <c r="I256" s="388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</row>
    <row r="257" spans="1:174" s="40" customFormat="1" ht="18.75" hidden="1" customHeight="1" outlineLevel="1" x14ac:dyDescent="0.25">
      <c r="A257" s="429"/>
      <c r="B257" s="430"/>
      <c r="C257" s="431"/>
      <c r="D257" s="432"/>
      <c r="E257" s="433"/>
      <c r="F257" s="231">
        <f t="shared" si="4"/>
        <v>0</v>
      </c>
      <c r="G257" s="219"/>
      <c r="H257" s="219"/>
      <c r="I257" s="388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</row>
    <row r="258" spans="1:174" s="40" customFormat="1" ht="18.75" hidden="1" customHeight="1" outlineLevel="1" x14ac:dyDescent="0.25">
      <c r="A258" s="429"/>
      <c r="B258" s="430"/>
      <c r="C258" s="431"/>
      <c r="D258" s="432"/>
      <c r="E258" s="433"/>
      <c r="F258" s="231">
        <f t="shared" si="4"/>
        <v>0</v>
      </c>
      <c r="G258" s="219"/>
      <c r="H258" s="219"/>
      <c r="I258" s="388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</row>
    <row r="259" spans="1:174" s="40" customFormat="1" ht="18.75" hidden="1" customHeight="1" outlineLevel="1" x14ac:dyDescent="0.25">
      <c r="A259" s="429"/>
      <c r="B259" s="430"/>
      <c r="C259" s="431"/>
      <c r="D259" s="432"/>
      <c r="E259" s="433"/>
      <c r="F259" s="231">
        <f t="shared" si="4"/>
        <v>0</v>
      </c>
      <c r="G259" s="219"/>
      <c r="H259" s="219"/>
      <c r="I259" s="388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</row>
    <row r="260" spans="1:174" s="40" customFormat="1" ht="18.75" hidden="1" customHeight="1" outlineLevel="1" x14ac:dyDescent="0.25">
      <c r="A260" s="429"/>
      <c r="B260" s="430"/>
      <c r="C260" s="431"/>
      <c r="D260" s="432"/>
      <c r="E260" s="433"/>
      <c r="F260" s="231">
        <f t="shared" si="4"/>
        <v>0</v>
      </c>
      <c r="G260" s="219"/>
      <c r="H260" s="219"/>
      <c r="I260" s="388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</row>
    <row r="261" spans="1:174" s="40" customFormat="1" ht="18.75" hidden="1" customHeight="1" outlineLevel="1" x14ac:dyDescent="0.25">
      <c r="A261" s="283"/>
      <c r="B261" s="230"/>
      <c r="C261" s="230"/>
      <c r="D261" s="244"/>
      <c r="E261" s="232"/>
      <c r="F261" s="231">
        <f t="shared" si="4"/>
        <v>0</v>
      </c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</row>
    <row r="262" spans="1:174" s="40" customFormat="1" ht="48.75" customHeight="1" collapsed="1" x14ac:dyDescent="0.25">
      <c r="A262" s="1674" t="s">
        <v>1771</v>
      </c>
      <c r="B262" s="439">
        <v>344</v>
      </c>
      <c r="C262" s="439">
        <v>986</v>
      </c>
      <c r="D262" s="244" t="s">
        <v>1211</v>
      </c>
      <c r="E262" s="593">
        <f>'Раб.таблица 2019'!F292</f>
        <v>0</v>
      </c>
      <c r="F262" s="231">
        <f t="shared" si="4"/>
        <v>0</v>
      </c>
      <c r="G262" s="219"/>
      <c r="H262" s="219"/>
      <c r="I262" s="388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</row>
    <row r="263" spans="1:174" s="40" customFormat="1" ht="36.75" customHeight="1" x14ac:dyDescent="0.25">
      <c r="A263" s="235" t="s">
        <v>1772</v>
      </c>
      <c r="B263" s="247">
        <v>349</v>
      </c>
      <c r="C263" s="247">
        <v>987</v>
      </c>
      <c r="D263" s="244" t="s">
        <v>1211</v>
      </c>
      <c r="E263" s="231">
        <f>'Раб.таблица 2019'!F293</f>
        <v>0</v>
      </c>
      <c r="F263" s="231">
        <f t="shared" si="4"/>
        <v>0</v>
      </c>
      <c r="G263" s="219"/>
      <c r="H263" s="219"/>
      <c r="I263" s="388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</row>
    <row r="264" spans="1:174" s="40" customFormat="1" ht="62.25" customHeight="1" thickBot="1" x14ac:dyDescent="0.3">
      <c r="A264" s="241" t="s">
        <v>1661</v>
      </c>
      <c r="B264" s="267">
        <v>349</v>
      </c>
      <c r="C264" s="267">
        <v>963</v>
      </c>
      <c r="D264" s="244" t="s">
        <v>1211</v>
      </c>
      <c r="E264" s="243">
        <f>'Раб.таблица 2019'!F294</f>
        <v>0</v>
      </c>
      <c r="F264" s="243">
        <f>E264</f>
        <v>0</v>
      </c>
      <c r="G264" s="219"/>
      <c r="H264" s="219"/>
      <c r="I264" s="388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</row>
    <row r="265" spans="1:174" s="41" customFormat="1" ht="64.5" hidden="1" customHeight="1" outlineLevel="1" x14ac:dyDescent="0.25">
      <c r="A265" s="1711" t="s">
        <v>1249</v>
      </c>
      <c r="B265" s="438"/>
      <c r="C265" s="439"/>
      <c r="D265" s="569"/>
      <c r="E265" s="476"/>
      <c r="F265" s="476"/>
      <c r="G265" s="389"/>
      <c r="H265" s="389"/>
      <c r="I265" s="390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  <c r="Y265" s="389"/>
      <c r="Z265" s="389"/>
    </row>
    <row r="266" spans="1:174" s="41" customFormat="1" ht="49.5" hidden="1" customHeight="1" outlineLevel="1" thickBot="1" x14ac:dyDescent="0.3">
      <c r="A266" s="240" t="s">
        <v>682</v>
      </c>
      <c r="B266" s="230"/>
      <c r="C266" s="247"/>
      <c r="D266" s="248"/>
      <c r="E266" s="232"/>
      <c r="F266" s="232"/>
      <c r="G266" s="389"/>
      <c r="H266" s="389"/>
      <c r="I266" s="390"/>
      <c r="J266" s="389"/>
      <c r="K266" s="389"/>
      <c r="L266" s="389"/>
      <c r="M266" s="389"/>
      <c r="N266" s="389"/>
      <c r="O266" s="389"/>
      <c r="P266" s="389"/>
      <c r="Q266" s="389"/>
      <c r="R266" s="389"/>
      <c r="S266" s="389"/>
      <c r="T266" s="389"/>
      <c r="U266" s="389"/>
      <c r="V266" s="389"/>
      <c r="W266" s="389"/>
      <c r="X266" s="389"/>
      <c r="Y266" s="389"/>
      <c r="Z266" s="389"/>
    </row>
    <row r="267" spans="1:174" s="10" customFormat="1" ht="37.5" customHeight="1" collapsed="1" thickBot="1" x14ac:dyDescent="0.35">
      <c r="A267" s="790" t="s">
        <v>1228</v>
      </c>
      <c r="B267" s="312"/>
      <c r="C267" s="312"/>
      <c r="D267" s="312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</row>
    <row r="268" spans="1:174" s="29" customFormat="1" ht="30" customHeight="1" x14ac:dyDescent="0.25">
      <c r="A268" s="2060" t="s">
        <v>56</v>
      </c>
      <c r="B268" s="2194" t="s">
        <v>37</v>
      </c>
      <c r="C268" s="2194" t="s">
        <v>31</v>
      </c>
      <c r="D268" s="2196" t="s">
        <v>69</v>
      </c>
      <c r="E268" s="2070" t="s">
        <v>1569</v>
      </c>
      <c r="F268" s="2198" t="s">
        <v>1570</v>
      </c>
      <c r="G268" s="2187"/>
      <c r="H268" s="2168"/>
      <c r="I268" s="2168"/>
      <c r="J268" s="2169"/>
      <c r="K268" s="2169"/>
      <c r="L268" s="2169"/>
      <c r="M268" s="2169"/>
      <c r="N268" s="2169"/>
      <c r="O268" s="2169"/>
      <c r="P268" s="2169"/>
      <c r="Q268" s="2169"/>
      <c r="R268" s="2169"/>
      <c r="S268" s="2169"/>
      <c r="T268" s="2169"/>
      <c r="U268" s="2169"/>
      <c r="V268" s="2169"/>
      <c r="W268" s="2169"/>
      <c r="X268" s="2169"/>
      <c r="Y268" s="2169"/>
      <c r="Z268" s="2169"/>
    </row>
    <row r="269" spans="1:174" s="29" customFormat="1" ht="196.5" customHeight="1" x14ac:dyDescent="0.25">
      <c r="A269" s="2061"/>
      <c r="B269" s="2195"/>
      <c r="C269" s="2195"/>
      <c r="D269" s="2197"/>
      <c r="E269" s="2071"/>
      <c r="F269" s="2199"/>
      <c r="G269" s="2187"/>
      <c r="H269" s="2168"/>
      <c r="I269" s="2168"/>
      <c r="J269" s="384"/>
      <c r="K269" s="384"/>
      <c r="L269" s="384"/>
      <c r="M269" s="385"/>
      <c r="N269" s="384"/>
      <c r="O269" s="384"/>
      <c r="P269" s="384"/>
      <c r="Q269" s="385"/>
      <c r="R269" s="384"/>
      <c r="S269" s="384"/>
      <c r="T269" s="384"/>
      <c r="U269" s="385"/>
      <c r="V269" s="384"/>
      <c r="W269" s="384"/>
      <c r="X269" s="384"/>
      <c r="Y269" s="385"/>
      <c r="Z269" s="386"/>
    </row>
    <row r="270" spans="1:174" s="29" customFormat="1" ht="17.25" customHeight="1" x14ac:dyDescent="0.25">
      <c r="A270" s="250">
        <v>1</v>
      </c>
      <c r="B270" s="251">
        <v>2</v>
      </c>
      <c r="C270" s="251">
        <v>3</v>
      </c>
      <c r="D270" s="563">
        <v>4</v>
      </c>
      <c r="E270" s="253">
        <v>5</v>
      </c>
      <c r="F270" s="568">
        <v>6</v>
      </c>
      <c r="G270" s="217"/>
      <c r="H270" s="217"/>
      <c r="I270" s="217"/>
      <c r="J270" s="215"/>
      <c r="K270" s="217"/>
      <c r="L270" s="215"/>
      <c r="M270" s="216"/>
      <c r="N270" s="215"/>
      <c r="O270" s="217"/>
      <c r="P270" s="215"/>
      <c r="Q270" s="216"/>
      <c r="R270" s="215"/>
      <c r="S270" s="217"/>
      <c r="T270" s="215"/>
      <c r="U270" s="216"/>
      <c r="V270" s="215"/>
      <c r="W270" s="217"/>
      <c r="X270" s="215"/>
      <c r="Y270" s="216"/>
      <c r="Z270" s="215"/>
    </row>
    <row r="271" spans="1:174" s="22" customFormat="1" ht="20.25" customHeight="1" x14ac:dyDescent="0.25">
      <c r="A271" s="273" t="s">
        <v>70</v>
      </c>
      <c r="B271" s="274"/>
      <c r="C271" s="274"/>
      <c r="D271" s="564"/>
      <c r="E271" s="276">
        <f>E273+E354</f>
        <v>355500</v>
      </c>
      <c r="F271" s="401">
        <f>F273+F354</f>
        <v>355500</v>
      </c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</row>
    <row r="272" spans="1:174" s="22" customFormat="1" ht="21" customHeight="1" x14ac:dyDescent="0.25">
      <c r="A272" s="273" t="s">
        <v>637</v>
      </c>
      <c r="B272" s="274"/>
      <c r="C272" s="274"/>
      <c r="D272" s="564"/>
      <c r="E272" s="276">
        <f>E277+E294+E303+E306+E323+E345+E355-E324-E325</f>
        <v>717600</v>
      </c>
      <c r="F272" s="276">
        <f>F277+F294+F303+F306+F323+F345+F355-F324-F325</f>
        <v>717600</v>
      </c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</row>
    <row r="273" spans="1:174" s="22" customFormat="1" ht="18" customHeight="1" x14ac:dyDescent="0.25">
      <c r="A273" s="268"/>
      <c r="B273" s="269">
        <v>200</v>
      </c>
      <c r="C273" s="269"/>
      <c r="D273" s="565"/>
      <c r="E273" s="270">
        <f>E274+E352+E350+E348+E344</f>
        <v>355500</v>
      </c>
      <c r="F273" s="376">
        <f>F274+F352+F350+F348+F344</f>
        <v>355500</v>
      </c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</row>
    <row r="274" spans="1:174" s="22" customFormat="1" ht="21" customHeight="1" x14ac:dyDescent="0.25">
      <c r="A274" s="273" t="s">
        <v>661</v>
      </c>
      <c r="B274" s="274">
        <v>220</v>
      </c>
      <c r="C274" s="274"/>
      <c r="D274" s="564"/>
      <c r="E274" s="276">
        <f>E275+E277+E294+E303+E306+E323+E345</f>
        <v>324000</v>
      </c>
      <c r="F274" s="276">
        <f>F275+F277+F294+F303+F306+F323+F345</f>
        <v>324000</v>
      </c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</row>
    <row r="275" spans="1:174" s="42" customFormat="1" ht="21.75" customHeight="1" x14ac:dyDescent="0.25">
      <c r="A275" s="273" t="s">
        <v>662</v>
      </c>
      <c r="B275" s="274">
        <v>212</v>
      </c>
      <c r="C275" s="274"/>
      <c r="D275" s="958"/>
      <c r="E275" s="276">
        <f>SUM(E276:E276)</f>
        <v>0</v>
      </c>
      <c r="F275" s="401">
        <f>SUM(F276:F276)</f>
        <v>0</v>
      </c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  <c r="BM275" s="194"/>
      <c r="BN275" s="194"/>
      <c r="BO275" s="194"/>
      <c r="BP275" s="194"/>
      <c r="BQ275" s="194"/>
      <c r="BR275" s="194"/>
      <c r="BS275" s="194"/>
      <c r="BT275" s="194"/>
      <c r="BU275" s="194"/>
      <c r="BV275" s="194"/>
      <c r="BW275" s="194"/>
      <c r="BX275" s="194"/>
      <c r="BY275" s="194"/>
      <c r="BZ275" s="194"/>
      <c r="CA275" s="194"/>
      <c r="CB275" s="194"/>
      <c r="CC275" s="194"/>
      <c r="CD275" s="194"/>
      <c r="CE275" s="194"/>
      <c r="CF275" s="194"/>
      <c r="CG275" s="194"/>
      <c r="CH275" s="194"/>
      <c r="CI275" s="194"/>
      <c r="CJ275" s="194"/>
      <c r="CK275" s="194"/>
      <c r="CL275" s="194"/>
      <c r="CM275" s="194"/>
      <c r="CN275" s="194"/>
      <c r="CO275" s="194"/>
      <c r="CP275" s="194"/>
      <c r="CQ275" s="194"/>
      <c r="CR275" s="194"/>
      <c r="CS275" s="194"/>
      <c r="CT275" s="194"/>
      <c r="CU275" s="194"/>
      <c r="CV275" s="194"/>
      <c r="CW275" s="194"/>
      <c r="CX275" s="194"/>
      <c r="CY275" s="194"/>
      <c r="CZ275" s="194"/>
      <c r="DA275" s="194"/>
      <c r="DB275" s="194"/>
      <c r="DC275" s="194"/>
      <c r="DD275" s="194"/>
      <c r="DE275" s="194"/>
      <c r="DF275" s="194"/>
      <c r="DG275" s="194"/>
      <c r="DH275" s="194"/>
      <c r="DI275" s="194"/>
      <c r="DJ275" s="194"/>
      <c r="DK275" s="194"/>
      <c r="DL275" s="194"/>
      <c r="DM275" s="194"/>
      <c r="DN275" s="194"/>
      <c r="DO275" s="194"/>
      <c r="DP275" s="194"/>
      <c r="DQ275" s="194"/>
      <c r="DR275" s="194"/>
      <c r="DS275" s="194"/>
      <c r="DT275" s="194"/>
      <c r="DU275" s="194"/>
      <c r="DV275" s="194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</row>
    <row r="276" spans="1:174" s="40" customFormat="1" ht="44.25" customHeight="1" x14ac:dyDescent="0.25">
      <c r="A276" s="235" t="s">
        <v>115</v>
      </c>
      <c r="B276" s="230"/>
      <c r="C276" s="247">
        <v>912</v>
      </c>
      <c r="D276" s="566" t="s">
        <v>1215</v>
      </c>
      <c r="E276" s="231">
        <f>'Раб.таблица 2019'!F306</f>
        <v>0</v>
      </c>
      <c r="F276" s="285">
        <f>E276</f>
        <v>0</v>
      </c>
      <c r="G276" s="219"/>
      <c r="H276" s="392"/>
      <c r="I276" s="392"/>
      <c r="J276" s="392"/>
      <c r="K276" s="392"/>
      <c r="L276" s="392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</row>
    <row r="277" spans="1:174" s="22" customFormat="1" ht="21" customHeight="1" x14ac:dyDescent="0.25">
      <c r="A277" s="273" t="s">
        <v>71</v>
      </c>
      <c r="B277" s="274">
        <v>221</v>
      </c>
      <c r="C277" s="274"/>
      <c r="D277" s="564"/>
      <c r="E277" s="276">
        <f>E278</f>
        <v>28000</v>
      </c>
      <c r="F277" s="401">
        <f>F278</f>
        <v>28000</v>
      </c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</row>
    <row r="278" spans="1:174" s="41" customFormat="1" ht="21" customHeight="1" x14ac:dyDescent="0.25">
      <c r="A278" s="235" t="s">
        <v>71</v>
      </c>
      <c r="B278" s="230"/>
      <c r="C278" s="247">
        <v>925</v>
      </c>
      <c r="D278" s="566" t="s">
        <v>1216</v>
      </c>
      <c r="E278" s="231">
        <f>'Раб.таблица 2019'!F308</f>
        <v>28000</v>
      </c>
      <c r="F278" s="285">
        <f>E278</f>
        <v>28000</v>
      </c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</row>
    <row r="279" spans="1:174" s="41" customFormat="1" ht="19.5" hidden="1" customHeight="1" outlineLevel="1" x14ac:dyDescent="0.25">
      <c r="A279" s="229" t="s">
        <v>60</v>
      </c>
      <c r="B279" s="230"/>
      <c r="C279" s="230"/>
      <c r="D279" s="566"/>
      <c r="E279" s="232"/>
      <c r="F279" s="378"/>
      <c r="G279" s="389"/>
      <c r="H279" s="389"/>
      <c r="I279" s="389"/>
      <c r="J279" s="389"/>
      <c r="K279" s="389"/>
      <c r="L279" s="389"/>
      <c r="M279" s="389"/>
      <c r="N279" s="389"/>
      <c r="O279" s="389"/>
      <c r="P279" s="389"/>
      <c r="Q279" s="389"/>
      <c r="R279" s="389"/>
      <c r="S279" s="389"/>
      <c r="T279" s="389"/>
      <c r="U279" s="389"/>
      <c r="V279" s="389"/>
      <c r="W279" s="389"/>
      <c r="X279" s="389"/>
      <c r="Y279" s="389"/>
      <c r="Z279" s="389"/>
    </row>
    <row r="280" spans="1:174" s="41" customFormat="1" ht="19.5" hidden="1" customHeight="1" outlineLevel="1" x14ac:dyDescent="0.25">
      <c r="A280" s="229" t="s">
        <v>72</v>
      </c>
      <c r="B280" s="230"/>
      <c r="C280" s="230"/>
      <c r="D280" s="566"/>
      <c r="E280" s="232"/>
      <c r="F280" s="378"/>
      <c r="G280" s="389"/>
      <c r="H280" s="389"/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  <c r="Y280" s="389"/>
      <c r="Z280" s="389"/>
    </row>
    <row r="281" spans="1:174" s="41" customFormat="1" ht="31.5" hidden="1" outlineLevel="1" x14ac:dyDescent="0.25">
      <c r="A281" s="229" t="s">
        <v>518</v>
      </c>
      <c r="B281" s="230"/>
      <c r="C281" s="230"/>
      <c r="D281" s="566"/>
      <c r="E281" s="232"/>
      <c r="F281" s="378"/>
      <c r="G281" s="389"/>
      <c r="H281" s="389"/>
      <c r="I281" s="389"/>
      <c r="J281" s="389"/>
      <c r="K281" s="389"/>
      <c r="L281" s="389"/>
      <c r="M281" s="389"/>
      <c r="N281" s="389"/>
      <c r="O281" s="389"/>
      <c r="P281" s="389"/>
      <c r="Q281" s="389"/>
      <c r="R281" s="389"/>
      <c r="S281" s="389"/>
      <c r="T281" s="389"/>
      <c r="U281" s="389"/>
      <c r="V281" s="389"/>
      <c r="W281" s="389"/>
      <c r="X281" s="389"/>
      <c r="Y281" s="389"/>
      <c r="Z281" s="389"/>
    </row>
    <row r="282" spans="1:174" s="41" customFormat="1" ht="31.5" hidden="1" outlineLevel="1" x14ac:dyDescent="0.25">
      <c r="A282" s="229" t="s">
        <v>520</v>
      </c>
      <c r="B282" s="230"/>
      <c r="C282" s="230"/>
      <c r="D282" s="566"/>
      <c r="E282" s="232"/>
      <c r="F282" s="378"/>
      <c r="G282" s="389"/>
      <c r="H282" s="389"/>
      <c r="I282" s="389"/>
      <c r="J282" s="389"/>
      <c r="K282" s="389"/>
      <c r="L282" s="389"/>
      <c r="M282" s="389"/>
      <c r="N282" s="389"/>
      <c r="O282" s="389"/>
      <c r="P282" s="389"/>
      <c r="Q282" s="389"/>
      <c r="R282" s="389"/>
      <c r="S282" s="389"/>
      <c r="T282" s="389"/>
      <c r="U282" s="389"/>
      <c r="V282" s="389"/>
      <c r="W282" s="389"/>
      <c r="X282" s="389"/>
      <c r="Y282" s="389"/>
      <c r="Z282" s="389"/>
    </row>
    <row r="283" spans="1:174" s="41" customFormat="1" ht="47.25" hidden="1" outlineLevel="1" x14ac:dyDescent="0.25">
      <c r="A283" s="229" t="s">
        <v>524</v>
      </c>
      <c r="B283" s="230"/>
      <c r="C283" s="230"/>
      <c r="D283" s="566"/>
      <c r="E283" s="232"/>
      <c r="F283" s="378"/>
      <c r="G283" s="389"/>
      <c r="H283" s="389"/>
      <c r="I283" s="389"/>
      <c r="J283" s="389"/>
      <c r="K283" s="389"/>
      <c r="L283" s="389"/>
      <c r="M283" s="389"/>
      <c r="N283" s="389"/>
      <c r="O283" s="389"/>
      <c r="P283" s="389"/>
      <c r="Q283" s="389"/>
      <c r="R283" s="389"/>
      <c r="S283" s="389"/>
      <c r="T283" s="389"/>
      <c r="U283" s="389"/>
      <c r="V283" s="389"/>
      <c r="W283" s="389"/>
      <c r="X283" s="389"/>
      <c r="Y283" s="389"/>
      <c r="Z283" s="389"/>
    </row>
    <row r="284" spans="1:174" s="41" customFormat="1" ht="21" hidden="1" customHeight="1" outlineLevel="1" x14ac:dyDescent="0.25">
      <c r="A284" s="229" t="s">
        <v>59</v>
      </c>
      <c r="B284" s="230"/>
      <c r="C284" s="230"/>
      <c r="D284" s="566"/>
      <c r="E284" s="232"/>
      <c r="F284" s="378"/>
      <c r="G284" s="389"/>
      <c r="H284" s="389"/>
      <c r="I284" s="389"/>
      <c r="J284" s="389"/>
      <c r="K284" s="389"/>
      <c r="L284" s="389"/>
      <c r="M284" s="389"/>
      <c r="N284" s="389"/>
      <c r="O284" s="389"/>
      <c r="P284" s="389"/>
      <c r="Q284" s="389"/>
      <c r="R284" s="389"/>
      <c r="S284" s="389"/>
      <c r="T284" s="219"/>
      <c r="U284" s="389"/>
      <c r="V284" s="389"/>
      <c r="W284" s="389"/>
      <c r="X284" s="389"/>
      <c r="Y284" s="389"/>
      <c r="Z284" s="389"/>
    </row>
    <row r="285" spans="1:174" s="41" customFormat="1" ht="32.25" hidden="1" customHeight="1" outlineLevel="1" x14ac:dyDescent="0.25">
      <c r="A285" s="229" t="s">
        <v>643</v>
      </c>
      <c r="B285" s="230"/>
      <c r="C285" s="230"/>
      <c r="D285" s="566"/>
      <c r="E285" s="232"/>
      <c r="F285" s="378"/>
      <c r="G285" s="389"/>
      <c r="H285" s="389"/>
      <c r="I285" s="389"/>
      <c r="J285" s="389"/>
      <c r="K285" s="389"/>
      <c r="L285" s="389"/>
      <c r="M285" s="389"/>
      <c r="N285" s="389"/>
      <c r="O285" s="389"/>
      <c r="P285" s="389"/>
      <c r="Q285" s="389"/>
      <c r="R285" s="389"/>
      <c r="S285" s="389"/>
      <c r="T285" s="389"/>
      <c r="U285" s="389"/>
      <c r="V285" s="389"/>
      <c r="W285" s="389"/>
      <c r="X285" s="389"/>
      <c r="Y285" s="389"/>
      <c r="Z285" s="389"/>
    </row>
    <row r="286" spans="1:174" s="41" customFormat="1" ht="31.5" hidden="1" customHeight="1" outlineLevel="1" x14ac:dyDescent="0.25">
      <c r="A286" s="229" t="s">
        <v>669</v>
      </c>
      <c r="B286" s="230"/>
      <c r="C286" s="230"/>
      <c r="D286" s="566"/>
      <c r="E286" s="232"/>
      <c r="F286" s="378"/>
      <c r="G286" s="389"/>
      <c r="H286" s="389"/>
      <c r="I286" s="389"/>
      <c r="J286" s="389"/>
      <c r="K286" s="389"/>
      <c r="L286" s="389"/>
      <c r="M286" s="389"/>
      <c r="N286" s="389"/>
      <c r="O286" s="389"/>
      <c r="P286" s="389"/>
      <c r="Q286" s="389"/>
      <c r="R286" s="389"/>
      <c r="S286" s="389"/>
      <c r="T286" s="389"/>
      <c r="U286" s="389"/>
      <c r="V286" s="389"/>
      <c r="W286" s="389"/>
      <c r="X286" s="389"/>
      <c r="Y286" s="389"/>
      <c r="Z286" s="389"/>
    </row>
    <row r="287" spans="1:174" s="41" customFormat="1" ht="21" hidden="1" customHeight="1" outlineLevel="1" x14ac:dyDescent="0.25">
      <c r="A287" s="229" t="s">
        <v>533</v>
      </c>
      <c r="B287" s="230"/>
      <c r="C287" s="230"/>
      <c r="D287" s="566"/>
      <c r="E287" s="232"/>
      <c r="F287" s="378"/>
      <c r="G287" s="389"/>
      <c r="H287" s="389"/>
      <c r="I287" s="389"/>
      <c r="J287" s="389"/>
      <c r="K287" s="389"/>
      <c r="L287" s="389"/>
      <c r="M287" s="389"/>
      <c r="N287" s="389"/>
      <c r="O287" s="389"/>
      <c r="P287" s="389"/>
      <c r="Q287" s="389"/>
      <c r="R287" s="389"/>
      <c r="S287" s="389"/>
      <c r="T287" s="389"/>
      <c r="U287" s="389"/>
      <c r="V287" s="389"/>
      <c r="W287" s="389"/>
      <c r="X287" s="389"/>
      <c r="Y287" s="389"/>
      <c r="Z287" s="389"/>
    </row>
    <row r="288" spans="1:174" s="41" customFormat="1" ht="31.5" hidden="1" customHeight="1" outlineLevel="1" x14ac:dyDescent="0.25">
      <c r="A288" s="229" t="s">
        <v>728</v>
      </c>
      <c r="B288" s="230"/>
      <c r="C288" s="230"/>
      <c r="D288" s="566"/>
      <c r="E288" s="232"/>
      <c r="F288" s="378"/>
      <c r="G288" s="389"/>
      <c r="H288" s="389"/>
      <c r="I288" s="389"/>
      <c r="J288" s="389"/>
      <c r="K288" s="389"/>
      <c r="L288" s="389"/>
      <c r="M288" s="389"/>
      <c r="N288" s="389"/>
      <c r="O288" s="389"/>
      <c r="P288" s="389"/>
      <c r="Q288" s="389"/>
      <c r="R288" s="389"/>
      <c r="S288" s="389"/>
      <c r="T288" s="389"/>
      <c r="U288" s="389"/>
      <c r="V288" s="389"/>
      <c r="W288" s="389"/>
      <c r="X288" s="389"/>
      <c r="Y288" s="389"/>
      <c r="Z288" s="389"/>
    </row>
    <row r="289" spans="1:174" s="41" customFormat="1" ht="15.75" hidden="1" customHeight="1" outlineLevel="1" x14ac:dyDescent="0.25">
      <c r="A289" s="229"/>
      <c r="B289" s="230"/>
      <c r="C289" s="230"/>
      <c r="D289" s="566"/>
      <c r="E289" s="232"/>
      <c r="F289" s="378"/>
      <c r="G289" s="389"/>
      <c r="H289" s="389"/>
      <c r="I289" s="389"/>
      <c r="J289" s="389"/>
      <c r="K289" s="389"/>
      <c r="L289" s="389"/>
      <c r="M289" s="389"/>
      <c r="N289" s="389"/>
      <c r="O289" s="389"/>
      <c r="P289" s="389"/>
      <c r="Q289" s="389"/>
      <c r="R289" s="389"/>
      <c r="S289" s="389"/>
      <c r="T289" s="389"/>
      <c r="U289" s="389"/>
      <c r="V289" s="389"/>
      <c r="W289" s="389"/>
      <c r="X289" s="389"/>
      <c r="Y289" s="389"/>
      <c r="Z289" s="389"/>
    </row>
    <row r="290" spans="1:174" s="41" customFormat="1" ht="15.75" hidden="1" customHeight="1" outlineLevel="1" x14ac:dyDescent="0.25">
      <c r="A290" s="229"/>
      <c r="B290" s="230"/>
      <c r="C290" s="230"/>
      <c r="D290" s="566"/>
      <c r="E290" s="232"/>
      <c r="F290" s="378"/>
      <c r="G290" s="389"/>
      <c r="H290" s="389"/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  <c r="Y290" s="389"/>
      <c r="Z290" s="389"/>
    </row>
    <row r="291" spans="1:174" s="41" customFormat="1" ht="15.75" hidden="1" customHeight="1" outlineLevel="1" x14ac:dyDescent="0.25">
      <c r="A291" s="229"/>
      <c r="B291" s="230"/>
      <c r="C291" s="230"/>
      <c r="D291" s="566"/>
      <c r="E291" s="232"/>
      <c r="F291" s="378"/>
      <c r="G291" s="389"/>
      <c r="H291" s="389"/>
      <c r="I291" s="389"/>
      <c r="J291" s="389"/>
      <c r="K291" s="389"/>
      <c r="L291" s="389"/>
      <c r="M291" s="389"/>
      <c r="N291" s="389"/>
      <c r="O291" s="389"/>
      <c r="P291" s="389"/>
      <c r="Q291" s="389"/>
      <c r="R291" s="389"/>
      <c r="S291" s="389"/>
      <c r="T291" s="389"/>
      <c r="U291" s="389"/>
      <c r="V291" s="389"/>
      <c r="W291" s="389"/>
      <c r="X291" s="389"/>
      <c r="Y291" s="389"/>
      <c r="Z291" s="389"/>
    </row>
    <row r="292" spans="1:174" s="41" customFormat="1" ht="15.75" hidden="1" customHeight="1" outlineLevel="1" x14ac:dyDescent="0.25">
      <c r="A292" s="229"/>
      <c r="B292" s="230"/>
      <c r="C292" s="230"/>
      <c r="D292" s="566"/>
      <c r="E292" s="232"/>
      <c r="F292" s="378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389"/>
      <c r="R292" s="389"/>
      <c r="S292" s="389"/>
      <c r="T292" s="389"/>
      <c r="U292" s="389"/>
      <c r="V292" s="389"/>
      <c r="W292" s="389"/>
      <c r="X292" s="389"/>
      <c r="Y292" s="389"/>
      <c r="Z292" s="389"/>
    </row>
    <row r="293" spans="1:174" s="41" customFormat="1" ht="15.75" hidden="1" customHeight="1" outlineLevel="1" x14ac:dyDescent="0.25">
      <c r="A293" s="229"/>
      <c r="B293" s="230"/>
      <c r="C293" s="230"/>
      <c r="D293" s="566"/>
      <c r="E293" s="232"/>
      <c r="F293" s="378"/>
      <c r="G293" s="389"/>
      <c r="H293" s="389"/>
      <c r="I293" s="389"/>
      <c r="J293" s="389"/>
      <c r="K293" s="389"/>
      <c r="L293" s="389"/>
      <c r="M293" s="389"/>
      <c r="N293" s="389"/>
      <c r="O293" s="389"/>
      <c r="P293" s="389"/>
      <c r="Q293" s="389"/>
      <c r="R293" s="389"/>
      <c r="S293" s="389"/>
      <c r="T293" s="389"/>
      <c r="U293" s="389"/>
      <c r="V293" s="389"/>
      <c r="W293" s="389"/>
      <c r="X293" s="389"/>
      <c r="Y293" s="389"/>
      <c r="Z293" s="389"/>
    </row>
    <row r="294" spans="1:174" s="42" customFormat="1" ht="21.75" customHeight="1" collapsed="1" x14ac:dyDescent="0.25">
      <c r="A294" s="273" t="s">
        <v>655</v>
      </c>
      <c r="B294" s="274">
        <v>222</v>
      </c>
      <c r="C294" s="274"/>
      <c r="D294" s="564"/>
      <c r="E294" s="276">
        <f>E295</f>
        <v>0</v>
      </c>
      <c r="F294" s="401">
        <f>F295</f>
        <v>0</v>
      </c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  <c r="BM294" s="194"/>
      <c r="BN294" s="194"/>
      <c r="BO294" s="194"/>
      <c r="BP294" s="194"/>
      <c r="BQ294" s="194"/>
      <c r="BR294" s="194"/>
      <c r="BS294" s="194"/>
      <c r="BT294" s="194"/>
      <c r="BU294" s="194"/>
      <c r="BV294" s="194"/>
      <c r="BW294" s="194"/>
      <c r="BX294" s="194"/>
      <c r="BY294" s="194"/>
      <c r="BZ294" s="194"/>
      <c r="CA294" s="194"/>
      <c r="CB294" s="194"/>
      <c r="CC294" s="194"/>
      <c r="CD294" s="194"/>
      <c r="CE294" s="194"/>
      <c r="CF294" s="194"/>
      <c r="CG294" s="194"/>
      <c r="CH294" s="194"/>
      <c r="CI294" s="194"/>
      <c r="CJ294" s="194"/>
      <c r="CK294" s="194"/>
      <c r="CL294" s="194"/>
      <c r="CM294" s="194"/>
      <c r="CN294" s="194"/>
      <c r="CO294" s="194"/>
      <c r="CP294" s="194"/>
      <c r="CQ294" s="194"/>
      <c r="CR294" s="194"/>
      <c r="CS294" s="194"/>
      <c r="CT294" s="194"/>
      <c r="CU294" s="194"/>
      <c r="CV294" s="194"/>
      <c r="CW294" s="194"/>
      <c r="CX294" s="194"/>
      <c r="CY294" s="194"/>
      <c r="CZ294" s="194"/>
      <c r="DA294" s="194"/>
      <c r="DB294" s="194"/>
      <c r="DC294" s="194"/>
      <c r="DD294" s="194"/>
      <c r="DE294" s="194"/>
      <c r="DF294" s="194"/>
      <c r="DG294" s="194"/>
      <c r="DH294" s="194"/>
      <c r="DI294" s="194"/>
      <c r="DJ294" s="194"/>
      <c r="DK294" s="194"/>
      <c r="DL294" s="194"/>
      <c r="DM294" s="194"/>
      <c r="DN294" s="194"/>
      <c r="DO294" s="194"/>
      <c r="DP294" s="194"/>
      <c r="DQ294" s="194"/>
      <c r="DR294" s="194"/>
      <c r="DS294" s="194"/>
      <c r="DT294" s="194"/>
      <c r="DU294" s="194"/>
      <c r="DV294" s="194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</row>
    <row r="295" spans="1:174" s="40" customFormat="1" ht="23.25" customHeight="1" x14ac:dyDescent="0.25">
      <c r="A295" s="235" t="s">
        <v>670</v>
      </c>
      <c r="B295" s="230"/>
      <c r="C295" s="247">
        <v>922</v>
      </c>
      <c r="D295" s="566" t="s">
        <v>1216</v>
      </c>
      <c r="E295" s="231"/>
      <c r="F295" s="285">
        <f>E295</f>
        <v>0</v>
      </c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  <c r="FQ295" s="41"/>
      <c r="FR295" s="41"/>
    </row>
    <row r="296" spans="1:174" s="41" customFormat="1" ht="81" hidden="1" customHeight="1" outlineLevel="1" x14ac:dyDescent="0.25">
      <c r="A296" s="229" t="s">
        <v>671</v>
      </c>
      <c r="B296" s="230"/>
      <c r="C296" s="230"/>
      <c r="D296" s="566"/>
      <c r="E296" s="232"/>
      <c r="F296" s="378"/>
      <c r="G296" s="389"/>
      <c r="H296" s="389"/>
      <c r="I296" s="389"/>
      <c r="J296" s="389"/>
      <c r="K296" s="389"/>
      <c r="L296" s="389"/>
      <c r="M296" s="389"/>
      <c r="N296" s="389"/>
      <c r="O296" s="389"/>
      <c r="P296" s="389"/>
      <c r="Q296" s="389"/>
      <c r="R296" s="389"/>
      <c r="S296" s="389"/>
      <c r="T296" s="389"/>
      <c r="U296" s="389"/>
      <c r="V296" s="389"/>
      <c r="W296" s="389"/>
      <c r="X296" s="389"/>
      <c r="Y296" s="389"/>
      <c r="Z296" s="389"/>
    </row>
    <row r="297" spans="1:174" s="41" customFormat="1" ht="48" hidden="1" customHeight="1" outlineLevel="1" x14ac:dyDescent="0.25">
      <c r="A297" s="238" t="s">
        <v>681</v>
      </c>
      <c r="B297" s="230"/>
      <c r="C297" s="230"/>
      <c r="D297" s="566"/>
      <c r="E297" s="232"/>
      <c r="F297" s="378"/>
      <c r="G297" s="389"/>
      <c r="H297" s="389"/>
      <c r="I297" s="389"/>
      <c r="J297" s="389"/>
      <c r="K297" s="389"/>
      <c r="L297" s="389"/>
      <c r="M297" s="389"/>
      <c r="N297" s="389"/>
      <c r="O297" s="389"/>
      <c r="P297" s="389"/>
      <c r="Q297" s="389"/>
      <c r="R297" s="389"/>
      <c r="S297" s="389"/>
      <c r="T297" s="389"/>
      <c r="U297" s="389"/>
      <c r="V297" s="389"/>
      <c r="W297" s="389"/>
      <c r="X297" s="389"/>
      <c r="Y297" s="389"/>
      <c r="Z297" s="389"/>
    </row>
    <row r="298" spans="1:174" s="41" customFormat="1" hidden="1" outlineLevel="1" x14ac:dyDescent="0.25">
      <c r="A298" s="238"/>
      <c r="B298" s="230"/>
      <c r="C298" s="230"/>
      <c r="D298" s="566"/>
      <c r="E298" s="232"/>
      <c r="F298" s="378"/>
      <c r="G298" s="389"/>
      <c r="H298" s="389"/>
      <c r="I298" s="389"/>
      <c r="J298" s="389"/>
      <c r="K298" s="389"/>
      <c r="L298" s="389"/>
      <c r="M298" s="389"/>
      <c r="N298" s="389"/>
      <c r="O298" s="389"/>
      <c r="P298" s="389"/>
      <c r="Q298" s="389"/>
      <c r="R298" s="389"/>
      <c r="S298" s="389"/>
      <c r="T298" s="389"/>
      <c r="U298" s="389"/>
      <c r="V298" s="389"/>
      <c r="W298" s="389"/>
      <c r="X298" s="389"/>
      <c r="Y298" s="389"/>
      <c r="Z298" s="389"/>
    </row>
    <row r="299" spans="1:174" s="41" customFormat="1" hidden="1" outlineLevel="1" x14ac:dyDescent="0.25">
      <c r="A299" s="238"/>
      <c r="B299" s="230"/>
      <c r="C299" s="230"/>
      <c r="D299" s="566"/>
      <c r="E299" s="232"/>
      <c r="F299" s="378"/>
      <c r="G299" s="389"/>
      <c r="H299" s="389"/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  <c r="Y299" s="389"/>
      <c r="Z299" s="389"/>
    </row>
    <row r="300" spans="1:174" s="41" customFormat="1" hidden="1" outlineLevel="1" x14ac:dyDescent="0.25">
      <c r="A300" s="238"/>
      <c r="B300" s="230"/>
      <c r="C300" s="230"/>
      <c r="D300" s="566"/>
      <c r="E300" s="232"/>
      <c r="F300" s="378"/>
      <c r="G300" s="389"/>
      <c r="H300" s="389"/>
      <c r="I300" s="389"/>
      <c r="J300" s="389"/>
      <c r="K300" s="389"/>
      <c r="L300" s="389"/>
      <c r="M300" s="389"/>
      <c r="N300" s="389"/>
      <c r="O300" s="389"/>
      <c r="P300" s="389"/>
      <c r="Q300" s="389"/>
      <c r="R300" s="389"/>
      <c r="S300" s="389"/>
      <c r="T300" s="389"/>
      <c r="U300" s="389"/>
      <c r="V300" s="389"/>
      <c r="W300" s="389"/>
      <c r="X300" s="389"/>
      <c r="Y300" s="389"/>
      <c r="Z300" s="389"/>
    </row>
    <row r="301" spans="1:174" s="41" customFormat="1" hidden="1" outlineLevel="1" x14ac:dyDescent="0.25">
      <c r="A301" s="238"/>
      <c r="B301" s="230"/>
      <c r="C301" s="230"/>
      <c r="D301" s="566"/>
      <c r="E301" s="232"/>
      <c r="F301" s="378"/>
      <c r="G301" s="389"/>
      <c r="H301" s="389"/>
      <c r="I301" s="389"/>
      <c r="J301" s="389"/>
      <c r="K301" s="389"/>
      <c r="L301" s="389"/>
      <c r="M301" s="389"/>
      <c r="N301" s="389"/>
      <c r="O301" s="389"/>
      <c r="P301" s="389"/>
      <c r="Q301" s="389"/>
      <c r="R301" s="389"/>
      <c r="S301" s="389"/>
      <c r="T301" s="389"/>
      <c r="U301" s="389"/>
      <c r="V301" s="389"/>
      <c r="W301" s="389"/>
      <c r="X301" s="389"/>
      <c r="Y301" s="389"/>
      <c r="Z301" s="389"/>
    </row>
    <row r="302" spans="1:174" s="41" customFormat="1" hidden="1" outlineLevel="1" x14ac:dyDescent="0.25">
      <c r="A302" s="238"/>
      <c r="B302" s="230"/>
      <c r="C302" s="230"/>
      <c r="D302" s="566"/>
      <c r="E302" s="232"/>
      <c r="F302" s="378"/>
      <c r="G302" s="389"/>
      <c r="H302" s="389"/>
      <c r="I302" s="389"/>
      <c r="J302" s="389"/>
      <c r="K302" s="389"/>
      <c r="L302" s="389"/>
      <c r="M302" s="389"/>
      <c r="N302" s="389"/>
      <c r="O302" s="389"/>
      <c r="P302" s="389"/>
      <c r="Q302" s="389"/>
      <c r="R302" s="389"/>
      <c r="S302" s="389"/>
      <c r="T302" s="389"/>
      <c r="U302" s="389"/>
      <c r="V302" s="389"/>
      <c r="W302" s="389"/>
      <c r="X302" s="389"/>
      <c r="Y302" s="389"/>
      <c r="Z302" s="389"/>
    </row>
    <row r="303" spans="1:174" s="42" customFormat="1" ht="31.5" collapsed="1" x14ac:dyDescent="0.25">
      <c r="A303" s="281" t="s">
        <v>654</v>
      </c>
      <c r="B303" s="274">
        <v>224</v>
      </c>
      <c r="C303" s="274"/>
      <c r="D303" s="564"/>
      <c r="E303" s="276">
        <f>E304</f>
        <v>0</v>
      </c>
      <c r="F303" s="401">
        <f>F304</f>
        <v>0</v>
      </c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4"/>
      <c r="BM303" s="194"/>
      <c r="BN303" s="194"/>
      <c r="BO303" s="194"/>
      <c r="BP303" s="194"/>
      <c r="BQ303" s="194"/>
      <c r="BR303" s="194"/>
      <c r="BS303" s="194"/>
      <c r="BT303" s="194"/>
      <c r="BU303" s="194"/>
      <c r="BV303" s="194"/>
      <c r="BW303" s="194"/>
      <c r="BX303" s="194"/>
      <c r="BY303" s="194"/>
      <c r="BZ303" s="194"/>
      <c r="CA303" s="194"/>
      <c r="CB303" s="194"/>
      <c r="CC303" s="194"/>
      <c r="CD303" s="194"/>
      <c r="CE303" s="194"/>
      <c r="CF303" s="194"/>
      <c r="CG303" s="194"/>
      <c r="CH303" s="194"/>
      <c r="CI303" s="194"/>
      <c r="CJ303" s="194"/>
      <c r="CK303" s="194"/>
      <c r="CL303" s="194"/>
      <c r="CM303" s="194"/>
      <c r="CN303" s="194"/>
      <c r="CO303" s="194"/>
      <c r="CP303" s="194"/>
      <c r="CQ303" s="194"/>
      <c r="CR303" s="194"/>
      <c r="CS303" s="194"/>
      <c r="CT303" s="194"/>
      <c r="CU303" s="194"/>
      <c r="CV303" s="194"/>
      <c r="CW303" s="194"/>
      <c r="CX303" s="194"/>
      <c r="CY303" s="194"/>
      <c r="CZ303" s="194"/>
      <c r="DA303" s="194"/>
      <c r="DB303" s="194"/>
      <c r="DC303" s="194"/>
      <c r="DD303" s="194"/>
      <c r="DE303" s="194"/>
      <c r="DF303" s="194"/>
      <c r="DG303" s="194"/>
      <c r="DH303" s="194"/>
      <c r="DI303" s="194"/>
      <c r="DJ303" s="194"/>
      <c r="DK303" s="194"/>
      <c r="DL303" s="194"/>
      <c r="DM303" s="194"/>
      <c r="DN303" s="194"/>
      <c r="DO303" s="194"/>
      <c r="DP303" s="194"/>
      <c r="DQ303" s="194"/>
      <c r="DR303" s="194"/>
      <c r="DS303" s="194"/>
      <c r="DT303" s="194"/>
      <c r="DU303" s="194"/>
      <c r="DV303" s="194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</row>
    <row r="304" spans="1:174" s="40" customFormat="1" ht="29.25" x14ac:dyDescent="0.25">
      <c r="A304" s="235" t="s">
        <v>654</v>
      </c>
      <c r="B304" s="230"/>
      <c r="C304" s="247">
        <v>926</v>
      </c>
      <c r="D304" s="566" t="s">
        <v>1216</v>
      </c>
      <c r="E304" s="231"/>
      <c r="F304" s="285">
        <f>E304</f>
        <v>0</v>
      </c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</row>
    <row r="305" spans="1:174" s="40" customFormat="1" ht="31.5" hidden="1" customHeight="1" outlineLevel="1" x14ac:dyDescent="0.25">
      <c r="A305" s="283" t="s">
        <v>652</v>
      </c>
      <c r="B305" s="230"/>
      <c r="C305" s="247"/>
      <c r="D305" s="566"/>
      <c r="E305" s="231"/>
      <c r="F305" s="285"/>
      <c r="G305" s="219"/>
      <c r="H305" s="219"/>
      <c r="I305" s="219"/>
      <c r="J305" s="219"/>
      <c r="K305" s="219"/>
      <c r="L305" s="219"/>
      <c r="M305" s="389"/>
      <c r="N305" s="219"/>
      <c r="O305" s="219"/>
      <c r="P305" s="219"/>
      <c r="Q305" s="389"/>
      <c r="R305" s="219"/>
      <c r="S305" s="219"/>
      <c r="T305" s="219"/>
      <c r="U305" s="389"/>
      <c r="V305" s="219"/>
      <c r="W305" s="219"/>
      <c r="X305" s="219"/>
      <c r="Y305" s="389"/>
      <c r="Z305" s="389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</row>
    <row r="306" spans="1:174" s="42" customFormat="1" ht="31.5" customHeight="1" collapsed="1" x14ac:dyDescent="0.25">
      <c r="A306" s="281" t="s">
        <v>657</v>
      </c>
      <c r="B306" s="274">
        <v>225</v>
      </c>
      <c r="C306" s="274"/>
      <c r="D306" s="564"/>
      <c r="E306" s="276">
        <f>E307+E315</f>
        <v>108000</v>
      </c>
      <c r="F306" s="401">
        <f>F307+F315</f>
        <v>108000</v>
      </c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4"/>
      <c r="BM306" s="194"/>
      <c r="BN306" s="194"/>
      <c r="BO306" s="194"/>
      <c r="BP306" s="194"/>
      <c r="BQ306" s="194"/>
      <c r="BR306" s="194"/>
      <c r="BS306" s="194"/>
      <c r="BT306" s="194"/>
      <c r="BU306" s="194"/>
      <c r="BV306" s="194"/>
      <c r="BW306" s="194"/>
      <c r="BX306" s="194"/>
      <c r="BY306" s="194"/>
      <c r="BZ306" s="194"/>
      <c r="CA306" s="194"/>
      <c r="CB306" s="194"/>
      <c r="CC306" s="194"/>
      <c r="CD306" s="194"/>
      <c r="CE306" s="194"/>
      <c r="CF306" s="194"/>
      <c r="CG306" s="194"/>
      <c r="CH306" s="194"/>
      <c r="CI306" s="194"/>
      <c r="CJ306" s="194"/>
      <c r="CK306" s="194"/>
      <c r="CL306" s="194"/>
      <c r="CM306" s="194"/>
      <c r="CN306" s="194"/>
      <c r="CO306" s="194"/>
      <c r="CP306" s="194"/>
      <c r="CQ306" s="194"/>
      <c r="CR306" s="194"/>
      <c r="CS306" s="194"/>
      <c r="CT306" s="194"/>
      <c r="CU306" s="194"/>
      <c r="CV306" s="194"/>
      <c r="CW306" s="194"/>
      <c r="CX306" s="194"/>
      <c r="CY306" s="194"/>
      <c r="CZ306" s="194"/>
      <c r="DA306" s="194"/>
      <c r="DB306" s="194"/>
      <c r="DC306" s="194"/>
      <c r="DD306" s="194"/>
      <c r="DE306" s="194"/>
      <c r="DF306" s="194"/>
      <c r="DG306" s="194"/>
      <c r="DH306" s="194"/>
      <c r="DI306" s="194"/>
      <c r="DJ306" s="194"/>
      <c r="DK306" s="194"/>
      <c r="DL306" s="194"/>
      <c r="DM306" s="194"/>
      <c r="DN306" s="194"/>
      <c r="DO306" s="194"/>
      <c r="DP306" s="194"/>
      <c r="DQ306" s="194"/>
      <c r="DR306" s="194"/>
      <c r="DS306" s="194"/>
      <c r="DT306" s="194"/>
      <c r="DU306" s="194"/>
      <c r="DV306" s="194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</row>
    <row r="307" spans="1:174" s="40" customFormat="1" ht="24" customHeight="1" x14ac:dyDescent="0.25">
      <c r="A307" s="235" t="s">
        <v>663</v>
      </c>
      <c r="B307" s="230"/>
      <c r="C307" s="247">
        <v>942</v>
      </c>
      <c r="D307" s="566" t="s">
        <v>1216</v>
      </c>
      <c r="E307" s="231">
        <f>'Раб.таблица 2019'!F337</f>
        <v>108000</v>
      </c>
      <c r="F307" s="285">
        <f>E307</f>
        <v>108000</v>
      </c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</row>
    <row r="308" spans="1:174" s="41" customFormat="1" ht="47.25" hidden="1" outlineLevel="1" x14ac:dyDescent="0.25">
      <c r="A308" s="229" t="s">
        <v>673</v>
      </c>
      <c r="B308" s="230"/>
      <c r="C308" s="230"/>
      <c r="D308" s="566"/>
      <c r="E308" s="232"/>
      <c r="F308" s="378"/>
      <c r="G308" s="389"/>
      <c r="H308" s="389"/>
      <c r="I308" s="389"/>
      <c r="J308" s="389"/>
      <c r="K308" s="389"/>
      <c r="L308" s="389"/>
      <c r="M308" s="389"/>
      <c r="N308" s="389"/>
      <c r="O308" s="389"/>
      <c r="P308" s="389"/>
      <c r="Q308" s="389"/>
      <c r="R308" s="389"/>
      <c r="S308" s="389"/>
      <c r="T308" s="389"/>
      <c r="U308" s="389"/>
      <c r="V308" s="389"/>
      <c r="W308" s="389"/>
      <c r="X308" s="389"/>
      <c r="Y308" s="389"/>
      <c r="Z308" s="389"/>
    </row>
    <row r="309" spans="1:174" s="41" customFormat="1" ht="31.5" hidden="1" outlineLevel="1" x14ac:dyDescent="0.25">
      <c r="A309" s="229" t="s">
        <v>674</v>
      </c>
      <c r="B309" s="230"/>
      <c r="C309" s="230"/>
      <c r="D309" s="566"/>
      <c r="E309" s="232"/>
      <c r="F309" s="378"/>
      <c r="G309" s="389"/>
      <c r="H309" s="389"/>
      <c r="I309" s="389"/>
      <c r="J309" s="389"/>
      <c r="K309" s="389"/>
      <c r="L309" s="389"/>
      <c r="M309" s="389"/>
      <c r="N309" s="389"/>
      <c r="O309" s="389"/>
      <c r="P309" s="389"/>
      <c r="Q309" s="389"/>
      <c r="R309" s="389"/>
      <c r="S309" s="389"/>
      <c r="T309" s="389"/>
      <c r="U309" s="389"/>
      <c r="V309" s="389"/>
      <c r="W309" s="389"/>
      <c r="X309" s="389"/>
      <c r="Y309" s="389"/>
      <c r="Z309" s="389"/>
    </row>
    <row r="310" spans="1:174" s="41" customFormat="1" hidden="1" outlineLevel="1" x14ac:dyDescent="0.25">
      <c r="A310" s="238"/>
      <c r="B310" s="230"/>
      <c r="C310" s="230"/>
      <c r="D310" s="566"/>
      <c r="E310" s="232"/>
      <c r="F310" s="378"/>
      <c r="G310" s="389"/>
      <c r="H310" s="389"/>
      <c r="I310" s="389"/>
      <c r="J310" s="389"/>
      <c r="K310" s="389"/>
      <c r="L310" s="389"/>
      <c r="M310" s="389"/>
      <c r="N310" s="389"/>
      <c r="O310" s="389"/>
      <c r="P310" s="389"/>
      <c r="Q310" s="389"/>
      <c r="R310" s="389"/>
      <c r="S310" s="389"/>
      <c r="T310" s="389"/>
      <c r="U310" s="389"/>
      <c r="V310" s="389"/>
      <c r="W310" s="389"/>
      <c r="X310" s="389"/>
      <c r="Y310" s="389"/>
      <c r="Z310" s="389"/>
    </row>
    <row r="311" spans="1:174" s="41" customFormat="1" hidden="1" outlineLevel="1" x14ac:dyDescent="0.25">
      <c r="A311" s="238"/>
      <c r="B311" s="230"/>
      <c r="C311" s="230"/>
      <c r="D311" s="566"/>
      <c r="E311" s="232"/>
      <c r="F311" s="378"/>
      <c r="G311" s="389"/>
      <c r="H311" s="389"/>
      <c r="I311" s="389"/>
      <c r="J311" s="389"/>
      <c r="K311" s="389"/>
      <c r="L311" s="389"/>
      <c r="M311" s="389"/>
      <c r="N311" s="389"/>
      <c r="O311" s="389"/>
      <c r="P311" s="389"/>
      <c r="Q311" s="389"/>
      <c r="R311" s="389"/>
      <c r="S311" s="389"/>
      <c r="T311" s="389"/>
      <c r="U311" s="389"/>
      <c r="V311" s="389"/>
      <c r="W311" s="389"/>
      <c r="X311" s="389"/>
      <c r="Y311" s="389"/>
      <c r="Z311" s="389"/>
    </row>
    <row r="312" spans="1:174" s="41" customFormat="1" hidden="1" outlineLevel="1" x14ac:dyDescent="0.25">
      <c r="A312" s="238"/>
      <c r="B312" s="230"/>
      <c r="C312" s="230"/>
      <c r="D312" s="566"/>
      <c r="E312" s="232"/>
      <c r="F312" s="378"/>
      <c r="G312" s="389"/>
      <c r="H312" s="389"/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  <c r="Y312" s="389"/>
      <c r="Z312" s="389"/>
    </row>
    <row r="313" spans="1:174" s="41" customFormat="1" hidden="1" outlineLevel="1" x14ac:dyDescent="0.25">
      <c r="A313" s="238"/>
      <c r="B313" s="230"/>
      <c r="C313" s="230"/>
      <c r="D313" s="566"/>
      <c r="E313" s="232"/>
      <c r="F313" s="378"/>
      <c r="G313" s="389"/>
      <c r="H313" s="389"/>
      <c r="I313" s="389"/>
      <c r="J313" s="389"/>
      <c r="K313" s="389"/>
      <c r="L313" s="389"/>
      <c r="M313" s="389"/>
      <c r="N313" s="389"/>
      <c r="O313" s="389"/>
      <c r="P313" s="389"/>
      <c r="Q313" s="389"/>
      <c r="R313" s="389"/>
      <c r="S313" s="389"/>
      <c r="T313" s="389"/>
      <c r="U313" s="389"/>
      <c r="V313" s="389"/>
      <c r="W313" s="389"/>
      <c r="X313" s="389"/>
      <c r="Y313" s="389"/>
      <c r="Z313" s="389"/>
    </row>
    <row r="314" spans="1:174" s="41" customFormat="1" hidden="1" outlineLevel="1" x14ac:dyDescent="0.25">
      <c r="A314" s="238"/>
      <c r="B314" s="230"/>
      <c r="C314" s="230"/>
      <c r="D314" s="566"/>
      <c r="E314" s="232"/>
      <c r="F314" s="378"/>
      <c r="G314" s="389"/>
      <c r="H314" s="389"/>
      <c r="I314" s="389"/>
      <c r="J314" s="389"/>
      <c r="K314" s="389"/>
      <c r="L314" s="389"/>
      <c r="M314" s="389"/>
      <c r="N314" s="389"/>
      <c r="O314" s="389"/>
      <c r="P314" s="389"/>
      <c r="Q314" s="389"/>
      <c r="R314" s="389"/>
      <c r="S314" s="389"/>
      <c r="T314" s="389"/>
      <c r="U314" s="389"/>
      <c r="V314" s="389"/>
      <c r="W314" s="389"/>
      <c r="X314" s="389"/>
      <c r="Y314" s="389"/>
      <c r="Z314" s="389"/>
    </row>
    <row r="315" spans="1:174" s="40" customFormat="1" ht="30.75" customHeight="1" collapsed="1" x14ac:dyDescent="0.25">
      <c r="A315" s="235" t="s">
        <v>81</v>
      </c>
      <c r="B315" s="247"/>
      <c r="C315" s="247">
        <v>947</v>
      </c>
      <c r="D315" s="566" t="s">
        <v>1216</v>
      </c>
      <c r="E315" s="231">
        <f>'Раб.таблица 2019'!F345</f>
        <v>0</v>
      </c>
      <c r="F315" s="285">
        <f>E315</f>
        <v>0</v>
      </c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</row>
    <row r="316" spans="1:174" s="41" customFormat="1" ht="47.25" hidden="1" outlineLevel="1" x14ac:dyDescent="0.25">
      <c r="A316" s="238" t="s">
        <v>675</v>
      </c>
      <c r="B316" s="230"/>
      <c r="C316" s="230"/>
      <c r="D316" s="566"/>
      <c r="E316" s="232"/>
      <c r="F316" s="378"/>
      <c r="G316" s="389"/>
      <c r="H316" s="389"/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  <c r="Y316" s="389"/>
      <c r="Z316" s="389"/>
    </row>
    <row r="317" spans="1:174" s="41" customFormat="1" ht="50.25" hidden="1" customHeight="1" outlineLevel="1" x14ac:dyDescent="0.25">
      <c r="A317" s="238" t="s">
        <v>676</v>
      </c>
      <c r="B317" s="230"/>
      <c r="C317" s="230"/>
      <c r="D317" s="566"/>
      <c r="E317" s="232"/>
      <c r="F317" s="378"/>
      <c r="G317" s="389"/>
      <c r="H317" s="389"/>
      <c r="I317" s="389"/>
      <c r="J317" s="389"/>
      <c r="K317" s="389"/>
      <c r="L317" s="389"/>
      <c r="M317" s="389"/>
      <c r="N317" s="389"/>
      <c r="O317" s="389"/>
      <c r="P317" s="389"/>
      <c r="Q317" s="389"/>
      <c r="R317" s="389"/>
      <c r="S317" s="389"/>
      <c r="T317" s="389"/>
      <c r="U317" s="389"/>
      <c r="V317" s="389"/>
      <c r="W317" s="389"/>
      <c r="X317" s="389"/>
      <c r="Y317" s="389"/>
      <c r="Z317" s="389"/>
    </row>
    <row r="318" spans="1:174" s="41" customFormat="1" hidden="1" outlineLevel="1" x14ac:dyDescent="0.25">
      <c r="A318" s="238"/>
      <c r="B318" s="230"/>
      <c r="C318" s="230"/>
      <c r="D318" s="566"/>
      <c r="E318" s="232"/>
      <c r="F318" s="378"/>
      <c r="G318" s="389"/>
      <c r="H318" s="389"/>
      <c r="I318" s="389"/>
      <c r="J318" s="389"/>
      <c r="K318" s="389"/>
      <c r="L318" s="389"/>
      <c r="M318" s="389"/>
      <c r="N318" s="389"/>
      <c r="O318" s="389"/>
      <c r="P318" s="389"/>
      <c r="Q318" s="389"/>
      <c r="R318" s="389"/>
      <c r="S318" s="389"/>
      <c r="T318" s="389"/>
      <c r="U318" s="389"/>
      <c r="V318" s="389"/>
      <c r="W318" s="389"/>
      <c r="X318" s="389"/>
      <c r="Y318" s="389"/>
      <c r="Z318" s="389"/>
    </row>
    <row r="319" spans="1:174" s="41" customFormat="1" hidden="1" outlineLevel="1" x14ac:dyDescent="0.25">
      <c r="A319" s="238"/>
      <c r="B319" s="230"/>
      <c r="C319" s="230"/>
      <c r="D319" s="566"/>
      <c r="E319" s="232"/>
      <c r="F319" s="378"/>
      <c r="G319" s="389"/>
      <c r="H319" s="389"/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  <c r="Y319" s="389"/>
      <c r="Z319" s="389"/>
    </row>
    <row r="320" spans="1:174" s="41" customFormat="1" hidden="1" outlineLevel="1" x14ac:dyDescent="0.25">
      <c r="A320" s="238"/>
      <c r="B320" s="230"/>
      <c r="C320" s="230"/>
      <c r="D320" s="566"/>
      <c r="E320" s="232"/>
      <c r="F320" s="378"/>
      <c r="G320" s="389"/>
      <c r="H320" s="389"/>
      <c r="I320" s="389"/>
      <c r="J320" s="389"/>
      <c r="K320" s="389"/>
      <c r="L320" s="389"/>
      <c r="M320" s="389"/>
      <c r="N320" s="389"/>
      <c r="O320" s="389"/>
      <c r="P320" s="389"/>
      <c r="Q320" s="389"/>
      <c r="R320" s="389"/>
      <c r="S320" s="389"/>
      <c r="T320" s="389"/>
      <c r="U320" s="389"/>
      <c r="V320" s="389"/>
      <c r="W320" s="389"/>
      <c r="X320" s="389"/>
      <c r="Y320" s="389"/>
      <c r="Z320" s="389"/>
    </row>
    <row r="321" spans="1:174" s="41" customFormat="1" hidden="1" outlineLevel="1" x14ac:dyDescent="0.25">
      <c r="A321" s="238"/>
      <c r="B321" s="230"/>
      <c r="C321" s="230"/>
      <c r="D321" s="566"/>
      <c r="E321" s="232"/>
      <c r="F321" s="378"/>
      <c r="G321" s="389"/>
      <c r="H321" s="389"/>
      <c r="I321" s="389"/>
      <c r="J321" s="389"/>
      <c r="K321" s="389"/>
      <c r="L321" s="389"/>
      <c r="M321" s="389"/>
      <c r="N321" s="389"/>
      <c r="O321" s="389"/>
      <c r="P321" s="389"/>
      <c r="Q321" s="389"/>
      <c r="R321" s="389"/>
      <c r="S321" s="389"/>
      <c r="T321" s="389"/>
      <c r="U321" s="389"/>
      <c r="V321" s="389"/>
      <c r="W321" s="389"/>
      <c r="X321" s="389"/>
      <c r="Y321" s="389"/>
      <c r="Z321" s="389"/>
    </row>
    <row r="322" spans="1:174" s="41" customFormat="1" hidden="1" outlineLevel="1" x14ac:dyDescent="0.25">
      <c r="A322" s="238"/>
      <c r="B322" s="230"/>
      <c r="C322" s="230"/>
      <c r="D322" s="566"/>
      <c r="E322" s="232"/>
      <c r="F322" s="378"/>
      <c r="G322" s="389"/>
      <c r="H322" s="389"/>
      <c r="I322" s="389"/>
      <c r="J322" s="389"/>
      <c r="K322" s="389"/>
      <c r="L322" s="389"/>
      <c r="M322" s="389"/>
      <c r="N322" s="389"/>
      <c r="O322" s="389"/>
      <c r="P322" s="389"/>
      <c r="Q322" s="389"/>
      <c r="R322" s="389"/>
      <c r="S322" s="389"/>
      <c r="T322" s="389"/>
      <c r="U322" s="389"/>
      <c r="V322" s="389"/>
      <c r="W322" s="389"/>
      <c r="X322" s="389"/>
      <c r="Y322" s="389"/>
      <c r="Z322" s="389"/>
    </row>
    <row r="323" spans="1:174" s="42" customFormat="1" ht="21.75" customHeight="1" collapsed="1" x14ac:dyDescent="0.25">
      <c r="A323" s="273" t="s">
        <v>664</v>
      </c>
      <c r="B323" s="274">
        <v>226</v>
      </c>
      <c r="C323" s="274"/>
      <c r="D323" s="564"/>
      <c r="E323" s="276">
        <f>E326+E339+E340+E341+E324+E325</f>
        <v>188000</v>
      </c>
      <c r="F323" s="276">
        <f>F326+F339+F340+F341+F324+F325</f>
        <v>188000</v>
      </c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4"/>
      <c r="BL323" s="194"/>
      <c r="BM323" s="194"/>
      <c r="BN323" s="194"/>
      <c r="BO323" s="194"/>
      <c r="BP323" s="194"/>
      <c r="BQ323" s="194"/>
      <c r="BR323" s="194"/>
      <c r="BS323" s="194"/>
      <c r="BT323" s="194"/>
      <c r="BU323" s="194"/>
      <c r="BV323" s="194"/>
      <c r="BW323" s="194"/>
      <c r="BX323" s="194"/>
      <c r="BY323" s="194"/>
      <c r="BZ323" s="194"/>
      <c r="CA323" s="194"/>
      <c r="CB323" s="194"/>
      <c r="CC323" s="194"/>
      <c r="CD323" s="194"/>
      <c r="CE323" s="194"/>
      <c r="CF323" s="194"/>
      <c r="CG323" s="194"/>
      <c r="CH323" s="194"/>
      <c r="CI323" s="194"/>
      <c r="CJ323" s="194"/>
      <c r="CK323" s="194"/>
      <c r="CL323" s="194"/>
      <c r="CM323" s="194"/>
      <c r="CN323" s="194"/>
      <c r="CO323" s="194"/>
      <c r="CP323" s="194"/>
      <c r="CQ323" s="194"/>
      <c r="CR323" s="194"/>
      <c r="CS323" s="194"/>
      <c r="CT323" s="194"/>
      <c r="CU323" s="194"/>
      <c r="CV323" s="194"/>
      <c r="CW323" s="194"/>
      <c r="CX323" s="194"/>
      <c r="CY323" s="194"/>
      <c r="CZ323" s="194"/>
      <c r="DA323" s="194"/>
      <c r="DB323" s="194"/>
      <c r="DC323" s="194"/>
      <c r="DD323" s="194"/>
      <c r="DE323" s="194"/>
      <c r="DF323" s="194"/>
      <c r="DG323" s="194"/>
      <c r="DH323" s="194"/>
      <c r="DI323" s="194"/>
      <c r="DJ323" s="194"/>
      <c r="DK323" s="194"/>
      <c r="DL323" s="194"/>
      <c r="DM323" s="194"/>
      <c r="DN323" s="194"/>
      <c r="DO323" s="194"/>
      <c r="DP323" s="194"/>
      <c r="DQ323" s="194"/>
      <c r="DR323" s="194"/>
      <c r="DS323" s="194"/>
      <c r="DT323" s="194"/>
      <c r="DU323" s="194"/>
      <c r="DV323" s="194"/>
      <c r="DW323" s="194"/>
      <c r="DX323" s="194"/>
      <c r="DY323" s="194"/>
      <c r="DZ323" s="194"/>
      <c r="EA323" s="194"/>
      <c r="EB323" s="194"/>
      <c r="EC323" s="194"/>
      <c r="ED323" s="194"/>
      <c r="EE323" s="194"/>
      <c r="EF323" s="194"/>
      <c r="EG323" s="194"/>
      <c r="EH323" s="194"/>
      <c r="EI323" s="194"/>
      <c r="EJ323" s="194"/>
      <c r="EK323" s="194"/>
      <c r="EL323" s="194"/>
      <c r="EM323" s="194"/>
      <c r="EN323" s="194"/>
      <c r="EO323" s="194"/>
      <c r="EP323" s="194"/>
      <c r="EQ323" s="194"/>
      <c r="ER323" s="194"/>
      <c r="ES323" s="194"/>
      <c r="ET323" s="194"/>
      <c r="EU323" s="194"/>
      <c r="EV323" s="194"/>
      <c r="EW323" s="194"/>
      <c r="EX323" s="194"/>
      <c r="EY323" s="194"/>
      <c r="EZ323" s="194"/>
      <c r="FA323" s="194"/>
      <c r="FB323" s="194"/>
      <c r="FC323" s="194"/>
      <c r="FD323" s="194"/>
      <c r="FE323" s="194"/>
      <c r="FF323" s="194"/>
      <c r="FG323" s="194"/>
      <c r="FH323" s="194"/>
      <c r="FI323" s="194"/>
      <c r="FJ323" s="194"/>
      <c r="FK323" s="194"/>
      <c r="FL323" s="194"/>
      <c r="FM323" s="194"/>
      <c r="FN323" s="194"/>
      <c r="FO323" s="194"/>
      <c r="FP323" s="194"/>
      <c r="FQ323" s="194"/>
      <c r="FR323" s="194"/>
    </row>
    <row r="324" spans="1:174" s="40" customFormat="1" ht="60" customHeight="1" x14ac:dyDescent="0.25">
      <c r="A324" s="235" t="s">
        <v>119</v>
      </c>
      <c r="B324" s="230"/>
      <c r="C324" s="247">
        <v>921</v>
      </c>
      <c r="D324" s="566" t="s">
        <v>1215</v>
      </c>
      <c r="E324" s="231">
        <f>'Раб.таблица 2019'!F354</f>
        <v>0</v>
      </c>
      <c r="F324" s="285">
        <f>E324</f>
        <v>0</v>
      </c>
      <c r="G324" s="219"/>
      <c r="H324" s="392"/>
      <c r="I324" s="392"/>
      <c r="J324" s="392"/>
      <c r="K324" s="392"/>
      <c r="L324" s="392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</row>
    <row r="325" spans="1:174" s="40" customFormat="1" ht="45" customHeight="1" x14ac:dyDescent="0.25">
      <c r="A325" s="235" t="s">
        <v>790</v>
      </c>
      <c r="B325" s="247"/>
      <c r="C325" s="247">
        <v>952</v>
      </c>
      <c r="D325" s="566" t="s">
        <v>1215</v>
      </c>
      <c r="E325" s="231">
        <f>'Раб.таблица 2019'!F355</f>
        <v>0</v>
      </c>
      <c r="F325" s="285">
        <f>E325</f>
        <v>0</v>
      </c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</row>
    <row r="326" spans="1:174" s="40" customFormat="1" ht="23.25" customHeight="1" x14ac:dyDescent="0.25">
      <c r="A326" s="235" t="s">
        <v>85</v>
      </c>
      <c r="B326" s="247"/>
      <c r="C326" s="247">
        <v>954</v>
      </c>
      <c r="D326" s="566" t="s">
        <v>1216</v>
      </c>
      <c r="E326" s="231">
        <f>'Раб.таблица 2019'!F356</f>
        <v>40600</v>
      </c>
      <c r="F326" s="285">
        <f>E326</f>
        <v>40600</v>
      </c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</row>
    <row r="327" spans="1:174" s="41" customFormat="1" ht="31.5" hidden="1" customHeight="1" outlineLevel="1" x14ac:dyDescent="0.25">
      <c r="A327" s="238" t="s">
        <v>677</v>
      </c>
      <c r="B327" s="230"/>
      <c r="C327" s="230"/>
      <c r="D327" s="566"/>
      <c r="E327" s="232"/>
      <c r="F327" s="378"/>
      <c r="G327" s="389"/>
      <c r="H327" s="389"/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  <c r="Y327" s="389"/>
      <c r="Z327" s="389"/>
    </row>
    <row r="328" spans="1:174" s="41" customFormat="1" ht="47.25" hidden="1" outlineLevel="1" x14ac:dyDescent="0.25">
      <c r="A328" s="238" t="s">
        <v>678</v>
      </c>
      <c r="B328" s="230"/>
      <c r="C328" s="230"/>
      <c r="D328" s="566"/>
      <c r="E328" s="232"/>
      <c r="F328" s="378"/>
      <c r="G328" s="389"/>
      <c r="H328" s="389"/>
      <c r="I328" s="389"/>
      <c r="J328" s="389"/>
      <c r="K328" s="389"/>
      <c r="L328" s="389"/>
      <c r="M328" s="389"/>
      <c r="N328" s="389"/>
      <c r="O328" s="389"/>
      <c r="P328" s="389"/>
      <c r="Q328" s="389"/>
      <c r="R328" s="389"/>
      <c r="S328" s="389"/>
      <c r="T328" s="389"/>
      <c r="U328" s="389"/>
      <c r="V328" s="389"/>
      <c r="W328" s="389"/>
      <c r="X328" s="389"/>
      <c r="Y328" s="389"/>
      <c r="Z328" s="389"/>
    </row>
    <row r="329" spans="1:174" s="41" customFormat="1" ht="64.5" hidden="1" customHeight="1" outlineLevel="1" x14ac:dyDescent="0.25">
      <c r="A329" s="238" t="s">
        <v>738</v>
      </c>
      <c r="B329" s="230"/>
      <c r="C329" s="230"/>
      <c r="D329" s="566"/>
      <c r="E329" s="232"/>
      <c r="F329" s="378"/>
      <c r="G329" s="389"/>
      <c r="H329" s="389"/>
      <c r="I329" s="389"/>
      <c r="J329" s="389"/>
      <c r="K329" s="389"/>
      <c r="L329" s="389"/>
      <c r="M329" s="389"/>
      <c r="N329" s="389"/>
      <c r="O329" s="389"/>
      <c r="P329" s="389"/>
      <c r="Q329" s="389"/>
      <c r="R329" s="389"/>
      <c r="S329" s="389"/>
      <c r="T329" s="389"/>
      <c r="U329" s="389"/>
      <c r="V329" s="389"/>
      <c r="W329" s="389"/>
      <c r="X329" s="389"/>
      <c r="Y329" s="389"/>
      <c r="Z329" s="389"/>
    </row>
    <row r="330" spans="1:174" s="41" customFormat="1" ht="20.25" hidden="1" customHeight="1" outlineLevel="1" x14ac:dyDescent="0.25">
      <c r="A330" s="238" t="s">
        <v>737</v>
      </c>
      <c r="B330" s="230"/>
      <c r="C330" s="230"/>
      <c r="D330" s="566"/>
      <c r="E330" s="232"/>
      <c r="F330" s="378"/>
      <c r="G330" s="389"/>
      <c r="H330" s="389"/>
      <c r="I330" s="389"/>
      <c r="J330" s="389"/>
      <c r="K330" s="389"/>
      <c r="L330" s="389"/>
      <c r="M330" s="389"/>
      <c r="N330" s="389"/>
      <c r="O330" s="389"/>
      <c r="P330" s="389"/>
      <c r="Q330" s="389"/>
      <c r="R330" s="389"/>
      <c r="S330" s="389"/>
      <c r="T330" s="389"/>
      <c r="U330" s="389"/>
      <c r="V330" s="389"/>
      <c r="W330" s="389"/>
      <c r="X330" s="389"/>
      <c r="Y330" s="389"/>
      <c r="Z330" s="389"/>
    </row>
    <row r="331" spans="1:174" s="41" customFormat="1" ht="31.5" hidden="1" outlineLevel="1" x14ac:dyDescent="0.25">
      <c r="A331" s="238" t="s">
        <v>680</v>
      </c>
      <c r="B331" s="230"/>
      <c r="C331" s="230"/>
      <c r="D331" s="566"/>
      <c r="E331" s="232"/>
      <c r="F331" s="378"/>
      <c r="G331" s="389"/>
      <c r="H331" s="389"/>
      <c r="I331" s="389"/>
      <c r="J331" s="389"/>
      <c r="K331" s="389"/>
      <c r="L331" s="389"/>
      <c r="M331" s="389"/>
      <c r="N331" s="389"/>
      <c r="O331" s="389"/>
      <c r="P331" s="389"/>
      <c r="Q331" s="389"/>
      <c r="R331" s="389"/>
      <c r="S331" s="389"/>
      <c r="T331" s="389"/>
      <c r="U331" s="389"/>
      <c r="V331" s="389"/>
      <c r="W331" s="389"/>
      <c r="X331" s="389"/>
      <c r="Y331" s="389"/>
      <c r="Z331" s="389"/>
    </row>
    <row r="332" spans="1:174" s="41" customFormat="1" ht="20.25" hidden="1" customHeight="1" outlineLevel="1" x14ac:dyDescent="0.25">
      <c r="A332" s="238" t="s">
        <v>679</v>
      </c>
      <c r="B332" s="230"/>
      <c r="C332" s="230"/>
      <c r="D332" s="566"/>
      <c r="E332" s="232"/>
      <c r="F332" s="378"/>
      <c r="G332" s="389"/>
      <c r="H332" s="389"/>
      <c r="I332" s="389"/>
      <c r="J332" s="389"/>
      <c r="K332" s="389"/>
      <c r="L332" s="389"/>
      <c r="M332" s="389"/>
      <c r="N332" s="389"/>
      <c r="O332" s="389"/>
      <c r="P332" s="389"/>
      <c r="Q332" s="389"/>
      <c r="R332" s="389"/>
      <c r="S332" s="389"/>
      <c r="T332" s="389"/>
      <c r="U332" s="389"/>
      <c r="V332" s="389"/>
      <c r="W332" s="389"/>
      <c r="X332" s="389"/>
      <c r="Y332" s="389"/>
      <c r="Z332" s="389"/>
    </row>
    <row r="333" spans="1:174" s="41" customFormat="1" ht="47.25" hidden="1" outlineLevel="1" x14ac:dyDescent="0.25">
      <c r="A333" s="238" t="s">
        <v>740</v>
      </c>
      <c r="B333" s="230"/>
      <c r="C333" s="230"/>
      <c r="D333" s="566"/>
      <c r="E333" s="232"/>
      <c r="F333" s="378"/>
      <c r="G333" s="389"/>
      <c r="H333" s="389"/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  <c r="Y333" s="389"/>
      <c r="Z333" s="389"/>
    </row>
    <row r="334" spans="1:174" s="41" customFormat="1" hidden="1" outlineLevel="1" x14ac:dyDescent="0.25">
      <c r="A334" s="238"/>
      <c r="B334" s="230"/>
      <c r="C334" s="230"/>
      <c r="D334" s="566"/>
      <c r="E334" s="232"/>
      <c r="F334" s="378"/>
      <c r="G334" s="389"/>
      <c r="H334" s="389"/>
      <c r="I334" s="389"/>
      <c r="J334" s="389"/>
      <c r="K334" s="389"/>
      <c r="L334" s="389"/>
      <c r="M334" s="389"/>
      <c r="N334" s="389"/>
      <c r="O334" s="389"/>
      <c r="P334" s="389"/>
      <c r="Q334" s="389"/>
      <c r="R334" s="389"/>
      <c r="S334" s="389"/>
      <c r="T334" s="389"/>
      <c r="U334" s="389"/>
      <c r="V334" s="389"/>
      <c r="W334" s="389"/>
      <c r="X334" s="389"/>
      <c r="Y334" s="389"/>
      <c r="Z334" s="389"/>
    </row>
    <row r="335" spans="1:174" s="41" customFormat="1" hidden="1" outlineLevel="1" x14ac:dyDescent="0.25">
      <c r="A335" s="238"/>
      <c r="B335" s="230"/>
      <c r="C335" s="230"/>
      <c r="D335" s="566"/>
      <c r="E335" s="232"/>
      <c r="F335" s="378"/>
      <c r="G335" s="389"/>
      <c r="H335" s="389"/>
      <c r="I335" s="389"/>
      <c r="J335" s="389"/>
      <c r="K335" s="389"/>
      <c r="L335" s="389"/>
      <c r="M335" s="389"/>
      <c r="N335" s="389"/>
      <c r="O335" s="389"/>
      <c r="P335" s="389"/>
      <c r="Q335" s="389"/>
      <c r="R335" s="389"/>
      <c r="S335" s="389"/>
      <c r="T335" s="389"/>
      <c r="U335" s="389"/>
      <c r="V335" s="389"/>
      <c r="W335" s="389"/>
      <c r="X335" s="389"/>
      <c r="Y335" s="389"/>
      <c r="Z335" s="389"/>
    </row>
    <row r="336" spans="1:174" s="41" customFormat="1" hidden="1" outlineLevel="1" x14ac:dyDescent="0.25">
      <c r="A336" s="238"/>
      <c r="B336" s="230"/>
      <c r="C336" s="230"/>
      <c r="D336" s="566"/>
      <c r="E336" s="232"/>
      <c r="F336" s="378"/>
      <c r="G336" s="389"/>
      <c r="H336" s="389"/>
      <c r="I336" s="389"/>
      <c r="J336" s="389"/>
      <c r="K336" s="389"/>
      <c r="L336" s="389"/>
      <c r="M336" s="389"/>
      <c r="N336" s="389"/>
      <c r="O336" s="389"/>
      <c r="P336" s="389"/>
      <c r="Q336" s="389"/>
      <c r="R336" s="389"/>
      <c r="S336" s="389"/>
      <c r="T336" s="389"/>
      <c r="U336" s="389"/>
      <c r="V336" s="389"/>
      <c r="W336" s="389"/>
      <c r="X336" s="389"/>
      <c r="Y336" s="389"/>
      <c r="Z336" s="389"/>
    </row>
    <row r="337" spans="1:174" s="41" customFormat="1" hidden="1" outlineLevel="1" x14ac:dyDescent="0.25">
      <c r="A337" s="238"/>
      <c r="B337" s="230"/>
      <c r="C337" s="230"/>
      <c r="D337" s="566"/>
      <c r="E337" s="232"/>
      <c r="F337" s="378"/>
      <c r="G337" s="389"/>
      <c r="H337" s="389"/>
      <c r="I337" s="389"/>
      <c r="J337" s="389"/>
      <c r="K337" s="389"/>
      <c r="L337" s="389"/>
      <c r="M337" s="389"/>
      <c r="N337" s="389"/>
      <c r="O337" s="389"/>
      <c r="P337" s="389"/>
      <c r="Q337" s="389"/>
      <c r="R337" s="389"/>
      <c r="S337" s="389"/>
      <c r="T337" s="389"/>
      <c r="U337" s="389"/>
      <c r="V337" s="389"/>
      <c r="W337" s="389"/>
      <c r="X337" s="389"/>
      <c r="Y337" s="389"/>
      <c r="Z337" s="389"/>
    </row>
    <row r="338" spans="1:174" s="41" customFormat="1" hidden="1" outlineLevel="1" x14ac:dyDescent="0.25">
      <c r="A338" s="238"/>
      <c r="B338" s="230"/>
      <c r="C338" s="230"/>
      <c r="D338" s="566"/>
      <c r="E338" s="232"/>
      <c r="F338" s="378"/>
      <c r="G338" s="389"/>
      <c r="H338" s="389"/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  <c r="Y338" s="389"/>
      <c r="Z338" s="389"/>
    </row>
    <row r="339" spans="1:174" s="40" customFormat="1" ht="23.25" customHeight="1" collapsed="1" x14ac:dyDescent="0.25">
      <c r="A339" s="235" t="s">
        <v>87</v>
      </c>
      <c r="B339" s="247"/>
      <c r="C339" s="247">
        <v>955</v>
      </c>
      <c r="D339" s="566" t="s">
        <v>1216</v>
      </c>
      <c r="E339" s="231">
        <f>'Раб.таблица 2019'!F373</f>
        <v>0</v>
      </c>
      <c r="F339" s="285">
        <f>E339</f>
        <v>0</v>
      </c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</row>
    <row r="340" spans="1:174" s="40" customFormat="1" ht="29.25" x14ac:dyDescent="0.25">
      <c r="A340" s="235" t="s">
        <v>43</v>
      </c>
      <c r="B340" s="247"/>
      <c r="C340" s="247">
        <v>956</v>
      </c>
      <c r="D340" s="566" t="s">
        <v>1216</v>
      </c>
      <c r="E340" s="231">
        <f>'Раб.таблица 2019'!F374</f>
        <v>32000</v>
      </c>
      <c r="F340" s="285">
        <f t="shared" ref="F340" si="5">E340</f>
        <v>32000</v>
      </c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  <c r="Z340" s="219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</row>
    <row r="341" spans="1:174" s="40" customFormat="1" ht="72" customHeight="1" x14ac:dyDescent="0.25">
      <c r="A341" s="235" t="s">
        <v>703</v>
      </c>
      <c r="B341" s="247"/>
      <c r="C341" s="247">
        <v>995</v>
      </c>
      <c r="D341" s="566" t="s">
        <v>1216</v>
      </c>
      <c r="E341" s="231">
        <f>'Раб.таблица 2019'!F375</f>
        <v>115400</v>
      </c>
      <c r="F341" s="285">
        <f>E341</f>
        <v>115400</v>
      </c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  <c r="Z341" s="219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</row>
    <row r="342" spans="1:174" s="41" customFormat="1" ht="20.25" hidden="1" customHeight="1" outlineLevel="1" x14ac:dyDescent="0.25">
      <c r="A342" s="240" t="s">
        <v>92</v>
      </c>
      <c r="B342" s="230"/>
      <c r="C342" s="230"/>
      <c r="D342" s="567"/>
      <c r="E342" s="232"/>
      <c r="F342" s="378"/>
      <c r="G342" s="389"/>
      <c r="H342" s="389"/>
      <c r="I342" s="389"/>
      <c r="J342" s="389"/>
      <c r="K342" s="389"/>
      <c r="L342" s="389"/>
      <c r="M342" s="389"/>
      <c r="N342" s="389"/>
      <c r="O342" s="389"/>
      <c r="P342" s="389"/>
      <c r="Q342" s="389"/>
      <c r="R342" s="389"/>
      <c r="S342" s="389"/>
      <c r="T342" s="389"/>
      <c r="U342" s="389"/>
      <c r="V342" s="389"/>
      <c r="W342" s="389"/>
      <c r="X342" s="389"/>
      <c r="Y342" s="389"/>
      <c r="Z342" s="389"/>
    </row>
    <row r="343" spans="1:174" s="41" customFormat="1" ht="20.25" hidden="1" customHeight="1" outlineLevel="1" x14ac:dyDescent="0.25">
      <c r="A343" s="240" t="s">
        <v>93</v>
      </c>
      <c r="B343" s="230"/>
      <c r="C343" s="230"/>
      <c r="D343" s="567"/>
      <c r="E343" s="232"/>
      <c r="F343" s="378"/>
      <c r="G343" s="389"/>
      <c r="H343" s="389"/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  <c r="Y343" s="389"/>
      <c r="Z343" s="389"/>
    </row>
    <row r="344" spans="1:174" s="41" customFormat="1" ht="20.25" hidden="1" customHeight="1" outlineLevel="1" x14ac:dyDescent="0.25">
      <c r="A344" s="240" t="s">
        <v>94</v>
      </c>
      <c r="B344" s="230"/>
      <c r="C344" s="230"/>
      <c r="D344" s="567"/>
      <c r="E344" s="232"/>
      <c r="F344" s="378"/>
      <c r="G344" s="389"/>
      <c r="H344" s="389"/>
      <c r="I344" s="389"/>
      <c r="J344" s="389"/>
      <c r="K344" s="389"/>
      <c r="L344" s="389"/>
      <c r="M344" s="389"/>
      <c r="N344" s="389"/>
      <c r="O344" s="389"/>
      <c r="P344" s="389"/>
      <c r="Q344" s="389"/>
      <c r="R344" s="389"/>
      <c r="S344" s="389"/>
      <c r="T344" s="389"/>
      <c r="U344" s="389"/>
      <c r="V344" s="389"/>
      <c r="W344" s="389"/>
      <c r="X344" s="389"/>
      <c r="Y344" s="389"/>
      <c r="Z344" s="389"/>
    </row>
    <row r="345" spans="1:174" s="42" customFormat="1" ht="23.25" customHeight="1" collapsed="1" x14ac:dyDescent="0.25">
      <c r="A345" s="1395" t="s">
        <v>1766</v>
      </c>
      <c r="B345" s="1396">
        <v>227</v>
      </c>
      <c r="C345" s="1396"/>
      <c r="D345" s="1397"/>
      <c r="E345" s="276">
        <f>E346</f>
        <v>0</v>
      </c>
      <c r="F345" s="401">
        <f>F346</f>
        <v>0</v>
      </c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94"/>
      <c r="BT345" s="194"/>
      <c r="BU345" s="194"/>
      <c r="BV345" s="194"/>
      <c r="BW345" s="194"/>
      <c r="BX345" s="194"/>
      <c r="BY345" s="194"/>
      <c r="BZ345" s="194"/>
      <c r="CA345" s="194"/>
      <c r="CB345" s="194"/>
      <c r="CC345" s="194"/>
      <c r="CD345" s="194"/>
      <c r="CE345" s="194"/>
      <c r="CF345" s="194"/>
      <c r="CG345" s="194"/>
      <c r="CH345" s="194"/>
      <c r="CI345" s="194"/>
      <c r="CJ345" s="194"/>
      <c r="CK345" s="194"/>
      <c r="CL345" s="194"/>
      <c r="CM345" s="194"/>
      <c r="CN345" s="194"/>
      <c r="CO345" s="194"/>
      <c r="CP345" s="194"/>
      <c r="CQ345" s="194"/>
      <c r="CR345" s="194"/>
      <c r="CS345" s="194"/>
      <c r="CT345" s="194"/>
      <c r="CU345" s="194"/>
      <c r="CV345" s="194"/>
      <c r="CW345" s="194"/>
      <c r="CX345" s="194"/>
      <c r="CY345" s="194"/>
      <c r="CZ345" s="194"/>
      <c r="DA345" s="194"/>
      <c r="DB345" s="194"/>
      <c r="DC345" s="194"/>
      <c r="DD345" s="194"/>
      <c r="DE345" s="194"/>
      <c r="DF345" s="194"/>
      <c r="DG345" s="194"/>
      <c r="DH345" s="194"/>
      <c r="DI345" s="194"/>
      <c r="DJ345" s="194"/>
      <c r="DK345" s="194"/>
      <c r="DL345" s="194"/>
      <c r="DM345" s="194"/>
      <c r="DN345" s="194"/>
      <c r="DO345" s="194"/>
      <c r="DP345" s="194"/>
      <c r="DQ345" s="194"/>
      <c r="DR345" s="194"/>
      <c r="DS345" s="194"/>
      <c r="DT345" s="194"/>
      <c r="DU345" s="194"/>
      <c r="DV345" s="194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</row>
    <row r="346" spans="1:174" s="40" customFormat="1" ht="51.75" customHeight="1" x14ac:dyDescent="0.25">
      <c r="A346" s="544" t="s">
        <v>8</v>
      </c>
      <c r="B346" s="247"/>
      <c r="C346" s="247">
        <v>951</v>
      </c>
      <c r="D346" s="244" t="s">
        <v>1217</v>
      </c>
      <c r="E346" s="231">
        <f>'Раб.таблица 2019'!F380</f>
        <v>0</v>
      </c>
      <c r="F346" s="285">
        <f>E346</f>
        <v>0</v>
      </c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  <c r="Z346" s="219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</row>
    <row r="347" spans="1:174" s="42" customFormat="1" ht="23.25" customHeight="1" x14ac:dyDescent="0.25">
      <c r="A347" s="1395" t="s">
        <v>1655</v>
      </c>
      <c r="B347" s="1396">
        <v>291</v>
      </c>
      <c r="C347" s="1396"/>
      <c r="D347" s="1397"/>
      <c r="E347" s="276">
        <f>E348</f>
        <v>0</v>
      </c>
      <c r="F347" s="401">
        <f>F348</f>
        <v>0</v>
      </c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94"/>
      <c r="BT347" s="194"/>
      <c r="BU347" s="194"/>
      <c r="BV347" s="194"/>
      <c r="BW347" s="194"/>
      <c r="BX347" s="194"/>
      <c r="BY347" s="194"/>
      <c r="BZ347" s="194"/>
      <c r="CA347" s="194"/>
      <c r="CB347" s="194"/>
      <c r="CC347" s="194"/>
      <c r="CD347" s="194"/>
      <c r="CE347" s="194"/>
      <c r="CF347" s="194"/>
      <c r="CG347" s="194"/>
      <c r="CH347" s="194"/>
      <c r="CI347" s="194"/>
      <c r="CJ347" s="194"/>
      <c r="CK347" s="19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194"/>
      <c r="CZ347" s="194"/>
      <c r="DA347" s="194"/>
      <c r="DB347" s="194"/>
      <c r="DC347" s="194"/>
      <c r="DD347" s="194"/>
      <c r="DE347" s="194"/>
      <c r="DF347" s="194"/>
      <c r="DG347" s="194"/>
      <c r="DH347" s="194"/>
      <c r="DI347" s="194"/>
      <c r="DJ347" s="194"/>
      <c r="DK347" s="194"/>
      <c r="DL347" s="194"/>
      <c r="DM347" s="194"/>
      <c r="DN347" s="194"/>
      <c r="DO347" s="194"/>
      <c r="DP347" s="194"/>
      <c r="DQ347" s="194"/>
      <c r="DR347" s="194"/>
      <c r="DS347" s="194"/>
      <c r="DT347" s="194"/>
      <c r="DU347" s="194"/>
      <c r="DV347" s="194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</row>
    <row r="348" spans="1:174" s="40" customFormat="1" ht="131.25" customHeight="1" x14ac:dyDescent="0.25">
      <c r="A348" s="544" t="s">
        <v>1656</v>
      </c>
      <c r="B348" s="247"/>
      <c r="C348" s="247">
        <v>967</v>
      </c>
      <c r="D348" s="244" t="s">
        <v>1217</v>
      </c>
      <c r="E348" s="231">
        <f>'Раб.таблица 2019'!F382</f>
        <v>0</v>
      </c>
      <c r="F348" s="285">
        <f>E348</f>
        <v>0</v>
      </c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  <c r="Z348" s="219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</row>
    <row r="349" spans="1:174" s="42" customFormat="1" ht="51.75" customHeight="1" x14ac:dyDescent="0.25">
      <c r="A349" s="1395" t="s">
        <v>1657</v>
      </c>
      <c r="B349" s="1396">
        <v>292</v>
      </c>
      <c r="C349" s="1396"/>
      <c r="D349" s="1397"/>
      <c r="E349" s="276">
        <f>E350</f>
        <v>1500</v>
      </c>
      <c r="F349" s="401">
        <f>F350</f>
        <v>1500</v>
      </c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94"/>
      <c r="BT349" s="194"/>
      <c r="BU349" s="194"/>
      <c r="BV349" s="194"/>
      <c r="BW349" s="194"/>
      <c r="BX349" s="194"/>
      <c r="BY349" s="194"/>
      <c r="BZ349" s="194"/>
      <c r="CA349" s="194"/>
      <c r="CB349" s="194"/>
      <c r="CC349" s="194"/>
      <c r="CD349" s="194"/>
      <c r="CE349" s="194"/>
      <c r="CF349" s="194"/>
      <c r="CG349" s="194"/>
      <c r="CH349" s="194"/>
      <c r="CI349" s="194"/>
      <c r="CJ349" s="194"/>
      <c r="CK349" s="194"/>
      <c r="CL349" s="194"/>
      <c r="CM349" s="194"/>
      <c r="CN349" s="194"/>
      <c r="CO349" s="194"/>
      <c r="CP349" s="194"/>
      <c r="CQ349" s="194"/>
      <c r="CR349" s="194"/>
      <c r="CS349" s="194"/>
      <c r="CT349" s="194"/>
      <c r="CU349" s="194"/>
      <c r="CV349" s="194"/>
      <c r="CW349" s="194"/>
      <c r="CX349" s="194"/>
      <c r="CY349" s="194"/>
      <c r="CZ349" s="194"/>
      <c r="DA349" s="194"/>
      <c r="DB349" s="194"/>
      <c r="DC349" s="194"/>
      <c r="DD349" s="194"/>
      <c r="DE349" s="194"/>
      <c r="DF349" s="194"/>
      <c r="DG349" s="194"/>
      <c r="DH349" s="194"/>
      <c r="DI349" s="194"/>
      <c r="DJ349" s="194"/>
      <c r="DK349" s="194"/>
      <c r="DL349" s="194"/>
      <c r="DM349" s="194"/>
      <c r="DN349" s="194"/>
      <c r="DO349" s="194"/>
      <c r="DP349" s="194"/>
      <c r="DQ349" s="194"/>
      <c r="DR349" s="194"/>
      <c r="DS349" s="194"/>
      <c r="DT349" s="194"/>
      <c r="DU349" s="194"/>
      <c r="DV349" s="194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</row>
    <row r="350" spans="1:174" s="40" customFormat="1" ht="130.5" customHeight="1" x14ac:dyDescent="0.25">
      <c r="A350" s="544" t="s">
        <v>1669</v>
      </c>
      <c r="B350" s="247"/>
      <c r="C350" s="247">
        <v>968</v>
      </c>
      <c r="D350" s="244" t="s">
        <v>1677</v>
      </c>
      <c r="E350" s="231">
        <f>'Раб.таблица 2019'!F384</f>
        <v>1500</v>
      </c>
      <c r="F350" s="285">
        <f>E350</f>
        <v>1500</v>
      </c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  <c r="Z350" s="219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</row>
    <row r="351" spans="1:174" s="42" customFormat="1" ht="24.75" customHeight="1" x14ac:dyDescent="0.25">
      <c r="A351" s="1395" t="s">
        <v>1659</v>
      </c>
      <c r="B351" s="1396">
        <v>295</v>
      </c>
      <c r="C351" s="1396"/>
      <c r="D351" s="1397"/>
      <c r="E351" s="276">
        <f>E352</f>
        <v>30000</v>
      </c>
      <c r="F351" s="401">
        <f>F352</f>
        <v>30000</v>
      </c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194"/>
      <c r="BR351" s="194"/>
      <c r="BS351" s="194"/>
      <c r="BT351" s="194"/>
      <c r="BU351" s="194"/>
      <c r="BV351" s="194"/>
      <c r="BW351" s="194"/>
      <c r="BX351" s="194"/>
      <c r="BY351" s="194"/>
      <c r="BZ351" s="194"/>
      <c r="CA351" s="194"/>
      <c r="CB351" s="194"/>
      <c r="CC351" s="194"/>
      <c r="CD351" s="194"/>
      <c r="CE351" s="194"/>
      <c r="CF351" s="194"/>
      <c r="CG351" s="194"/>
      <c r="CH351" s="194"/>
      <c r="CI351" s="194"/>
      <c r="CJ351" s="194"/>
      <c r="CK351" s="194"/>
      <c r="CL351" s="194"/>
      <c r="CM351" s="194"/>
      <c r="CN351" s="194"/>
      <c r="CO351" s="194"/>
      <c r="CP351" s="194"/>
      <c r="CQ351" s="194"/>
      <c r="CR351" s="194"/>
      <c r="CS351" s="194"/>
      <c r="CT351" s="194"/>
      <c r="CU351" s="194"/>
      <c r="CV351" s="194"/>
      <c r="CW351" s="194"/>
      <c r="CX351" s="194"/>
      <c r="CY351" s="194"/>
      <c r="CZ351" s="194"/>
      <c r="DA351" s="194"/>
      <c r="DB351" s="194"/>
      <c r="DC351" s="194"/>
      <c r="DD351" s="194"/>
      <c r="DE351" s="194"/>
      <c r="DF351" s="194"/>
      <c r="DG351" s="194"/>
      <c r="DH351" s="194"/>
      <c r="DI351" s="194"/>
      <c r="DJ351" s="194"/>
      <c r="DK351" s="194"/>
      <c r="DL351" s="194"/>
      <c r="DM351" s="194"/>
      <c r="DN351" s="194"/>
      <c r="DO351" s="194"/>
      <c r="DP351" s="194"/>
      <c r="DQ351" s="194"/>
      <c r="DR351" s="194"/>
      <c r="DS351" s="194"/>
      <c r="DT351" s="194"/>
      <c r="DU351" s="194"/>
      <c r="DV351" s="194"/>
      <c r="DW351" s="194"/>
      <c r="DX351" s="194"/>
      <c r="DY351" s="194"/>
      <c r="DZ351" s="194"/>
      <c r="EA351" s="194"/>
      <c r="EB351" s="194"/>
      <c r="EC351" s="194"/>
      <c r="ED351" s="194"/>
      <c r="EE351" s="194"/>
      <c r="EF351" s="194"/>
      <c r="EG351" s="194"/>
      <c r="EH351" s="194"/>
      <c r="EI351" s="194"/>
      <c r="EJ351" s="194"/>
      <c r="EK351" s="194"/>
      <c r="EL351" s="194"/>
      <c r="EM351" s="194"/>
      <c r="EN351" s="194"/>
      <c r="EO351" s="194"/>
      <c r="EP351" s="194"/>
      <c r="EQ351" s="194"/>
      <c r="ER351" s="194"/>
      <c r="ES351" s="194"/>
      <c r="ET351" s="194"/>
      <c r="EU351" s="194"/>
      <c r="EV351" s="194"/>
      <c r="EW351" s="194"/>
      <c r="EX351" s="194"/>
      <c r="EY351" s="194"/>
      <c r="EZ351" s="194"/>
      <c r="FA351" s="194"/>
      <c r="FB351" s="194"/>
      <c r="FC351" s="194"/>
      <c r="FD351" s="194"/>
      <c r="FE351" s="194"/>
      <c r="FF351" s="194"/>
      <c r="FG351" s="194"/>
      <c r="FH351" s="194"/>
      <c r="FI351" s="194"/>
      <c r="FJ351" s="194"/>
      <c r="FK351" s="194"/>
      <c r="FL351" s="194"/>
      <c r="FM351" s="194"/>
      <c r="FN351" s="194"/>
      <c r="FO351" s="194"/>
      <c r="FP351" s="194"/>
      <c r="FQ351" s="194"/>
      <c r="FR351" s="194"/>
    </row>
    <row r="352" spans="1:174" s="40" customFormat="1" ht="84" customHeight="1" x14ac:dyDescent="0.25">
      <c r="A352" s="544" t="s">
        <v>1660</v>
      </c>
      <c r="B352" s="247"/>
      <c r="C352" s="1379" t="s">
        <v>2</v>
      </c>
      <c r="D352" s="244" t="s">
        <v>1677</v>
      </c>
      <c r="E352" s="231">
        <f>'Раб.таблица 2019'!F386</f>
        <v>30000</v>
      </c>
      <c r="F352" s="285">
        <f>E352</f>
        <v>30000</v>
      </c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  <c r="Z352" s="219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</row>
    <row r="353" spans="1:174" s="42" customFormat="1" ht="34.5" customHeight="1" x14ac:dyDescent="0.25">
      <c r="A353" s="1395" t="s">
        <v>1769</v>
      </c>
      <c r="B353" s="1396">
        <v>296</v>
      </c>
      <c r="C353" s="274"/>
      <c r="D353" s="564"/>
      <c r="E353" s="276">
        <f>E354</f>
        <v>0</v>
      </c>
      <c r="F353" s="401">
        <f>F354</f>
        <v>0</v>
      </c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94"/>
      <c r="BT353" s="194"/>
      <c r="BU353" s="194"/>
      <c r="BV353" s="194"/>
      <c r="BW353" s="194"/>
      <c r="BX353" s="194"/>
      <c r="BY353" s="194"/>
      <c r="BZ353" s="194"/>
      <c r="CA353" s="194"/>
      <c r="CB353" s="194"/>
      <c r="CC353" s="194"/>
      <c r="CD353" s="194"/>
      <c r="CE353" s="194"/>
      <c r="CF353" s="194"/>
      <c r="CG353" s="194"/>
      <c r="CH353" s="194"/>
      <c r="CI353" s="194"/>
      <c r="CJ353" s="194"/>
      <c r="CK353" s="194"/>
      <c r="CL353" s="194"/>
      <c r="CM353" s="194"/>
      <c r="CN353" s="194"/>
      <c r="CO353" s="194"/>
      <c r="CP353" s="194"/>
      <c r="CQ353" s="194"/>
      <c r="CR353" s="194"/>
      <c r="CS353" s="194"/>
      <c r="CT353" s="194"/>
      <c r="CU353" s="194"/>
      <c r="CV353" s="194"/>
      <c r="CW353" s="194"/>
      <c r="CX353" s="194"/>
      <c r="CY353" s="194"/>
      <c r="CZ353" s="194"/>
      <c r="DA353" s="194"/>
      <c r="DB353" s="194"/>
      <c r="DC353" s="194"/>
      <c r="DD353" s="194"/>
      <c r="DE353" s="194"/>
      <c r="DF353" s="194"/>
      <c r="DG353" s="194"/>
      <c r="DH353" s="194"/>
      <c r="DI353" s="194"/>
      <c r="DJ353" s="194"/>
      <c r="DK353" s="194"/>
      <c r="DL353" s="194"/>
      <c r="DM353" s="194"/>
      <c r="DN353" s="194"/>
      <c r="DO353" s="194"/>
      <c r="DP353" s="194"/>
      <c r="DQ353" s="194"/>
      <c r="DR353" s="194"/>
      <c r="DS353" s="194"/>
      <c r="DT353" s="194"/>
      <c r="DU353" s="194"/>
      <c r="DV353" s="194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</row>
    <row r="354" spans="1:174" s="40" customFormat="1" ht="68.25" customHeight="1" x14ac:dyDescent="0.25">
      <c r="A354" s="544" t="s">
        <v>1670</v>
      </c>
      <c r="B354" s="230"/>
      <c r="C354" s="247">
        <v>964</v>
      </c>
      <c r="D354" s="244" t="s">
        <v>1677</v>
      </c>
      <c r="E354" s="231">
        <f>'Раб.таблица 2019'!F388</f>
        <v>0</v>
      </c>
      <c r="F354" s="285">
        <f>E354</f>
        <v>0</v>
      </c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  <c r="Z354" s="219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</row>
    <row r="355" spans="1:174" s="42" customFormat="1" ht="24" customHeight="1" x14ac:dyDescent="0.25">
      <c r="A355" s="273" t="s">
        <v>667</v>
      </c>
      <c r="B355" s="274">
        <v>300</v>
      </c>
      <c r="C355" s="274"/>
      <c r="D355" s="564"/>
      <c r="E355" s="276">
        <f>E356+E362</f>
        <v>393600</v>
      </c>
      <c r="F355" s="401">
        <f>F356+F362</f>
        <v>393600</v>
      </c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94"/>
      <c r="BT355" s="194"/>
      <c r="BU355" s="194"/>
      <c r="BV355" s="194"/>
      <c r="BW355" s="194"/>
      <c r="BX355" s="194"/>
      <c r="BY355" s="194"/>
      <c r="BZ355" s="194"/>
      <c r="CA355" s="194"/>
      <c r="CB355" s="194"/>
      <c r="CC355" s="194"/>
      <c r="CD355" s="194"/>
      <c r="CE355" s="194"/>
      <c r="CF355" s="194"/>
      <c r="CG355" s="194"/>
      <c r="CH355" s="194"/>
      <c r="CI355" s="194"/>
      <c r="CJ355" s="194"/>
      <c r="CK355" s="194"/>
      <c r="CL355" s="194"/>
      <c r="CM355" s="194"/>
      <c r="CN355" s="194"/>
      <c r="CO355" s="194"/>
      <c r="CP355" s="194"/>
      <c r="CQ355" s="194"/>
      <c r="CR355" s="194"/>
      <c r="CS355" s="194"/>
      <c r="CT355" s="194"/>
      <c r="CU355" s="194"/>
      <c r="CV355" s="194"/>
      <c r="CW355" s="194"/>
      <c r="CX355" s="194"/>
      <c r="CY355" s="194"/>
      <c r="CZ355" s="194"/>
      <c r="DA355" s="194"/>
      <c r="DB355" s="194"/>
      <c r="DC355" s="194"/>
      <c r="DD355" s="194"/>
      <c r="DE355" s="194"/>
      <c r="DF355" s="194"/>
      <c r="DG355" s="194"/>
      <c r="DH355" s="194"/>
      <c r="DI355" s="194"/>
      <c r="DJ355" s="194"/>
      <c r="DK355" s="194"/>
      <c r="DL355" s="194"/>
      <c r="DM355" s="194"/>
      <c r="DN355" s="194"/>
      <c r="DO355" s="194"/>
      <c r="DP355" s="194"/>
      <c r="DQ355" s="194"/>
      <c r="DR355" s="194"/>
      <c r="DS355" s="194"/>
      <c r="DT355" s="194"/>
      <c r="DU355" s="194"/>
      <c r="DV355" s="194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</row>
    <row r="356" spans="1:174" s="42" customFormat="1" ht="31.5" customHeight="1" x14ac:dyDescent="0.25">
      <c r="A356" s="281" t="s">
        <v>683</v>
      </c>
      <c r="B356" s="274">
        <v>310</v>
      </c>
      <c r="C356" s="274"/>
      <c r="D356" s="564"/>
      <c r="E356" s="276">
        <f>E357</f>
        <v>183600</v>
      </c>
      <c r="F356" s="401">
        <f>F357</f>
        <v>183600</v>
      </c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94"/>
      <c r="BT356" s="194"/>
      <c r="BU356" s="194"/>
      <c r="BV356" s="194"/>
      <c r="BW356" s="194"/>
      <c r="BX356" s="194"/>
      <c r="BY356" s="194"/>
      <c r="BZ356" s="194"/>
      <c r="CA356" s="194"/>
      <c r="CB356" s="194"/>
      <c r="CC356" s="194"/>
      <c r="CD356" s="194"/>
      <c r="CE356" s="194"/>
      <c r="CF356" s="194"/>
      <c r="CG356" s="194"/>
      <c r="CH356" s="194"/>
      <c r="CI356" s="194"/>
      <c r="CJ356" s="194"/>
      <c r="CK356" s="194"/>
      <c r="CL356" s="194"/>
      <c r="CM356" s="194"/>
      <c r="CN356" s="194"/>
      <c r="CO356" s="194"/>
      <c r="CP356" s="194"/>
      <c r="CQ356" s="194"/>
      <c r="CR356" s="194"/>
      <c r="CS356" s="194"/>
      <c r="CT356" s="194"/>
      <c r="CU356" s="194"/>
      <c r="CV356" s="194"/>
      <c r="CW356" s="194"/>
      <c r="CX356" s="194"/>
      <c r="CY356" s="194"/>
      <c r="CZ356" s="194"/>
      <c r="DA356" s="194"/>
      <c r="DB356" s="194"/>
      <c r="DC356" s="194"/>
      <c r="DD356" s="194"/>
      <c r="DE356" s="194"/>
      <c r="DF356" s="194"/>
      <c r="DG356" s="194"/>
      <c r="DH356" s="194"/>
      <c r="DI356" s="194"/>
      <c r="DJ356" s="194"/>
      <c r="DK356" s="194"/>
      <c r="DL356" s="194"/>
      <c r="DM356" s="194"/>
      <c r="DN356" s="194"/>
      <c r="DO356" s="194"/>
      <c r="DP356" s="194"/>
      <c r="DQ356" s="194"/>
      <c r="DR356" s="194"/>
      <c r="DS356" s="194"/>
      <c r="DT356" s="194"/>
      <c r="DU356" s="194"/>
      <c r="DV356" s="19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</row>
    <row r="357" spans="1:174" s="40" customFormat="1" ht="25.5" customHeight="1" x14ac:dyDescent="0.25">
      <c r="A357" s="235" t="s">
        <v>799</v>
      </c>
      <c r="B357" s="230"/>
      <c r="C357" s="247">
        <v>971</v>
      </c>
      <c r="D357" s="566" t="s">
        <v>1216</v>
      </c>
      <c r="E357" s="231">
        <f>'Раб.таблица 2019'!F391</f>
        <v>183600</v>
      </c>
      <c r="F357" s="285">
        <f>E357</f>
        <v>183600</v>
      </c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  <c r="Z357" s="219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</row>
    <row r="358" spans="1:174" s="40" customFormat="1" ht="20.25" hidden="1" customHeight="1" outlineLevel="1" x14ac:dyDescent="0.25">
      <c r="A358" s="229" t="s">
        <v>479</v>
      </c>
      <c r="B358" s="230"/>
      <c r="C358" s="247"/>
      <c r="D358" s="567"/>
      <c r="E358" s="231"/>
      <c r="F358" s="285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</row>
    <row r="359" spans="1:174" s="40" customFormat="1" ht="34.5" hidden="1" customHeight="1" outlineLevel="1" x14ac:dyDescent="0.25">
      <c r="A359" s="229" t="s">
        <v>791</v>
      </c>
      <c r="B359" s="230"/>
      <c r="C359" s="247"/>
      <c r="D359" s="567"/>
      <c r="E359" s="231"/>
      <c r="F359" s="285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</row>
    <row r="360" spans="1:174" s="40" customFormat="1" ht="19.5" hidden="1" customHeight="1" outlineLevel="1" x14ac:dyDescent="0.25">
      <c r="A360" s="229" t="s">
        <v>792</v>
      </c>
      <c r="B360" s="230"/>
      <c r="C360" s="247"/>
      <c r="D360" s="567"/>
      <c r="E360" s="231"/>
      <c r="F360" s="285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  <c r="Z360" s="219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</row>
    <row r="361" spans="1:174" s="40" customFormat="1" ht="19.5" hidden="1" customHeight="1" outlineLevel="1" x14ac:dyDescent="0.25">
      <c r="A361" s="229" t="s">
        <v>793</v>
      </c>
      <c r="B361" s="230"/>
      <c r="C361" s="247"/>
      <c r="D361" s="567"/>
      <c r="E361" s="231"/>
      <c r="F361" s="285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</row>
    <row r="362" spans="1:174" s="42" customFormat="1" ht="32.25" customHeight="1" collapsed="1" x14ac:dyDescent="0.25">
      <c r="A362" s="281" t="s">
        <v>668</v>
      </c>
      <c r="B362" s="274">
        <v>340</v>
      </c>
      <c r="C362" s="274"/>
      <c r="D362" s="564"/>
      <c r="E362" s="276">
        <f>E363+E369</f>
        <v>210000</v>
      </c>
      <c r="F362" s="276">
        <f>F363+F369</f>
        <v>210000</v>
      </c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94"/>
      <c r="BT362" s="194"/>
      <c r="BU362" s="194"/>
      <c r="BV362" s="194"/>
      <c r="BW362" s="194"/>
      <c r="BX362" s="194"/>
      <c r="BY362" s="194"/>
      <c r="BZ362" s="194"/>
      <c r="CA362" s="194"/>
      <c r="CB362" s="194"/>
      <c r="CC362" s="194"/>
      <c r="CD362" s="194"/>
      <c r="CE362" s="194"/>
      <c r="CF362" s="194"/>
      <c r="CG362" s="194"/>
      <c r="CH362" s="194"/>
      <c r="CI362" s="194"/>
      <c r="CJ362" s="194"/>
      <c r="CK362" s="194"/>
      <c r="CL362" s="194"/>
      <c r="CM362" s="194"/>
      <c r="CN362" s="194"/>
      <c r="CO362" s="194"/>
      <c r="CP362" s="194"/>
      <c r="CQ362" s="194"/>
      <c r="CR362" s="194"/>
      <c r="CS362" s="194"/>
      <c r="CT362" s="194"/>
      <c r="CU362" s="194"/>
      <c r="CV362" s="194"/>
      <c r="CW362" s="194"/>
      <c r="CX362" s="194"/>
      <c r="CY362" s="194"/>
      <c r="CZ362" s="194"/>
      <c r="DA362" s="194"/>
      <c r="DB362" s="194"/>
      <c r="DC362" s="194"/>
      <c r="DD362" s="194"/>
      <c r="DE362" s="194"/>
      <c r="DF362" s="194"/>
      <c r="DG362" s="194"/>
      <c r="DH362" s="194"/>
      <c r="DI362" s="194"/>
      <c r="DJ362" s="194"/>
      <c r="DK362" s="194"/>
      <c r="DL362" s="194"/>
      <c r="DM362" s="194"/>
      <c r="DN362" s="194"/>
      <c r="DO362" s="194"/>
      <c r="DP362" s="194"/>
      <c r="DQ362" s="194"/>
      <c r="DR362" s="194"/>
      <c r="DS362" s="194"/>
      <c r="DT362" s="194"/>
      <c r="DU362" s="194"/>
      <c r="DV362" s="194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</row>
    <row r="363" spans="1:174" s="40" customFormat="1" ht="26.25" customHeight="1" x14ac:dyDescent="0.25">
      <c r="A363" s="235" t="s">
        <v>800</v>
      </c>
      <c r="B363" s="247">
        <v>346</v>
      </c>
      <c r="C363" s="247">
        <v>981</v>
      </c>
      <c r="D363" s="566" t="s">
        <v>1216</v>
      </c>
      <c r="E363" s="231">
        <f>'Раб.таблица 2019'!F407</f>
        <v>210000</v>
      </c>
      <c r="F363" s="285">
        <f>E363</f>
        <v>210000</v>
      </c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  <c r="Z363" s="219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</row>
    <row r="364" spans="1:174" s="40" customFormat="1" ht="48.75" hidden="1" customHeight="1" outlineLevel="1" x14ac:dyDescent="0.25">
      <c r="A364" s="591" t="s">
        <v>794</v>
      </c>
      <c r="B364" s="438"/>
      <c r="C364" s="439"/>
      <c r="D364" s="592"/>
      <c r="E364" s="593"/>
      <c r="F364" s="594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219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</row>
    <row r="365" spans="1:174" s="40" customFormat="1" ht="18" hidden="1" customHeight="1" outlineLevel="1" x14ac:dyDescent="0.25">
      <c r="A365" s="545" t="s">
        <v>795</v>
      </c>
      <c r="B365" s="230"/>
      <c r="C365" s="247"/>
      <c r="D365" s="567"/>
      <c r="E365" s="231"/>
      <c r="F365" s="285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</row>
    <row r="366" spans="1:174" s="40" customFormat="1" ht="18" hidden="1" customHeight="1" outlineLevel="1" x14ac:dyDescent="0.25">
      <c r="A366" s="545" t="s">
        <v>796</v>
      </c>
      <c r="B366" s="230"/>
      <c r="C366" s="247"/>
      <c r="D366" s="567"/>
      <c r="E366" s="231"/>
      <c r="F366" s="285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  <c r="Z366" s="219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</row>
    <row r="367" spans="1:174" s="40" customFormat="1" ht="18" hidden="1" customHeight="1" outlineLevel="1" x14ac:dyDescent="0.25">
      <c r="A367" s="545" t="s">
        <v>763</v>
      </c>
      <c r="B367" s="230"/>
      <c r="C367" s="247"/>
      <c r="D367" s="567"/>
      <c r="E367" s="231"/>
      <c r="F367" s="285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Z367" s="219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</row>
    <row r="368" spans="1:174" s="40" customFormat="1" ht="18" hidden="1" customHeight="1" outlineLevel="1" x14ac:dyDescent="0.25">
      <c r="A368" s="229" t="s">
        <v>477</v>
      </c>
      <c r="B368" s="230"/>
      <c r="C368" s="247"/>
      <c r="D368" s="567"/>
      <c r="E368" s="231"/>
      <c r="F368" s="285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</row>
    <row r="369" spans="1:174" s="40" customFormat="1" ht="46.5" customHeight="1" collapsed="1" thickBot="1" x14ac:dyDescent="0.3">
      <c r="A369" s="595" t="s">
        <v>42</v>
      </c>
      <c r="B369" s="596">
        <v>341</v>
      </c>
      <c r="C369" s="596">
        <v>982</v>
      </c>
      <c r="D369" s="1984" t="s">
        <v>1216</v>
      </c>
      <c r="E369" s="597">
        <f>'Раб.таблица 2019'!F422</f>
        <v>0</v>
      </c>
      <c r="F369" s="1688">
        <f>E369</f>
        <v>0</v>
      </c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219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</row>
    <row r="370" spans="1:174" s="10" customFormat="1" ht="35.25" customHeight="1" thickBot="1" x14ac:dyDescent="0.35">
      <c r="A370" s="791" t="s">
        <v>1230</v>
      </c>
      <c r="B370" s="313"/>
      <c r="C370" s="313"/>
      <c r="D370" s="314"/>
      <c r="E370" s="313"/>
      <c r="F370" s="220"/>
      <c r="G370" s="393"/>
      <c r="H370" s="393"/>
      <c r="I370" s="393"/>
      <c r="J370" s="393"/>
      <c r="K370" s="393"/>
      <c r="L370" s="393"/>
      <c r="M370" s="393"/>
      <c r="N370" s="393"/>
      <c r="O370" s="393"/>
      <c r="P370" s="393"/>
      <c r="Q370" s="393"/>
      <c r="R370" s="393"/>
      <c r="S370" s="393"/>
      <c r="T370" s="393"/>
      <c r="U370" s="393"/>
      <c r="V370" s="393"/>
      <c r="W370" s="393"/>
      <c r="X370" s="393"/>
      <c r="Y370" s="393"/>
      <c r="Z370" s="393"/>
    </row>
    <row r="371" spans="1:174" s="29" customFormat="1" ht="27.75" customHeight="1" x14ac:dyDescent="0.25">
      <c r="A371" s="2107" t="s">
        <v>56</v>
      </c>
      <c r="B371" s="2178" t="s">
        <v>37</v>
      </c>
      <c r="C371" s="2178" t="s">
        <v>31</v>
      </c>
      <c r="D371" s="2180" t="s">
        <v>69</v>
      </c>
      <c r="E371" s="2082" t="s">
        <v>1571</v>
      </c>
      <c r="F371" s="2082" t="s">
        <v>1572</v>
      </c>
      <c r="G371" s="2187"/>
      <c r="H371" s="2168"/>
      <c r="I371" s="2168"/>
      <c r="J371" s="2169"/>
      <c r="K371" s="2169"/>
      <c r="L371" s="2169"/>
      <c r="M371" s="2169"/>
      <c r="N371" s="2169"/>
      <c r="O371" s="2169"/>
      <c r="P371" s="2169"/>
      <c r="Q371" s="2169"/>
      <c r="R371" s="2169"/>
      <c r="S371" s="2169"/>
      <c r="T371" s="2169"/>
      <c r="U371" s="2169"/>
      <c r="V371" s="2169"/>
      <c r="W371" s="2169"/>
      <c r="X371" s="2169"/>
      <c r="Y371" s="2169"/>
      <c r="Z371" s="2169"/>
    </row>
    <row r="372" spans="1:174" s="29" customFormat="1" ht="198.75" customHeight="1" x14ac:dyDescent="0.25">
      <c r="A372" s="2108"/>
      <c r="B372" s="2179"/>
      <c r="C372" s="2179"/>
      <c r="D372" s="2181"/>
      <c r="E372" s="2083"/>
      <c r="F372" s="2083"/>
      <c r="G372" s="2187"/>
      <c r="H372" s="2168"/>
      <c r="I372" s="2168"/>
      <c r="J372" s="384"/>
      <c r="K372" s="384"/>
      <c r="L372" s="384"/>
      <c r="M372" s="385"/>
      <c r="N372" s="384"/>
      <c r="O372" s="384"/>
      <c r="P372" s="384"/>
      <c r="Q372" s="385"/>
      <c r="R372" s="384"/>
      <c r="S372" s="384"/>
      <c r="T372" s="384"/>
      <c r="U372" s="385"/>
      <c r="V372" s="384"/>
      <c r="W372" s="384"/>
      <c r="X372" s="384"/>
      <c r="Y372" s="385"/>
      <c r="Z372" s="386"/>
    </row>
    <row r="373" spans="1:174" s="29" customFormat="1" ht="17.25" customHeight="1" x14ac:dyDescent="0.25">
      <c r="A373" s="250">
        <v>1</v>
      </c>
      <c r="B373" s="251">
        <v>2</v>
      </c>
      <c r="C373" s="251">
        <v>3</v>
      </c>
      <c r="D373" s="252">
        <v>4</v>
      </c>
      <c r="E373" s="253">
        <v>5</v>
      </c>
      <c r="F373" s="253">
        <v>6</v>
      </c>
      <c r="G373" s="387"/>
      <c r="H373" s="217"/>
      <c r="I373" s="217"/>
      <c r="J373" s="215"/>
      <c r="K373" s="217"/>
      <c r="L373" s="215"/>
      <c r="M373" s="216"/>
      <c r="N373" s="215"/>
      <c r="O373" s="217"/>
      <c r="P373" s="215"/>
      <c r="Q373" s="216"/>
      <c r="R373" s="215"/>
      <c r="S373" s="217"/>
      <c r="T373" s="215"/>
      <c r="U373" s="216"/>
      <c r="V373" s="215"/>
      <c r="W373" s="217"/>
      <c r="X373" s="215"/>
      <c r="Y373" s="216"/>
      <c r="Z373" s="215"/>
    </row>
    <row r="374" spans="1:174" s="22" customFormat="1" ht="21" customHeight="1" x14ac:dyDescent="0.25">
      <c r="A374" s="287" t="s">
        <v>70</v>
      </c>
      <c r="B374" s="288"/>
      <c r="C374" s="288"/>
      <c r="D374" s="289"/>
      <c r="E374" s="290">
        <f>E376+E452</f>
        <v>1445100</v>
      </c>
      <c r="F374" s="290">
        <f>F376+F452</f>
        <v>1445100</v>
      </c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</row>
    <row r="375" spans="1:174" s="22" customFormat="1" ht="21" customHeight="1" x14ac:dyDescent="0.25">
      <c r="A375" s="287" t="s">
        <v>637</v>
      </c>
      <c r="B375" s="288"/>
      <c r="C375" s="288"/>
      <c r="D375" s="289"/>
      <c r="E375" s="290">
        <f>E380+E388+E403+E406+E426+E452+E450-E427-E428-E445</f>
        <v>823900</v>
      </c>
      <c r="F375" s="290">
        <f>F380+F388+F403+F406+F426+F452+F450-F427-F428-F445</f>
        <v>823900</v>
      </c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</row>
    <row r="376" spans="1:174" s="22" customFormat="1" ht="18" customHeight="1" x14ac:dyDescent="0.25">
      <c r="A376" s="268"/>
      <c r="B376" s="269">
        <v>200</v>
      </c>
      <c r="C376" s="269"/>
      <c r="D376" s="272"/>
      <c r="E376" s="270">
        <f>E377+E452</f>
        <v>823900</v>
      </c>
      <c r="F376" s="270">
        <f>F377+F452</f>
        <v>823900</v>
      </c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9"/>
    </row>
    <row r="377" spans="1:174" s="22" customFormat="1" ht="21" customHeight="1" x14ac:dyDescent="0.25">
      <c r="A377" s="287" t="s">
        <v>661</v>
      </c>
      <c r="B377" s="288">
        <v>220</v>
      </c>
      <c r="C377" s="288"/>
      <c r="D377" s="289"/>
      <c r="E377" s="290">
        <f>E378+E380+E388+E403+E406+E426+E450</f>
        <v>202700</v>
      </c>
      <c r="F377" s="290">
        <f>F378+F380+F388+F403+F406+F426+F450</f>
        <v>202700</v>
      </c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</row>
    <row r="378" spans="1:174" s="42" customFormat="1" ht="21.75" customHeight="1" x14ac:dyDescent="0.25">
      <c r="A378" s="287" t="s">
        <v>662</v>
      </c>
      <c r="B378" s="288">
        <v>212</v>
      </c>
      <c r="C378" s="288"/>
      <c r="D378" s="289"/>
      <c r="E378" s="290">
        <f>SUM(E379:E379)</f>
        <v>0</v>
      </c>
      <c r="F378" s="290">
        <f>SUM(F379:F379)</f>
        <v>0</v>
      </c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4"/>
      <c r="CH378" s="194"/>
      <c r="CI378" s="194"/>
      <c r="CJ378" s="194"/>
      <c r="CK378" s="194"/>
      <c r="CL378" s="194"/>
      <c r="CM378" s="194"/>
      <c r="CN378" s="194"/>
      <c r="CO378" s="194"/>
      <c r="CP378" s="194"/>
      <c r="CQ378" s="194"/>
      <c r="CR378" s="194"/>
      <c r="CS378" s="194"/>
      <c r="CT378" s="194"/>
      <c r="CU378" s="194"/>
      <c r="CV378" s="194"/>
      <c r="CW378" s="194"/>
      <c r="CX378" s="194"/>
      <c r="CY378" s="194"/>
      <c r="CZ378" s="194"/>
      <c r="DA378" s="194"/>
      <c r="DB378" s="194"/>
      <c r="DC378" s="194"/>
      <c r="DD378" s="194"/>
      <c r="DE378" s="194"/>
      <c r="DF378" s="194"/>
      <c r="DG378" s="194"/>
      <c r="DH378" s="194"/>
      <c r="DI378" s="194"/>
      <c r="DJ378" s="194"/>
      <c r="DK378" s="194"/>
      <c r="DL378" s="194"/>
      <c r="DM378" s="194"/>
      <c r="DN378" s="194"/>
      <c r="DO378" s="194"/>
      <c r="DP378" s="194"/>
      <c r="DQ378" s="194"/>
      <c r="DR378" s="194"/>
      <c r="DS378" s="194"/>
      <c r="DT378" s="194"/>
      <c r="DU378" s="194"/>
      <c r="DV378" s="19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</row>
    <row r="379" spans="1:174" s="40" customFormat="1" ht="45.75" customHeight="1" x14ac:dyDescent="0.25">
      <c r="A379" s="235" t="s">
        <v>115</v>
      </c>
      <c r="B379" s="230"/>
      <c r="C379" s="247">
        <v>912</v>
      </c>
      <c r="D379" s="244" t="s">
        <v>1219</v>
      </c>
      <c r="E379" s="231">
        <f>'Раб.таблица 2019'!F432</f>
        <v>0</v>
      </c>
      <c r="F379" s="231">
        <f>E379</f>
        <v>0</v>
      </c>
      <c r="G379" s="219"/>
      <c r="H379" s="392"/>
      <c r="I379" s="392"/>
      <c r="J379" s="392"/>
      <c r="K379" s="392"/>
      <c r="L379" s="392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Z379" s="219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  <c r="FQ379" s="41"/>
      <c r="FR379" s="41"/>
    </row>
    <row r="380" spans="1:174" s="22" customFormat="1" ht="21" customHeight="1" x14ac:dyDescent="0.25">
      <c r="A380" s="287" t="s">
        <v>71</v>
      </c>
      <c r="B380" s="288">
        <v>221</v>
      </c>
      <c r="C380" s="288"/>
      <c r="D380" s="289"/>
      <c r="E380" s="290">
        <f>E381</f>
        <v>48000</v>
      </c>
      <c r="F380" s="290">
        <f>F381</f>
        <v>48000</v>
      </c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</row>
    <row r="381" spans="1:174" s="41" customFormat="1" ht="22.5" customHeight="1" x14ac:dyDescent="0.25">
      <c r="A381" s="235" t="s">
        <v>71</v>
      </c>
      <c r="B381" s="230"/>
      <c r="C381" s="247">
        <v>925</v>
      </c>
      <c r="D381" s="244" t="s">
        <v>1220</v>
      </c>
      <c r="E381" s="231">
        <f>'Раб.таблица 2019'!F434</f>
        <v>48000</v>
      </c>
      <c r="F381" s="231">
        <f>E381</f>
        <v>48000</v>
      </c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  <c r="Z381" s="219"/>
    </row>
    <row r="382" spans="1:174" s="41" customFormat="1" ht="31.5" hidden="1" customHeight="1" outlineLevel="1" x14ac:dyDescent="0.25">
      <c r="A382" s="229" t="s">
        <v>728</v>
      </c>
      <c r="B382" s="230"/>
      <c r="C382" s="247"/>
      <c r="D382" s="244"/>
      <c r="E382" s="232"/>
      <c r="F382" s="232"/>
      <c r="G382" s="389"/>
      <c r="H382" s="219"/>
      <c r="I382" s="219"/>
      <c r="J382" s="219"/>
      <c r="K382" s="219"/>
      <c r="L382" s="219"/>
      <c r="M382" s="389"/>
      <c r="N382" s="219"/>
      <c r="O382" s="219"/>
      <c r="P382" s="219"/>
      <c r="Q382" s="389"/>
      <c r="R382" s="219"/>
      <c r="S382" s="219"/>
      <c r="T382" s="219"/>
      <c r="U382" s="389"/>
      <c r="V382" s="219"/>
      <c r="W382" s="219"/>
      <c r="X382" s="219"/>
      <c r="Y382" s="389"/>
      <c r="Z382" s="389"/>
    </row>
    <row r="383" spans="1:174" s="41" customFormat="1" hidden="1" outlineLevel="1" x14ac:dyDescent="0.25">
      <c r="A383" s="229"/>
      <c r="B383" s="230"/>
      <c r="C383" s="247"/>
      <c r="D383" s="244"/>
      <c r="E383" s="231"/>
      <c r="F383" s="231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389"/>
    </row>
    <row r="384" spans="1:174" s="41" customFormat="1" hidden="1" outlineLevel="1" x14ac:dyDescent="0.25">
      <c r="A384" s="229"/>
      <c r="B384" s="230"/>
      <c r="C384" s="247"/>
      <c r="D384" s="244"/>
      <c r="E384" s="231"/>
      <c r="F384" s="231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389"/>
    </row>
    <row r="385" spans="1:174" s="41" customFormat="1" hidden="1" outlineLevel="1" x14ac:dyDescent="0.25">
      <c r="A385" s="229"/>
      <c r="B385" s="230"/>
      <c r="C385" s="247"/>
      <c r="D385" s="244"/>
      <c r="E385" s="231"/>
      <c r="F385" s="231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389"/>
    </row>
    <row r="386" spans="1:174" s="41" customFormat="1" hidden="1" outlineLevel="1" x14ac:dyDescent="0.25">
      <c r="A386" s="229"/>
      <c r="B386" s="230"/>
      <c r="C386" s="247"/>
      <c r="D386" s="244"/>
      <c r="E386" s="231"/>
      <c r="F386" s="231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389"/>
    </row>
    <row r="387" spans="1:174" s="41" customFormat="1" hidden="1" outlineLevel="1" x14ac:dyDescent="0.25">
      <c r="A387" s="229"/>
      <c r="B387" s="230"/>
      <c r="C387" s="247"/>
      <c r="D387" s="244"/>
      <c r="E387" s="231"/>
      <c r="F387" s="231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389"/>
    </row>
    <row r="388" spans="1:174" s="42" customFormat="1" ht="23.25" customHeight="1" collapsed="1" x14ac:dyDescent="0.25">
      <c r="A388" s="287" t="s">
        <v>655</v>
      </c>
      <c r="B388" s="288">
        <v>222</v>
      </c>
      <c r="C388" s="288"/>
      <c r="D388" s="289"/>
      <c r="E388" s="290">
        <f>E389</f>
        <v>0</v>
      </c>
      <c r="F388" s="290">
        <f>F389</f>
        <v>0</v>
      </c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4"/>
      <c r="BM388" s="194"/>
      <c r="BN388" s="194"/>
      <c r="BO388" s="194"/>
      <c r="BP388" s="194"/>
      <c r="BQ388" s="194"/>
      <c r="BR388" s="194"/>
      <c r="BS388" s="194"/>
      <c r="BT388" s="194"/>
      <c r="BU388" s="194"/>
      <c r="BV388" s="194"/>
      <c r="BW388" s="194"/>
      <c r="BX388" s="194"/>
      <c r="BY388" s="194"/>
      <c r="BZ388" s="194"/>
      <c r="CA388" s="194"/>
      <c r="CB388" s="194"/>
      <c r="CC388" s="194"/>
      <c r="CD388" s="194"/>
      <c r="CE388" s="194"/>
      <c r="CF388" s="194"/>
      <c r="CG388" s="194"/>
      <c r="CH388" s="194"/>
      <c r="CI388" s="194"/>
      <c r="CJ388" s="194"/>
      <c r="CK388" s="194"/>
      <c r="CL388" s="194"/>
      <c r="CM388" s="194"/>
      <c r="CN388" s="194"/>
      <c r="CO388" s="194"/>
      <c r="CP388" s="194"/>
      <c r="CQ388" s="194"/>
      <c r="CR388" s="194"/>
      <c r="CS388" s="194"/>
      <c r="CT388" s="194"/>
      <c r="CU388" s="194"/>
      <c r="CV388" s="194"/>
      <c r="CW388" s="194"/>
      <c r="CX388" s="194"/>
      <c r="CY388" s="194"/>
      <c r="CZ388" s="194"/>
      <c r="DA388" s="194"/>
      <c r="DB388" s="194"/>
      <c r="DC388" s="194"/>
      <c r="DD388" s="194"/>
      <c r="DE388" s="194"/>
      <c r="DF388" s="194"/>
      <c r="DG388" s="194"/>
      <c r="DH388" s="194"/>
      <c r="DI388" s="194"/>
      <c r="DJ388" s="194"/>
      <c r="DK388" s="194"/>
      <c r="DL388" s="194"/>
      <c r="DM388" s="194"/>
      <c r="DN388" s="194"/>
      <c r="DO388" s="194"/>
      <c r="DP388" s="194"/>
      <c r="DQ388" s="194"/>
      <c r="DR388" s="194"/>
      <c r="DS388" s="194"/>
      <c r="DT388" s="194"/>
      <c r="DU388" s="194"/>
      <c r="DV388" s="194"/>
      <c r="DW388" s="194"/>
      <c r="DX388" s="194"/>
      <c r="DY388" s="194"/>
      <c r="DZ388" s="194"/>
      <c r="EA388" s="194"/>
      <c r="EB388" s="194"/>
      <c r="EC388" s="194"/>
      <c r="ED388" s="194"/>
      <c r="EE388" s="194"/>
      <c r="EF388" s="194"/>
      <c r="EG388" s="194"/>
      <c r="EH388" s="194"/>
      <c r="EI388" s="194"/>
      <c r="EJ388" s="194"/>
      <c r="EK388" s="194"/>
      <c r="EL388" s="194"/>
      <c r="EM388" s="194"/>
      <c r="EN388" s="194"/>
      <c r="EO388" s="194"/>
      <c r="EP388" s="194"/>
      <c r="EQ388" s="194"/>
      <c r="ER388" s="194"/>
      <c r="ES388" s="194"/>
      <c r="ET388" s="194"/>
      <c r="EU388" s="194"/>
      <c r="EV388" s="194"/>
      <c r="EW388" s="194"/>
      <c r="EX388" s="194"/>
      <c r="EY388" s="194"/>
      <c r="EZ388" s="194"/>
      <c r="FA388" s="194"/>
      <c r="FB388" s="194"/>
      <c r="FC388" s="194"/>
      <c r="FD388" s="194"/>
      <c r="FE388" s="194"/>
      <c r="FF388" s="194"/>
      <c r="FG388" s="194"/>
      <c r="FH388" s="194"/>
      <c r="FI388" s="194"/>
      <c r="FJ388" s="194"/>
      <c r="FK388" s="194"/>
      <c r="FL388" s="194"/>
      <c r="FM388" s="194"/>
      <c r="FN388" s="194"/>
      <c r="FO388" s="194"/>
      <c r="FP388" s="194"/>
      <c r="FQ388" s="194"/>
      <c r="FR388" s="194"/>
    </row>
    <row r="389" spans="1:174" s="40" customFormat="1" ht="24.75" customHeight="1" x14ac:dyDescent="0.25">
      <c r="A389" s="235" t="s">
        <v>670</v>
      </c>
      <c r="B389" s="230"/>
      <c r="C389" s="247">
        <v>922</v>
      </c>
      <c r="D389" s="244" t="s">
        <v>1220</v>
      </c>
      <c r="E389" s="231">
        <f>'Раб.таблица 2019'!F442</f>
        <v>0</v>
      </c>
      <c r="F389" s="231">
        <f>E389</f>
        <v>0</v>
      </c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Z389" s="219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  <c r="FQ389" s="41"/>
      <c r="FR389" s="41"/>
    </row>
    <row r="390" spans="1:174" s="41" customFormat="1" ht="94.5" hidden="1" customHeight="1" outlineLevel="1" x14ac:dyDescent="0.25">
      <c r="A390" s="229" t="s">
        <v>729</v>
      </c>
      <c r="B390" s="230"/>
      <c r="C390" s="230"/>
      <c r="D390" s="244"/>
      <c r="E390" s="232"/>
      <c r="F390" s="232"/>
      <c r="G390" s="389"/>
      <c r="H390" s="389"/>
      <c r="I390" s="389"/>
      <c r="J390" s="389"/>
      <c r="K390" s="389"/>
      <c r="L390" s="389"/>
      <c r="M390" s="389"/>
      <c r="N390" s="389"/>
      <c r="O390" s="389"/>
      <c r="P390" s="389"/>
      <c r="Q390" s="389"/>
      <c r="R390" s="389"/>
      <c r="S390" s="389"/>
      <c r="T390" s="389"/>
      <c r="U390" s="389"/>
      <c r="V390" s="389"/>
      <c r="W390" s="389"/>
      <c r="X390" s="389"/>
      <c r="Y390" s="389"/>
      <c r="Z390" s="389"/>
    </row>
    <row r="391" spans="1:174" s="41" customFormat="1" ht="31.5" hidden="1" outlineLevel="1" x14ac:dyDescent="0.25">
      <c r="A391" s="229" t="s">
        <v>730</v>
      </c>
      <c r="B391" s="230"/>
      <c r="C391" s="230"/>
      <c r="D391" s="244"/>
      <c r="E391" s="232"/>
      <c r="F391" s="232"/>
      <c r="G391" s="389"/>
      <c r="H391" s="389"/>
      <c r="I391" s="389"/>
      <c r="J391" s="389"/>
      <c r="K391" s="389"/>
      <c r="L391" s="389"/>
      <c r="M391" s="389"/>
      <c r="N391" s="389"/>
      <c r="O391" s="389"/>
      <c r="P391" s="389"/>
      <c r="Q391" s="389"/>
      <c r="R391" s="389"/>
      <c r="S391" s="389"/>
      <c r="T391" s="389"/>
      <c r="U391" s="389"/>
      <c r="V391" s="389"/>
      <c r="W391" s="389"/>
      <c r="X391" s="389"/>
      <c r="Y391" s="389"/>
      <c r="Z391" s="389"/>
    </row>
    <row r="392" spans="1:174" s="41" customFormat="1" ht="78.75" hidden="1" customHeight="1" outlineLevel="1" x14ac:dyDescent="0.25">
      <c r="A392" s="229" t="s">
        <v>731</v>
      </c>
      <c r="B392" s="230"/>
      <c r="C392" s="230"/>
      <c r="D392" s="244"/>
      <c r="E392" s="232"/>
      <c r="F392" s="232"/>
      <c r="G392" s="389"/>
      <c r="H392" s="389"/>
      <c r="I392" s="389"/>
      <c r="J392" s="389"/>
      <c r="K392" s="389"/>
      <c r="L392" s="389"/>
      <c r="M392" s="389"/>
      <c r="N392" s="389"/>
      <c r="O392" s="389"/>
      <c r="P392" s="389"/>
      <c r="Q392" s="389"/>
      <c r="R392" s="389"/>
      <c r="S392" s="389"/>
      <c r="T392" s="389"/>
      <c r="U392" s="389"/>
      <c r="V392" s="389"/>
      <c r="W392" s="389"/>
      <c r="X392" s="389"/>
      <c r="Y392" s="389"/>
      <c r="Z392" s="389"/>
    </row>
    <row r="393" spans="1:174" s="41" customFormat="1" ht="47.25" hidden="1" customHeight="1" outlineLevel="1" x14ac:dyDescent="0.25">
      <c r="A393" s="238" t="s">
        <v>687</v>
      </c>
      <c r="B393" s="230"/>
      <c r="C393" s="230"/>
      <c r="D393" s="244"/>
      <c r="E393" s="232"/>
      <c r="F393" s="232"/>
      <c r="G393" s="389"/>
      <c r="H393" s="389"/>
      <c r="I393" s="389"/>
      <c r="J393" s="389"/>
      <c r="K393" s="389"/>
      <c r="L393" s="389"/>
      <c r="M393" s="389"/>
      <c r="N393" s="389"/>
      <c r="O393" s="389"/>
      <c r="P393" s="389"/>
      <c r="Q393" s="389"/>
      <c r="R393" s="389"/>
      <c r="S393" s="389"/>
      <c r="T393" s="389"/>
      <c r="U393" s="389"/>
      <c r="V393" s="389"/>
      <c r="W393" s="389"/>
      <c r="X393" s="389"/>
      <c r="Y393" s="389"/>
      <c r="Z393" s="389"/>
    </row>
    <row r="394" spans="1:174" s="41" customFormat="1" ht="30.75" hidden="1" customHeight="1" outlineLevel="1" x14ac:dyDescent="0.25">
      <c r="A394" s="229" t="s">
        <v>685</v>
      </c>
      <c r="B394" s="230"/>
      <c r="C394" s="230"/>
      <c r="D394" s="244"/>
      <c r="E394" s="232"/>
      <c r="F394" s="232"/>
      <c r="G394" s="389"/>
      <c r="H394" s="389"/>
      <c r="I394" s="389"/>
      <c r="J394" s="389"/>
      <c r="K394" s="389"/>
      <c r="L394" s="389"/>
      <c r="M394" s="389"/>
      <c r="N394" s="389"/>
      <c r="O394" s="389"/>
      <c r="P394" s="389"/>
      <c r="Q394" s="389"/>
      <c r="R394" s="389"/>
      <c r="S394" s="389"/>
      <c r="T394" s="389"/>
      <c r="U394" s="389"/>
      <c r="V394" s="389"/>
      <c r="W394" s="389"/>
      <c r="X394" s="389"/>
      <c r="Y394" s="389"/>
      <c r="Z394" s="389"/>
    </row>
    <row r="395" spans="1:174" s="41" customFormat="1" ht="31.5" hidden="1" outlineLevel="1" x14ac:dyDescent="0.25">
      <c r="A395" s="229" t="s">
        <v>686</v>
      </c>
      <c r="B395" s="230"/>
      <c r="C395" s="230"/>
      <c r="D395" s="244"/>
      <c r="E395" s="232"/>
      <c r="F395" s="232"/>
      <c r="G395" s="389"/>
      <c r="H395" s="389"/>
      <c r="I395" s="389"/>
      <c r="J395" s="389"/>
      <c r="K395" s="389"/>
      <c r="L395" s="389"/>
      <c r="M395" s="389"/>
      <c r="N395" s="389"/>
      <c r="O395" s="389"/>
      <c r="P395" s="389"/>
      <c r="Q395" s="389"/>
      <c r="R395" s="389"/>
      <c r="S395" s="389"/>
      <c r="T395" s="389"/>
      <c r="U395" s="389"/>
      <c r="V395" s="389"/>
      <c r="W395" s="389"/>
      <c r="X395" s="389"/>
      <c r="Y395" s="389"/>
      <c r="Z395" s="389"/>
    </row>
    <row r="396" spans="1:174" s="41" customFormat="1" ht="47.25" hidden="1" outlineLevel="1" x14ac:dyDescent="0.25">
      <c r="A396" s="229" t="s">
        <v>672</v>
      </c>
      <c r="B396" s="230"/>
      <c r="C396" s="230"/>
      <c r="D396" s="244"/>
      <c r="E396" s="232"/>
      <c r="F396" s="232"/>
      <c r="G396" s="389"/>
      <c r="H396" s="389"/>
      <c r="I396" s="389"/>
      <c r="J396" s="389"/>
      <c r="K396" s="389"/>
      <c r="L396" s="389"/>
      <c r="M396" s="389"/>
      <c r="N396" s="389"/>
      <c r="O396" s="389"/>
      <c r="P396" s="389"/>
      <c r="Q396" s="389"/>
      <c r="R396" s="389"/>
      <c r="S396" s="389"/>
      <c r="T396" s="389"/>
      <c r="U396" s="389"/>
      <c r="V396" s="389"/>
      <c r="W396" s="389"/>
      <c r="X396" s="389"/>
      <c r="Y396" s="389"/>
      <c r="Z396" s="389"/>
    </row>
    <row r="397" spans="1:174" s="41" customFormat="1" ht="21" hidden="1" customHeight="1" outlineLevel="1" x14ac:dyDescent="0.25">
      <c r="A397" s="229" t="s">
        <v>732</v>
      </c>
      <c r="B397" s="230"/>
      <c r="C397" s="230"/>
      <c r="D397" s="244"/>
      <c r="E397" s="232"/>
      <c r="F397" s="232"/>
      <c r="G397" s="389"/>
      <c r="H397" s="389"/>
      <c r="I397" s="389"/>
      <c r="J397" s="389"/>
      <c r="K397" s="389"/>
      <c r="L397" s="389"/>
      <c r="M397" s="389"/>
      <c r="N397" s="389"/>
      <c r="O397" s="389"/>
      <c r="P397" s="389"/>
      <c r="Q397" s="389"/>
      <c r="R397" s="389"/>
      <c r="S397" s="389"/>
      <c r="T397" s="389"/>
      <c r="U397" s="389"/>
      <c r="V397" s="389"/>
      <c r="W397" s="389"/>
      <c r="X397" s="389"/>
      <c r="Y397" s="389"/>
      <c r="Z397" s="389"/>
    </row>
    <row r="398" spans="1:174" s="41" customFormat="1" hidden="1" outlineLevel="1" x14ac:dyDescent="0.25">
      <c r="A398" s="229"/>
      <c r="B398" s="230"/>
      <c r="C398" s="230"/>
      <c r="D398" s="244"/>
      <c r="E398" s="232"/>
      <c r="F398" s="232"/>
      <c r="G398" s="389"/>
      <c r="H398" s="389"/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  <c r="Y398" s="389"/>
      <c r="Z398" s="389"/>
    </row>
    <row r="399" spans="1:174" s="41" customFormat="1" hidden="1" outlineLevel="1" x14ac:dyDescent="0.25">
      <c r="A399" s="229"/>
      <c r="B399" s="230"/>
      <c r="C399" s="230"/>
      <c r="D399" s="244"/>
      <c r="E399" s="232"/>
      <c r="F399" s="232"/>
      <c r="G399" s="389"/>
      <c r="H399" s="389"/>
      <c r="I399" s="389"/>
      <c r="J399" s="389"/>
      <c r="K399" s="389"/>
      <c r="L399" s="389"/>
      <c r="M399" s="389"/>
      <c r="N399" s="389"/>
      <c r="O399" s="389"/>
      <c r="P399" s="389"/>
      <c r="Q399" s="389"/>
      <c r="R399" s="389"/>
      <c r="S399" s="389"/>
      <c r="T399" s="389"/>
      <c r="U399" s="389"/>
      <c r="V399" s="389"/>
      <c r="W399" s="389"/>
      <c r="X399" s="389"/>
      <c r="Y399" s="389"/>
      <c r="Z399" s="389"/>
    </row>
    <row r="400" spans="1:174" s="41" customFormat="1" hidden="1" outlineLevel="1" x14ac:dyDescent="0.25">
      <c r="A400" s="229"/>
      <c r="B400" s="230"/>
      <c r="C400" s="230"/>
      <c r="D400" s="244"/>
      <c r="E400" s="232"/>
      <c r="F400" s="232"/>
      <c r="G400" s="389"/>
      <c r="H400" s="389"/>
      <c r="I400" s="389"/>
      <c r="J400" s="389"/>
      <c r="K400" s="389"/>
      <c r="L400" s="389"/>
      <c r="M400" s="389"/>
      <c r="N400" s="389"/>
      <c r="O400" s="389"/>
      <c r="P400" s="389"/>
      <c r="Q400" s="389"/>
      <c r="R400" s="389"/>
      <c r="S400" s="389"/>
      <c r="T400" s="389"/>
      <c r="U400" s="389"/>
      <c r="V400" s="389"/>
      <c r="W400" s="389"/>
      <c r="X400" s="389"/>
      <c r="Y400" s="389"/>
      <c r="Z400" s="389"/>
    </row>
    <row r="401" spans="1:174" s="41" customFormat="1" hidden="1" outlineLevel="1" x14ac:dyDescent="0.25">
      <c r="A401" s="229"/>
      <c r="B401" s="230"/>
      <c r="C401" s="230"/>
      <c r="D401" s="244"/>
      <c r="E401" s="232"/>
      <c r="F401" s="232"/>
      <c r="G401" s="389"/>
      <c r="H401" s="389"/>
      <c r="I401" s="389"/>
      <c r="J401" s="389"/>
      <c r="K401" s="389"/>
      <c r="L401" s="389"/>
      <c r="M401" s="389"/>
      <c r="N401" s="389"/>
      <c r="O401" s="389"/>
      <c r="P401" s="389"/>
      <c r="Q401" s="389"/>
      <c r="R401" s="389"/>
      <c r="S401" s="389"/>
      <c r="T401" s="389"/>
      <c r="U401" s="389"/>
      <c r="V401" s="389"/>
      <c r="W401" s="389"/>
      <c r="X401" s="389"/>
      <c r="Y401" s="389"/>
      <c r="Z401" s="389"/>
    </row>
    <row r="402" spans="1:174" s="41" customFormat="1" hidden="1" outlineLevel="1" x14ac:dyDescent="0.25">
      <c r="A402" s="238"/>
      <c r="B402" s="230"/>
      <c r="C402" s="230"/>
      <c r="D402" s="244"/>
      <c r="E402" s="232"/>
      <c r="F402" s="232"/>
      <c r="G402" s="389"/>
      <c r="H402" s="389"/>
      <c r="I402" s="389"/>
      <c r="J402" s="389"/>
      <c r="K402" s="389"/>
      <c r="L402" s="389"/>
      <c r="M402" s="389"/>
      <c r="N402" s="389"/>
      <c r="O402" s="389"/>
      <c r="P402" s="389"/>
      <c r="Q402" s="389"/>
      <c r="R402" s="389"/>
      <c r="S402" s="389"/>
      <c r="T402" s="389"/>
      <c r="U402" s="389"/>
      <c r="V402" s="389"/>
      <c r="W402" s="389"/>
      <c r="X402" s="389"/>
      <c r="Y402" s="389"/>
      <c r="Z402" s="389"/>
    </row>
    <row r="403" spans="1:174" s="42" customFormat="1" ht="31.5" collapsed="1" x14ac:dyDescent="0.25">
      <c r="A403" s="293" t="s">
        <v>654</v>
      </c>
      <c r="B403" s="288">
        <v>224</v>
      </c>
      <c r="C403" s="288"/>
      <c r="D403" s="289"/>
      <c r="E403" s="290">
        <f>E404</f>
        <v>0</v>
      </c>
      <c r="F403" s="290">
        <f>F404</f>
        <v>0</v>
      </c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94"/>
      <c r="BT403" s="194"/>
      <c r="BU403" s="194"/>
      <c r="BV403" s="194"/>
      <c r="BW403" s="194"/>
      <c r="BX403" s="194"/>
      <c r="BY403" s="194"/>
      <c r="BZ403" s="194"/>
      <c r="CA403" s="194"/>
      <c r="CB403" s="194"/>
      <c r="CC403" s="194"/>
      <c r="CD403" s="194"/>
      <c r="CE403" s="194"/>
      <c r="CF403" s="194"/>
      <c r="CG403" s="194"/>
      <c r="CH403" s="194"/>
      <c r="CI403" s="194"/>
      <c r="CJ403" s="194"/>
      <c r="CK403" s="194"/>
      <c r="CL403" s="194"/>
      <c r="CM403" s="194"/>
      <c r="CN403" s="194"/>
      <c r="CO403" s="194"/>
      <c r="CP403" s="194"/>
      <c r="CQ403" s="194"/>
      <c r="CR403" s="194"/>
      <c r="CS403" s="194"/>
      <c r="CT403" s="194"/>
      <c r="CU403" s="194"/>
      <c r="CV403" s="194"/>
      <c r="CW403" s="194"/>
      <c r="CX403" s="194"/>
      <c r="CY403" s="194"/>
      <c r="CZ403" s="194"/>
      <c r="DA403" s="194"/>
      <c r="DB403" s="194"/>
      <c r="DC403" s="194"/>
      <c r="DD403" s="194"/>
      <c r="DE403" s="194"/>
      <c r="DF403" s="194"/>
      <c r="DG403" s="194"/>
      <c r="DH403" s="194"/>
      <c r="DI403" s="194"/>
      <c r="DJ403" s="194"/>
      <c r="DK403" s="194"/>
      <c r="DL403" s="194"/>
      <c r="DM403" s="194"/>
      <c r="DN403" s="194"/>
      <c r="DO403" s="194"/>
      <c r="DP403" s="194"/>
      <c r="DQ403" s="194"/>
      <c r="DR403" s="194"/>
      <c r="DS403" s="194"/>
      <c r="DT403" s="194"/>
      <c r="DU403" s="194"/>
      <c r="DV403" s="19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</row>
    <row r="404" spans="1:174" s="40" customFormat="1" ht="29.25" x14ac:dyDescent="0.25">
      <c r="A404" s="235" t="s">
        <v>654</v>
      </c>
      <c r="B404" s="230"/>
      <c r="C404" s="247">
        <v>926</v>
      </c>
      <c r="D404" s="244" t="s">
        <v>1220</v>
      </c>
      <c r="E404" s="231"/>
      <c r="F404" s="231">
        <f>E404</f>
        <v>0</v>
      </c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Z404" s="219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</row>
    <row r="405" spans="1:174" s="40" customFormat="1" ht="46.5" hidden="1" customHeight="1" outlineLevel="1" x14ac:dyDescent="0.25">
      <c r="A405" s="283" t="s">
        <v>653</v>
      </c>
      <c r="B405" s="230"/>
      <c r="C405" s="247"/>
      <c r="D405" s="244"/>
      <c r="E405" s="232"/>
      <c r="F405" s="232"/>
      <c r="G405" s="219"/>
      <c r="H405" s="219"/>
      <c r="I405" s="219"/>
      <c r="J405" s="219"/>
      <c r="K405" s="219"/>
      <c r="L405" s="219"/>
      <c r="M405" s="389"/>
      <c r="N405" s="219"/>
      <c r="O405" s="219"/>
      <c r="P405" s="219"/>
      <c r="Q405" s="389"/>
      <c r="R405" s="219"/>
      <c r="S405" s="219"/>
      <c r="T405" s="219"/>
      <c r="U405" s="389"/>
      <c r="V405" s="219"/>
      <c r="W405" s="219"/>
      <c r="X405" s="219"/>
      <c r="Y405" s="389"/>
      <c r="Z405" s="389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  <c r="FQ405" s="41"/>
      <c r="FR405" s="41"/>
    </row>
    <row r="406" spans="1:174" s="42" customFormat="1" ht="31.5" customHeight="1" collapsed="1" x14ac:dyDescent="0.25">
      <c r="A406" s="293" t="s">
        <v>657</v>
      </c>
      <c r="B406" s="288">
        <v>225</v>
      </c>
      <c r="C406" s="288"/>
      <c r="D406" s="289"/>
      <c r="E406" s="290">
        <f>E407+E418</f>
        <v>20000</v>
      </c>
      <c r="F406" s="290">
        <f>F407+F418</f>
        <v>20000</v>
      </c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94"/>
      <c r="BT406" s="194"/>
      <c r="BU406" s="194"/>
      <c r="BV406" s="194"/>
      <c r="BW406" s="194"/>
      <c r="BX406" s="194"/>
      <c r="BY406" s="194"/>
      <c r="BZ406" s="194"/>
      <c r="CA406" s="194"/>
      <c r="CB406" s="194"/>
      <c r="CC406" s="194"/>
      <c r="CD406" s="194"/>
      <c r="CE406" s="194"/>
      <c r="CF406" s="194"/>
      <c r="CG406" s="194"/>
      <c r="CH406" s="194"/>
      <c r="CI406" s="194"/>
      <c r="CJ406" s="194"/>
      <c r="CK406" s="194"/>
      <c r="CL406" s="194"/>
      <c r="CM406" s="194"/>
      <c r="CN406" s="194"/>
      <c r="CO406" s="194"/>
      <c r="CP406" s="194"/>
      <c r="CQ406" s="194"/>
      <c r="CR406" s="194"/>
      <c r="CS406" s="194"/>
      <c r="CT406" s="194"/>
      <c r="CU406" s="194"/>
      <c r="CV406" s="194"/>
      <c r="CW406" s="194"/>
      <c r="CX406" s="194"/>
      <c r="CY406" s="194"/>
      <c r="CZ406" s="194"/>
      <c r="DA406" s="194"/>
      <c r="DB406" s="194"/>
      <c r="DC406" s="194"/>
      <c r="DD406" s="194"/>
      <c r="DE406" s="194"/>
      <c r="DF406" s="194"/>
      <c r="DG406" s="194"/>
      <c r="DH406" s="194"/>
      <c r="DI406" s="194"/>
      <c r="DJ406" s="194"/>
      <c r="DK406" s="194"/>
      <c r="DL406" s="194"/>
      <c r="DM406" s="194"/>
      <c r="DN406" s="194"/>
      <c r="DO406" s="194"/>
      <c r="DP406" s="194"/>
      <c r="DQ406" s="194"/>
      <c r="DR406" s="194"/>
      <c r="DS406" s="194"/>
      <c r="DT406" s="194"/>
      <c r="DU406" s="194"/>
      <c r="DV406" s="194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</row>
    <row r="407" spans="1:174" s="40" customFormat="1" ht="21.75" customHeight="1" x14ac:dyDescent="0.25">
      <c r="A407" s="235" t="s">
        <v>663</v>
      </c>
      <c r="B407" s="230"/>
      <c r="C407" s="247">
        <v>942</v>
      </c>
      <c r="D407" s="244" t="s">
        <v>1220</v>
      </c>
      <c r="E407" s="231">
        <f>'Раб.таблица 2019'!F460</f>
        <v>0</v>
      </c>
      <c r="F407" s="231">
        <f>E407</f>
        <v>0</v>
      </c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Z407" s="219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</row>
    <row r="408" spans="1:174" s="41" customFormat="1" ht="47.25" hidden="1" outlineLevel="1" x14ac:dyDescent="0.25">
      <c r="A408" s="229" t="s">
        <v>733</v>
      </c>
      <c r="B408" s="230"/>
      <c r="C408" s="247"/>
      <c r="D408" s="244"/>
      <c r="E408" s="232"/>
      <c r="F408" s="232"/>
      <c r="G408" s="389"/>
      <c r="H408" s="389"/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  <c r="Y408" s="389"/>
      <c r="Z408" s="389"/>
    </row>
    <row r="409" spans="1:174" s="41" customFormat="1" ht="47.25" hidden="1" customHeight="1" outlineLevel="1" x14ac:dyDescent="0.25">
      <c r="A409" s="238" t="s">
        <v>726</v>
      </c>
      <c r="B409" s="230"/>
      <c r="C409" s="247"/>
      <c r="D409" s="244"/>
      <c r="E409" s="232"/>
      <c r="F409" s="232"/>
      <c r="G409" s="389"/>
      <c r="H409" s="389"/>
      <c r="I409" s="389"/>
      <c r="J409" s="389"/>
      <c r="K409" s="389"/>
      <c r="L409" s="389"/>
      <c r="M409" s="389"/>
      <c r="N409" s="389"/>
      <c r="O409" s="389"/>
      <c r="P409" s="389"/>
      <c r="Q409" s="389"/>
      <c r="R409" s="389"/>
      <c r="S409" s="389"/>
      <c r="T409" s="389"/>
      <c r="U409" s="389"/>
      <c r="V409" s="389"/>
      <c r="W409" s="389"/>
      <c r="X409" s="389"/>
      <c r="Y409" s="389"/>
      <c r="Z409" s="389"/>
    </row>
    <row r="410" spans="1:174" s="41" customFormat="1" ht="33" hidden="1" customHeight="1" outlineLevel="1" x14ac:dyDescent="0.25">
      <c r="A410" s="229" t="s">
        <v>734</v>
      </c>
      <c r="B410" s="230"/>
      <c r="C410" s="247"/>
      <c r="D410" s="244"/>
      <c r="E410" s="232"/>
      <c r="F410" s="232"/>
      <c r="G410" s="389"/>
      <c r="H410" s="389"/>
      <c r="I410" s="389"/>
      <c r="J410" s="389"/>
      <c r="K410" s="389"/>
      <c r="L410" s="389"/>
      <c r="M410" s="389"/>
      <c r="N410" s="389"/>
      <c r="O410" s="389"/>
      <c r="P410" s="389"/>
      <c r="Q410" s="389"/>
      <c r="R410" s="389"/>
      <c r="S410" s="389"/>
      <c r="T410" s="389"/>
      <c r="U410" s="389"/>
      <c r="V410" s="389"/>
      <c r="W410" s="389"/>
      <c r="X410" s="389"/>
      <c r="Y410" s="389"/>
      <c r="Z410" s="389"/>
    </row>
    <row r="411" spans="1:174" s="41" customFormat="1" ht="47.25" hidden="1" outlineLevel="1" x14ac:dyDescent="0.25">
      <c r="A411" s="238" t="s">
        <v>727</v>
      </c>
      <c r="B411" s="230"/>
      <c r="C411" s="247"/>
      <c r="D411" s="244"/>
      <c r="E411" s="232"/>
      <c r="F411" s="232"/>
      <c r="G411" s="389"/>
      <c r="H411" s="389"/>
      <c r="I411" s="389"/>
      <c r="J411" s="389"/>
      <c r="K411" s="389"/>
      <c r="L411" s="389"/>
      <c r="M411" s="389"/>
      <c r="N411" s="389"/>
      <c r="O411" s="389"/>
      <c r="P411" s="389"/>
      <c r="Q411" s="389"/>
      <c r="R411" s="389"/>
      <c r="S411" s="389"/>
      <c r="T411" s="389"/>
      <c r="U411" s="389"/>
      <c r="V411" s="389"/>
      <c r="W411" s="389"/>
      <c r="X411" s="389"/>
      <c r="Y411" s="389"/>
      <c r="Z411" s="389"/>
    </row>
    <row r="412" spans="1:174" s="41" customFormat="1" ht="50.25" hidden="1" customHeight="1" outlineLevel="1" x14ac:dyDescent="0.25">
      <c r="A412" s="229" t="s">
        <v>852</v>
      </c>
      <c r="B412" s="230"/>
      <c r="C412" s="247"/>
      <c r="D412" s="244"/>
      <c r="E412" s="232"/>
      <c r="F412" s="232"/>
      <c r="G412" s="389"/>
      <c r="H412" s="389"/>
      <c r="I412" s="389"/>
      <c r="J412" s="389"/>
      <c r="K412" s="389"/>
      <c r="L412" s="389"/>
      <c r="M412" s="389"/>
      <c r="N412" s="389"/>
      <c r="O412" s="389"/>
      <c r="P412" s="389"/>
      <c r="Q412" s="389"/>
      <c r="R412" s="389"/>
      <c r="S412" s="389"/>
      <c r="T412" s="389"/>
      <c r="U412" s="389"/>
      <c r="V412" s="389"/>
      <c r="W412" s="389"/>
      <c r="X412" s="389"/>
      <c r="Y412" s="389"/>
      <c r="Z412" s="389"/>
    </row>
    <row r="413" spans="1:174" s="41" customFormat="1" hidden="1" outlineLevel="1" x14ac:dyDescent="0.25">
      <c r="A413" s="238"/>
      <c r="B413" s="230"/>
      <c r="C413" s="247"/>
      <c r="D413" s="244"/>
      <c r="E413" s="232"/>
      <c r="F413" s="232"/>
      <c r="G413" s="389"/>
      <c r="H413" s="389"/>
      <c r="I413" s="389"/>
      <c r="J413" s="389"/>
      <c r="K413" s="389"/>
      <c r="L413" s="389"/>
      <c r="M413" s="389"/>
      <c r="N413" s="389"/>
      <c r="O413" s="389"/>
      <c r="P413" s="389"/>
      <c r="Q413" s="389"/>
      <c r="R413" s="389"/>
      <c r="S413" s="389"/>
      <c r="T413" s="389"/>
      <c r="U413" s="389"/>
      <c r="V413" s="389"/>
      <c r="W413" s="389"/>
      <c r="X413" s="389"/>
      <c r="Y413" s="389"/>
      <c r="Z413" s="389"/>
    </row>
    <row r="414" spans="1:174" s="41" customFormat="1" hidden="1" outlineLevel="1" x14ac:dyDescent="0.25">
      <c r="A414" s="238"/>
      <c r="B414" s="230"/>
      <c r="C414" s="247"/>
      <c r="D414" s="244"/>
      <c r="E414" s="232"/>
      <c r="F414" s="232"/>
      <c r="G414" s="389"/>
      <c r="H414" s="389"/>
      <c r="I414" s="389"/>
      <c r="J414" s="389"/>
      <c r="K414" s="389"/>
      <c r="L414" s="389"/>
      <c r="M414" s="389"/>
      <c r="N414" s="389"/>
      <c r="O414" s="389"/>
      <c r="P414" s="389"/>
      <c r="Q414" s="389"/>
      <c r="R414" s="389"/>
      <c r="S414" s="389"/>
      <c r="T414" s="389"/>
      <c r="U414" s="389"/>
      <c r="V414" s="389"/>
      <c r="W414" s="389"/>
      <c r="X414" s="389"/>
      <c r="Y414" s="389"/>
      <c r="Z414" s="389"/>
    </row>
    <row r="415" spans="1:174" s="41" customFormat="1" hidden="1" outlineLevel="1" x14ac:dyDescent="0.25">
      <c r="A415" s="238"/>
      <c r="B415" s="230"/>
      <c r="C415" s="247"/>
      <c r="D415" s="244"/>
      <c r="E415" s="232"/>
      <c r="F415" s="232"/>
      <c r="G415" s="389"/>
      <c r="H415" s="389"/>
      <c r="I415" s="389"/>
      <c r="J415" s="389"/>
      <c r="K415" s="389"/>
      <c r="L415" s="389"/>
      <c r="M415" s="389"/>
      <c r="N415" s="389"/>
      <c r="O415" s="389"/>
      <c r="P415" s="389"/>
      <c r="Q415" s="389"/>
      <c r="R415" s="389"/>
      <c r="S415" s="389"/>
      <c r="T415" s="389"/>
      <c r="U415" s="389"/>
      <c r="V415" s="389"/>
      <c r="W415" s="389"/>
      <c r="X415" s="389"/>
      <c r="Y415" s="389"/>
      <c r="Z415" s="389"/>
    </row>
    <row r="416" spans="1:174" s="41" customFormat="1" hidden="1" outlineLevel="1" x14ac:dyDescent="0.25">
      <c r="A416" s="238"/>
      <c r="B416" s="230"/>
      <c r="C416" s="247"/>
      <c r="D416" s="244"/>
      <c r="E416" s="232"/>
      <c r="F416" s="232"/>
      <c r="G416" s="389"/>
      <c r="H416" s="389"/>
      <c r="I416" s="389"/>
      <c r="J416" s="389"/>
      <c r="K416" s="389"/>
      <c r="L416" s="389"/>
      <c r="M416" s="219"/>
      <c r="N416" s="389"/>
      <c r="O416" s="389"/>
      <c r="P416" s="389"/>
      <c r="Q416" s="219"/>
      <c r="R416" s="389"/>
      <c r="S416" s="389"/>
      <c r="T416" s="389"/>
      <c r="U416" s="219"/>
      <c r="V416" s="389"/>
      <c r="W416" s="389"/>
      <c r="X416" s="389"/>
      <c r="Y416" s="219"/>
      <c r="Z416" s="389"/>
    </row>
    <row r="417" spans="1:174" s="41" customFormat="1" hidden="1" outlineLevel="1" x14ac:dyDescent="0.25">
      <c r="A417" s="238"/>
      <c r="B417" s="230"/>
      <c r="C417" s="247"/>
      <c r="D417" s="244"/>
      <c r="E417" s="232"/>
      <c r="F417" s="232"/>
      <c r="G417" s="389"/>
      <c r="H417" s="389"/>
      <c r="I417" s="389"/>
      <c r="J417" s="389"/>
      <c r="K417" s="389"/>
      <c r="L417" s="389"/>
      <c r="M417" s="219"/>
      <c r="N417" s="389"/>
      <c r="O417" s="389"/>
      <c r="P417" s="389"/>
      <c r="Q417" s="219"/>
      <c r="R417" s="389"/>
      <c r="S417" s="389"/>
      <c r="T417" s="389"/>
      <c r="U417" s="219"/>
      <c r="V417" s="389"/>
      <c r="W417" s="389"/>
      <c r="X417" s="389"/>
      <c r="Y417" s="219"/>
      <c r="Z417" s="389"/>
    </row>
    <row r="418" spans="1:174" s="40" customFormat="1" ht="29.25" customHeight="1" collapsed="1" x14ac:dyDescent="0.25">
      <c r="A418" s="235" t="s">
        <v>81</v>
      </c>
      <c r="B418" s="230"/>
      <c r="C418" s="247">
        <v>947</v>
      </c>
      <c r="D418" s="244" t="s">
        <v>1220</v>
      </c>
      <c r="E418" s="231">
        <f>'Раб.таблица 2019'!F471</f>
        <v>20000</v>
      </c>
      <c r="F418" s="231">
        <f>E418</f>
        <v>20000</v>
      </c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Z418" s="219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</row>
    <row r="419" spans="1:174" s="41" customFormat="1" ht="47.25" hidden="1" outlineLevel="1" x14ac:dyDescent="0.25">
      <c r="A419" s="238" t="s">
        <v>735</v>
      </c>
      <c r="B419" s="230"/>
      <c r="C419" s="247"/>
      <c r="D419" s="244"/>
      <c r="E419" s="232"/>
      <c r="F419" s="232"/>
      <c r="G419" s="389"/>
      <c r="H419" s="389"/>
      <c r="I419" s="389"/>
      <c r="J419" s="389"/>
      <c r="K419" s="389"/>
      <c r="L419" s="389"/>
      <c r="M419" s="389"/>
      <c r="N419" s="389"/>
      <c r="O419" s="389"/>
      <c r="P419" s="389"/>
      <c r="Q419" s="389"/>
      <c r="R419" s="389"/>
      <c r="S419" s="389"/>
      <c r="T419" s="389"/>
      <c r="U419" s="389"/>
      <c r="V419" s="389"/>
      <c r="W419" s="389"/>
      <c r="X419" s="389"/>
      <c r="Y419" s="389"/>
      <c r="Z419" s="389"/>
    </row>
    <row r="420" spans="1:174" s="41" customFormat="1" ht="47.25" hidden="1" outlineLevel="1" x14ac:dyDescent="0.25">
      <c r="A420" s="238" t="s">
        <v>736</v>
      </c>
      <c r="B420" s="230"/>
      <c r="C420" s="247"/>
      <c r="D420" s="244"/>
      <c r="E420" s="232"/>
      <c r="F420" s="232"/>
      <c r="G420" s="389"/>
      <c r="H420" s="389"/>
      <c r="I420" s="389"/>
      <c r="J420" s="389"/>
      <c r="K420" s="389"/>
      <c r="L420" s="389"/>
      <c r="M420" s="389"/>
      <c r="N420" s="389"/>
      <c r="O420" s="389"/>
      <c r="P420" s="389"/>
      <c r="Q420" s="389"/>
      <c r="R420" s="389"/>
      <c r="S420" s="389"/>
      <c r="T420" s="389"/>
      <c r="U420" s="389"/>
      <c r="V420" s="389"/>
      <c r="W420" s="389"/>
      <c r="X420" s="389"/>
      <c r="Y420" s="389"/>
      <c r="Z420" s="389"/>
    </row>
    <row r="421" spans="1:174" s="41" customFormat="1" hidden="1" outlineLevel="1" x14ac:dyDescent="0.25">
      <c r="A421" s="238"/>
      <c r="B421" s="230"/>
      <c r="C421" s="247"/>
      <c r="D421" s="244"/>
      <c r="E421" s="232"/>
      <c r="F421" s="232"/>
      <c r="G421" s="389"/>
      <c r="H421" s="389"/>
      <c r="I421" s="389"/>
      <c r="J421" s="389"/>
      <c r="K421" s="389"/>
      <c r="L421" s="389"/>
      <c r="M421" s="389"/>
      <c r="N421" s="389"/>
      <c r="O421" s="389"/>
      <c r="P421" s="389"/>
      <c r="Q421" s="389"/>
      <c r="R421" s="389"/>
      <c r="S421" s="389"/>
      <c r="T421" s="389"/>
      <c r="U421" s="389"/>
      <c r="V421" s="389"/>
      <c r="W421" s="389"/>
      <c r="X421" s="389"/>
      <c r="Y421" s="389"/>
      <c r="Z421" s="389"/>
    </row>
    <row r="422" spans="1:174" s="41" customFormat="1" hidden="1" outlineLevel="1" x14ac:dyDescent="0.25">
      <c r="A422" s="238"/>
      <c r="B422" s="230"/>
      <c r="C422" s="247"/>
      <c r="D422" s="244"/>
      <c r="E422" s="232"/>
      <c r="F422" s="232"/>
      <c r="G422" s="389"/>
      <c r="H422" s="389"/>
      <c r="I422" s="389"/>
      <c r="J422" s="389"/>
      <c r="K422" s="389"/>
      <c r="L422" s="389"/>
      <c r="M422" s="389"/>
      <c r="N422" s="389"/>
      <c r="O422" s="389"/>
      <c r="P422" s="389"/>
      <c r="Q422" s="389"/>
      <c r="R422" s="389"/>
      <c r="S422" s="389"/>
      <c r="T422" s="389"/>
      <c r="U422" s="389"/>
      <c r="V422" s="389"/>
      <c r="W422" s="389"/>
      <c r="X422" s="389"/>
      <c r="Y422" s="389"/>
      <c r="Z422" s="389"/>
    </row>
    <row r="423" spans="1:174" s="41" customFormat="1" hidden="1" outlineLevel="1" x14ac:dyDescent="0.25">
      <c r="A423" s="238"/>
      <c r="B423" s="230"/>
      <c r="C423" s="247"/>
      <c r="D423" s="244"/>
      <c r="E423" s="232"/>
      <c r="F423" s="232"/>
      <c r="G423" s="389"/>
      <c r="H423" s="389"/>
      <c r="I423" s="389"/>
      <c r="J423" s="389"/>
      <c r="K423" s="389"/>
      <c r="L423" s="389"/>
      <c r="M423" s="389"/>
      <c r="N423" s="389"/>
      <c r="O423" s="389"/>
      <c r="P423" s="389"/>
      <c r="Q423" s="389"/>
      <c r="R423" s="389"/>
      <c r="S423" s="389"/>
      <c r="T423" s="389"/>
      <c r="U423" s="389"/>
      <c r="V423" s="389"/>
      <c r="W423" s="389"/>
      <c r="X423" s="389"/>
      <c r="Y423" s="389"/>
      <c r="Z423" s="389"/>
    </row>
    <row r="424" spans="1:174" s="41" customFormat="1" hidden="1" outlineLevel="1" x14ac:dyDescent="0.25">
      <c r="A424" s="238"/>
      <c r="B424" s="230"/>
      <c r="C424" s="247"/>
      <c r="D424" s="244"/>
      <c r="E424" s="232"/>
      <c r="F424" s="232"/>
      <c r="G424" s="389"/>
      <c r="H424" s="389"/>
      <c r="I424" s="389"/>
      <c r="J424" s="389"/>
      <c r="K424" s="389"/>
      <c r="L424" s="389"/>
      <c r="M424" s="389"/>
      <c r="N424" s="389"/>
      <c r="O424" s="389"/>
      <c r="P424" s="389"/>
      <c r="Q424" s="389"/>
      <c r="R424" s="389"/>
      <c r="S424" s="389"/>
      <c r="T424" s="389"/>
      <c r="U424" s="389"/>
      <c r="V424" s="389"/>
      <c r="W424" s="389"/>
      <c r="X424" s="389"/>
      <c r="Y424" s="389"/>
      <c r="Z424" s="389"/>
    </row>
    <row r="425" spans="1:174" s="41" customFormat="1" hidden="1" outlineLevel="1" x14ac:dyDescent="0.25">
      <c r="A425" s="238"/>
      <c r="B425" s="230"/>
      <c r="C425" s="247"/>
      <c r="D425" s="244"/>
      <c r="E425" s="232"/>
      <c r="F425" s="232"/>
      <c r="G425" s="389"/>
      <c r="H425" s="389"/>
      <c r="I425" s="389"/>
      <c r="J425" s="389"/>
      <c r="K425" s="389"/>
      <c r="L425" s="389"/>
      <c r="M425" s="389"/>
      <c r="N425" s="389"/>
      <c r="O425" s="389"/>
      <c r="P425" s="389"/>
      <c r="Q425" s="389"/>
      <c r="R425" s="389"/>
      <c r="S425" s="389"/>
      <c r="T425" s="389"/>
      <c r="U425" s="389"/>
      <c r="V425" s="389"/>
      <c r="W425" s="389"/>
      <c r="X425" s="389"/>
      <c r="Y425" s="389"/>
      <c r="Z425" s="389"/>
    </row>
    <row r="426" spans="1:174" s="42" customFormat="1" ht="21.75" customHeight="1" collapsed="1" x14ac:dyDescent="0.25">
      <c r="A426" s="287" t="s">
        <v>664</v>
      </c>
      <c r="B426" s="288">
        <v>226</v>
      </c>
      <c r="C426" s="288"/>
      <c r="D426" s="289"/>
      <c r="E426" s="290">
        <f>E429+E443+E444+E446+E427+E428+E445</f>
        <v>134700</v>
      </c>
      <c r="F426" s="290">
        <f>F429+F443+F444+F446+F427+F428+F445</f>
        <v>134700</v>
      </c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194"/>
      <c r="BR426" s="194"/>
      <c r="BS426" s="194"/>
      <c r="BT426" s="194"/>
      <c r="BU426" s="194"/>
      <c r="BV426" s="194"/>
      <c r="BW426" s="194"/>
      <c r="BX426" s="194"/>
      <c r="BY426" s="194"/>
      <c r="BZ426" s="194"/>
      <c r="CA426" s="194"/>
      <c r="CB426" s="194"/>
      <c r="CC426" s="194"/>
      <c r="CD426" s="194"/>
      <c r="CE426" s="194"/>
      <c r="CF426" s="194"/>
      <c r="CG426" s="194"/>
      <c r="CH426" s="194"/>
      <c r="CI426" s="194"/>
      <c r="CJ426" s="194"/>
      <c r="CK426" s="194"/>
      <c r="CL426" s="194"/>
      <c r="CM426" s="194"/>
      <c r="CN426" s="194"/>
      <c r="CO426" s="194"/>
      <c r="CP426" s="194"/>
      <c r="CQ426" s="194"/>
      <c r="CR426" s="194"/>
      <c r="CS426" s="194"/>
      <c r="CT426" s="194"/>
      <c r="CU426" s="194"/>
      <c r="CV426" s="194"/>
      <c r="CW426" s="194"/>
      <c r="CX426" s="194"/>
      <c r="CY426" s="194"/>
      <c r="CZ426" s="194"/>
      <c r="DA426" s="194"/>
      <c r="DB426" s="194"/>
      <c r="DC426" s="194"/>
      <c r="DD426" s="194"/>
      <c r="DE426" s="194"/>
      <c r="DF426" s="194"/>
      <c r="DG426" s="194"/>
      <c r="DH426" s="194"/>
      <c r="DI426" s="194"/>
      <c r="DJ426" s="194"/>
      <c r="DK426" s="194"/>
      <c r="DL426" s="194"/>
      <c r="DM426" s="194"/>
      <c r="DN426" s="194"/>
      <c r="DO426" s="194"/>
      <c r="DP426" s="194"/>
      <c r="DQ426" s="194"/>
      <c r="DR426" s="194"/>
      <c r="DS426" s="194"/>
      <c r="DT426" s="194"/>
      <c r="DU426" s="194"/>
      <c r="DV426" s="194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</row>
    <row r="427" spans="1:174" s="40" customFormat="1" ht="57.75" customHeight="1" x14ac:dyDescent="0.25">
      <c r="A427" s="235" t="s">
        <v>119</v>
      </c>
      <c r="B427" s="230"/>
      <c r="C427" s="247">
        <v>921</v>
      </c>
      <c r="D427" s="244" t="s">
        <v>1219</v>
      </c>
      <c r="E427" s="231">
        <f>'Раб.таблица 2019'!F480</f>
        <v>0</v>
      </c>
      <c r="F427" s="231">
        <f>E427</f>
        <v>0</v>
      </c>
      <c r="G427" s="219"/>
      <c r="H427" s="392"/>
      <c r="I427" s="392"/>
      <c r="J427" s="392"/>
      <c r="K427" s="392"/>
      <c r="L427" s="392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Z427" s="219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  <c r="FQ427" s="41"/>
      <c r="FR427" s="41"/>
    </row>
    <row r="428" spans="1:174" s="40" customFormat="1" ht="44.25" customHeight="1" x14ac:dyDescent="0.25">
      <c r="A428" s="235" t="s">
        <v>790</v>
      </c>
      <c r="B428" s="247"/>
      <c r="C428" s="247">
        <v>952</v>
      </c>
      <c r="D428" s="244" t="s">
        <v>1219</v>
      </c>
      <c r="E428" s="231">
        <f>'Раб.таблица 2019'!F481</f>
        <v>0</v>
      </c>
      <c r="F428" s="231">
        <f>E428</f>
        <v>0</v>
      </c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219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  <c r="FQ428" s="41"/>
      <c r="FR428" s="41"/>
    </row>
    <row r="429" spans="1:174" s="40" customFormat="1" ht="21.75" customHeight="1" x14ac:dyDescent="0.25">
      <c r="A429" s="235" t="s">
        <v>85</v>
      </c>
      <c r="B429" s="230"/>
      <c r="C429" s="247">
        <v>954</v>
      </c>
      <c r="D429" s="244" t="s">
        <v>1220</v>
      </c>
      <c r="E429" s="231">
        <f>'Раб.таблица 2019'!F482</f>
        <v>10000</v>
      </c>
      <c r="F429" s="231">
        <f t="shared" ref="F429:F446" si="6">E429</f>
        <v>10000</v>
      </c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  <c r="FQ429" s="41"/>
      <c r="FR429" s="41"/>
    </row>
    <row r="430" spans="1:174" s="41" customFormat="1" ht="33.75" hidden="1" customHeight="1" outlineLevel="1" x14ac:dyDescent="0.25">
      <c r="A430" s="238" t="s">
        <v>688</v>
      </c>
      <c r="B430" s="230"/>
      <c r="C430" s="247"/>
      <c r="D430" s="244"/>
      <c r="E430" s="232"/>
      <c r="F430" s="231">
        <f t="shared" si="6"/>
        <v>0</v>
      </c>
      <c r="G430" s="389"/>
      <c r="H430" s="219"/>
      <c r="I430" s="219"/>
      <c r="J430" s="219"/>
      <c r="K430" s="219"/>
      <c r="L430" s="219"/>
      <c r="M430" s="389"/>
      <c r="N430" s="389"/>
      <c r="O430" s="389"/>
      <c r="P430" s="389"/>
      <c r="Q430" s="389"/>
      <c r="R430" s="389"/>
      <c r="S430" s="389"/>
      <c r="T430" s="389"/>
      <c r="U430" s="389"/>
      <c r="V430" s="389"/>
      <c r="W430" s="389"/>
      <c r="X430" s="389"/>
      <c r="Y430" s="389"/>
      <c r="Z430" s="389"/>
    </row>
    <row r="431" spans="1:174" s="41" customFormat="1" ht="50.25" hidden="1" customHeight="1" outlineLevel="1" x14ac:dyDescent="0.25">
      <c r="A431" s="238" t="s">
        <v>744</v>
      </c>
      <c r="B431" s="230"/>
      <c r="C431" s="247"/>
      <c r="D431" s="244"/>
      <c r="E431" s="232"/>
      <c r="F431" s="231">
        <f t="shared" si="6"/>
        <v>0</v>
      </c>
      <c r="G431" s="389"/>
      <c r="H431" s="219"/>
      <c r="I431" s="219"/>
      <c r="J431" s="219"/>
      <c r="K431" s="219"/>
      <c r="L431" s="219"/>
      <c r="M431" s="389"/>
      <c r="N431" s="389"/>
      <c r="O431" s="389"/>
      <c r="P431" s="389"/>
      <c r="Q431" s="389"/>
      <c r="R431" s="389"/>
      <c r="S431" s="389"/>
      <c r="T431" s="389"/>
      <c r="U431" s="389"/>
      <c r="V431" s="389"/>
      <c r="W431" s="389"/>
      <c r="X431" s="389"/>
      <c r="Y431" s="389"/>
      <c r="Z431" s="389"/>
    </row>
    <row r="432" spans="1:174" s="41" customFormat="1" ht="63" hidden="1" customHeight="1" outlineLevel="1" x14ac:dyDescent="0.25">
      <c r="A432" s="238" t="s">
        <v>743</v>
      </c>
      <c r="B432" s="230"/>
      <c r="C432" s="247"/>
      <c r="D432" s="244"/>
      <c r="E432" s="232"/>
      <c r="F432" s="231">
        <f t="shared" si="6"/>
        <v>0</v>
      </c>
      <c r="G432" s="389"/>
      <c r="H432" s="219"/>
      <c r="I432" s="219"/>
      <c r="J432" s="219"/>
      <c r="K432" s="219"/>
      <c r="L432" s="219"/>
      <c r="M432" s="389"/>
      <c r="N432" s="389"/>
      <c r="O432" s="389"/>
      <c r="P432" s="389"/>
      <c r="Q432" s="389"/>
      <c r="R432" s="389"/>
      <c r="S432" s="389"/>
      <c r="T432" s="389"/>
      <c r="U432" s="389"/>
      <c r="V432" s="389"/>
      <c r="W432" s="389"/>
      <c r="X432" s="389"/>
      <c r="Y432" s="389"/>
      <c r="Z432" s="389"/>
    </row>
    <row r="433" spans="1:174" s="41" customFormat="1" ht="19.5" hidden="1" customHeight="1" outlineLevel="1" x14ac:dyDescent="0.25">
      <c r="A433" s="238" t="s">
        <v>739</v>
      </c>
      <c r="B433" s="230"/>
      <c r="C433" s="247"/>
      <c r="D433" s="244"/>
      <c r="E433" s="232"/>
      <c r="F433" s="231">
        <f t="shared" si="6"/>
        <v>0</v>
      </c>
      <c r="G433" s="389"/>
      <c r="H433" s="219"/>
      <c r="I433" s="219"/>
      <c r="J433" s="219"/>
      <c r="K433" s="219"/>
      <c r="L433" s="219"/>
      <c r="M433" s="389"/>
      <c r="N433" s="389"/>
      <c r="O433" s="389"/>
      <c r="P433" s="389"/>
      <c r="Q433" s="389"/>
      <c r="R433" s="389"/>
      <c r="S433" s="389"/>
      <c r="T433" s="389"/>
      <c r="U433" s="389"/>
      <c r="V433" s="389"/>
      <c r="W433" s="389"/>
      <c r="X433" s="389"/>
      <c r="Y433" s="389"/>
      <c r="Z433" s="389"/>
    </row>
    <row r="434" spans="1:174" s="41" customFormat="1" ht="31.5" hidden="1" outlineLevel="1" x14ac:dyDescent="0.25">
      <c r="A434" s="238" t="s">
        <v>689</v>
      </c>
      <c r="B434" s="230"/>
      <c r="C434" s="247"/>
      <c r="D434" s="244"/>
      <c r="E434" s="232"/>
      <c r="F434" s="231">
        <f t="shared" si="6"/>
        <v>0</v>
      </c>
      <c r="G434" s="389"/>
      <c r="H434" s="219"/>
      <c r="I434" s="219"/>
      <c r="J434" s="219"/>
      <c r="K434" s="219"/>
      <c r="L434" s="219"/>
      <c r="M434" s="389"/>
      <c r="N434" s="389"/>
      <c r="O434" s="389"/>
      <c r="P434" s="389"/>
      <c r="Q434" s="389"/>
      <c r="R434" s="389"/>
      <c r="S434" s="389"/>
      <c r="T434" s="389"/>
      <c r="U434" s="389"/>
      <c r="V434" s="389"/>
      <c r="W434" s="389"/>
      <c r="X434" s="389"/>
      <c r="Y434" s="389"/>
      <c r="Z434" s="389"/>
    </row>
    <row r="435" spans="1:174" s="41" customFormat="1" ht="21" hidden="1" customHeight="1" outlineLevel="1" x14ac:dyDescent="0.25">
      <c r="A435" s="238" t="s">
        <v>690</v>
      </c>
      <c r="B435" s="230"/>
      <c r="C435" s="247"/>
      <c r="D435" s="244"/>
      <c r="E435" s="232"/>
      <c r="F435" s="231">
        <f t="shared" si="6"/>
        <v>0</v>
      </c>
      <c r="G435" s="389"/>
      <c r="H435" s="219"/>
      <c r="I435" s="219"/>
      <c r="J435" s="219"/>
      <c r="K435" s="219"/>
      <c r="L435" s="21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  <c r="Y435" s="389"/>
      <c r="Z435" s="389"/>
    </row>
    <row r="436" spans="1:174" s="41" customFormat="1" ht="47.25" hidden="1" outlineLevel="1" x14ac:dyDescent="0.25">
      <c r="A436" s="238" t="s">
        <v>741</v>
      </c>
      <c r="B436" s="230"/>
      <c r="C436" s="247"/>
      <c r="D436" s="244"/>
      <c r="E436" s="232"/>
      <c r="F436" s="231">
        <f t="shared" si="6"/>
        <v>0</v>
      </c>
      <c r="G436" s="389"/>
      <c r="H436" s="219"/>
      <c r="I436" s="219"/>
      <c r="J436" s="219"/>
      <c r="K436" s="219"/>
      <c r="L436" s="219"/>
      <c r="M436" s="389"/>
      <c r="N436" s="389"/>
      <c r="O436" s="389"/>
      <c r="P436" s="389"/>
      <c r="Q436" s="389"/>
      <c r="R436" s="389"/>
      <c r="S436" s="389"/>
      <c r="T436" s="389"/>
      <c r="U436" s="389"/>
      <c r="V436" s="389"/>
      <c r="W436" s="389"/>
      <c r="X436" s="389"/>
      <c r="Y436" s="389"/>
      <c r="Z436" s="389"/>
    </row>
    <row r="437" spans="1:174" s="41" customFormat="1" ht="33" hidden="1" customHeight="1" outlineLevel="1" x14ac:dyDescent="0.25">
      <c r="A437" s="238" t="s">
        <v>742</v>
      </c>
      <c r="B437" s="230"/>
      <c r="C437" s="247"/>
      <c r="D437" s="244"/>
      <c r="E437" s="232"/>
      <c r="F437" s="231">
        <f t="shared" si="6"/>
        <v>0</v>
      </c>
      <c r="G437" s="389"/>
      <c r="H437" s="219"/>
      <c r="I437" s="219"/>
      <c r="J437" s="219"/>
      <c r="K437" s="219"/>
      <c r="L437" s="219"/>
      <c r="M437" s="389"/>
      <c r="N437" s="389"/>
      <c r="O437" s="389"/>
      <c r="P437" s="389"/>
      <c r="Q437" s="389"/>
      <c r="R437" s="389"/>
      <c r="S437" s="389"/>
      <c r="T437" s="389"/>
      <c r="U437" s="389"/>
      <c r="V437" s="389"/>
      <c r="W437" s="389"/>
      <c r="X437" s="389"/>
      <c r="Y437" s="389"/>
      <c r="Z437" s="389"/>
    </row>
    <row r="438" spans="1:174" s="41" customFormat="1" hidden="1" outlineLevel="1" x14ac:dyDescent="0.25">
      <c r="A438" s="238"/>
      <c r="B438" s="230"/>
      <c r="C438" s="247"/>
      <c r="D438" s="244"/>
      <c r="E438" s="232"/>
      <c r="F438" s="231">
        <f t="shared" si="6"/>
        <v>0</v>
      </c>
      <c r="G438" s="389"/>
      <c r="H438" s="219"/>
      <c r="I438" s="219"/>
      <c r="J438" s="219"/>
      <c r="K438" s="219"/>
      <c r="L438" s="219"/>
      <c r="M438" s="389"/>
      <c r="N438" s="389"/>
      <c r="O438" s="389"/>
      <c r="P438" s="389"/>
      <c r="Q438" s="389"/>
      <c r="R438" s="389"/>
      <c r="S438" s="389"/>
      <c r="T438" s="389"/>
      <c r="U438" s="389"/>
      <c r="V438" s="389"/>
      <c r="W438" s="389"/>
      <c r="X438" s="389"/>
      <c r="Y438" s="389"/>
      <c r="Z438" s="389"/>
    </row>
    <row r="439" spans="1:174" s="41" customFormat="1" hidden="1" outlineLevel="1" x14ac:dyDescent="0.25">
      <c r="A439" s="238"/>
      <c r="B439" s="230"/>
      <c r="C439" s="247"/>
      <c r="D439" s="244"/>
      <c r="E439" s="232"/>
      <c r="F439" s="231">
        <f t="shared" si="6"/>
        <v>0</v>
      </c>
      <c r="G439" s="389"/>
      <c r="H439" s="219"/>
      <c r="I439" s="219"/>
      <c r="J439" s="219"/>
      <c r="K439" s="219"/>
      <c r="L439" s="219"/>
      <c r="M439" s="389"/>
      <c r="N439" s="389"/>
      <c r="O439" s="389"/>
      <c r="P439" s="389"/>
      <c r="Q439" s="389"/>
      <c r="R439" s="389"/>
      <c r="S439" s="389"/>
      <c r="T439" s="389"/>
      <c r="U439" s="389"/>
      <c r="V439" s="389"/>
      <c r="W439" s="389"/>
      <c r="X439" s="389"/>
      <c r="Y439" s="389"/>
      <c r="Z439" s="389"/>
    </row>
    <row r="440" spans="1:174" s="41" customFormat="1" hidden="1" outlineLevel="1" x14ac:dyDescent="0.25">
      <c r="A440" s="238"/>
      <c r="B440" s="230"/>
      <c r="C440" s="247"/>
      <c r="D440" s="244"/>
      <c r="E440" s="232"/>
      <c r="F440" s="231">
        <f t="shared" si="6"/>
        <v>0</v>
      </c>
      <c r="G440" s="389"/>
      <c r="H440" s="219"/>
      <c r="I440" s="219"/>
      <c r="J440" s="219"/>
      <c r="K440" s="219"/>
      <c r="L440" s="219"/>
      <c r="M440" s="389"/>
      <c r="N440" s="389"/>
      <c r="O440" s="389"/>
      <c r="P440" s="389"/>
      <c r="Q440" s="389"/>
      <c r="R440" s="389"/>
      <c r="S440" s="389"/>
      <c r="T440" s="389"/>
      <c r="U440" s="389"/>
      <c r="V440" s="389"/>
      <c r="W440" s="389"/>
      <c r="X440" s="389"/>
      <c r="Y440" s="389"/>
      <c r="Z440" s="389"/>
    </row>
    <row r="441" spans="1:174" s="41" customFormat="1" hidden="1" outlineLevel="1" x14ac:dyDescent="0.25">
      <c r="A441" s="238"/>
      <c r="B441" s="230"/>
      <c r="C441" s="247"/>
      <c r="D441" s="244"/>
      <c r="E441" s="232"/>
      <c r="F441" s="231">
        <f t="shared" si="6"/>
        <v>0</v>
      </c>
      <c r="G441" s="389"/>
      <c r="H441" s="219"/>
      <c r="I441" s="219"/>
      <c r="J441" s="219"/>
      <c r="K441" s="219"/>
      <c r="L441" s="219"/>
      <c r="M441" s="389"/>
      <c r="N441" s="389"/>
      <c r="O441" s="389"/>
      <c r="P441" s="389"/>
      <c r="Q441" s="389"/>
      <c r="R441" s="389"/>
      <c r="S441" s="389"/>
      <c r="T441" s="389"/>
      <c r="U441" s="389"/>
      <c r="V441" s="389"/>
      <c r="W441" s="389"/>
      <c r="X441" s="389"/>
      <c r="Y441" s="389"/>
      <c r="Z441" s="389"/>
    </row>
    <row r="442" spans="1:174" s="41" customFormat="1" hidden="1" outlineLevel="1" x14ac:dyDescent="0.25">
      <c r="A442" s="238"/>
      <c r="B442" s="230"/>
      <c r="C442" s="247"/>
      <c r="D442" s="244"/>
      <c r="E442" s="232"/>
      <c r="F442" s="231">
        <f t="shared" si="6"/>
        <v>0</v>
      </c>
      <c r="G442" s="389"/>
      <c r="H442" s="219"/>
      <c r="I442" s="219"/>
      <c r="J442" s="219"/>
      <c r="K442" s="219"/>
      <c r="L442" s="219"/>
      <c r="M442" s="389"/>
      <c r="N442" s="389"/>
      <c r="O442" s="389"/>
      <c r="P442" s="389"/>
      <c r="Q442" s="389"/>
      <c r="R442" s="389"/>
      <c r="S442" s="389"/>
      <c r="T442" s="389"/>
      <c r="U442" s="389"/>
      <c r="V442" s="389"/>
      <c r="W442" s="389"/>
      <c r="X442" s="389"/>
      <c r="Y442" s="389"/>
      <c r="Z442" s="389"/>
    </row>
    <row r="443" spans="1:174" s="40" customFormat="1" ht="24.75" customHeight="1" collapsed="1" x14ac:dyDescent="0.25">
      <c r="A443" s="235" t="s">
        <v>87</v>
      </c>
      <c r="B443" s="230"/>
      <c r="C443" s="247">
        <v>955</v>
      </c>
      <c r="D443" s="244" t="s">
        <v>1220</v>
      </c>
      <c r="E443" s="231">
        <f>'Раб.таблица 2019'!F500</f>
        <v>0</v>
      </c>
      <c r="F443" s="231">
        <f t="shared" si="6"/>
        <v>0</v>
      </c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  <c r="FQ443" s="41"/>
      <c r="FR443" s="41"/>
    </row>
    <row r="444" spans="1:174" s="40" customFormat="1" ht="33" customHeight="1" x14ac:dyDescent="0.25">
      <c r="A444" s="235" t="s">
        <v>43</v>
      </c>
      <c r="B444" s="230"/>
      <c r="C444" s="247">
        <v>956</v>
      </c>
      <c r="D444" s="244" t="s">
        <v>1220</v>
      </c>
      <c r="E444" s="231">
        <f>'Раб.таблица 2019'!F501</f>
        <v>0</v>
      </c>
      <c r="F444" s="231">
        <f t="shared" si="6"/>
        <v>0</v>
      </c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  <c r="FQ444" s="41"/>
      <c r="FR444" s="41"/>
    </row>
    <row r="445" spans="1:174" s="40" customFormat="1" ht="145.5" customHeight="1" x14ac:dyDescent="0.25">
      <c r="A445" s="544" t="s">
        <v>1663</v>
      </c>
      <c r="B445" s="230"/>
      <c r="C445" s="247">
        <v>966</v>
      </c>
      <c r="D445" s="244" t="s">
        <v>1678</v>
      </c>
      <c r="E445" s="231">
        <f>'Раб.таблица 2019'!F502</f>
        <v>0</v>
      </c>
      <c r="F445" s="231">
        <f t="shared" si="6"/>
        <v>0</v>
      </c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  <c r="FQ445" s="41"/>
      <c r="FR445" s="41"/>
    </row>
    <row r="446" spans="1:174" s="40" customFormat="1" ht="74.25" customHeight="1" x14ac:dyDescent="0.25">
      <c r="A446" s="235" t="s">
        <v>703</v>
      </c>
      <c r="B446" s="230"/>
      <c r="C446" s="247">
        <v>995</v>
      </c>
      <c r="D446" s="244" t="s">
        <v>1220</v>
      </c>
      <c r="E446" s="231">
        <f>'Раб.таблица 2019'!F503</f>
        <v>124700</v>
      </c>
      <c r="F446" s="231">
        <f t="shared" si="6"/>
        <v>124700</v>
      </c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  <c r="Z446" s="219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  <c r="FQ446" s="41"/>
      <c r="FR446" s="41"/>
    </row>
    <row r="447" spans="1:174" s="41" customFormat="1" ht="20.25" hidden="1" customHeight="1" outlineLevel="1" x14ac:dyDescent="0.25">
      <c r="A447" s="240" t="s">
        <v>92</v>
      </c>
      <c r="B447" s="230"/>
      <c r="C447" s="247"/>
      <c r="D447" s="248"/>
      <c r="E447" s="232"/>
      <c r="F447" s="232"/>
      <c r="G447" s="389"/>
      <c r="H447" s="389"/>
      <c r="I447" s="389"/>
      <c r="J447" s="389"/>
      <c r="K447" s="389"/>
      <c r="L447" s="389"/>
      <c r="M447" s="389"/>
      <c r="N447" s="389"/>
      <c r="O447" s="389"/>
      <c r="P447" s="389"/>
      <c r="Q447" s="389"/>
      <c r="R447" s="389"/>
      <c r="S447" s="389"/>
      <c r="T447" s="389"/>
      <c r="U447" s="389"/>
      <c r="V447" s="389"/>
      <c r="W447" s="389"/>
      <c r="X447" s="389"/>
      <c r="Y447" s="389"/>
      <c r="Z447" s="389"/>
    </row>
    <row r="448" spans="1:174" s="41" customFormat="1" ht="20.25" hidden="1" customHeight="1" outlineLevel="1" x14ac:dyDescent="0.25">
      <c r="A448" s="240" t="s">
        <v>93</v>
      </c>
      <c r="B448" s="230"/>
      <c r="C448" s="247"/>
      <c r="D448" s="244"/>
      <c r="E448" s="232"/>
      <c r="F448" s="232"/>
      <c r="G448" s="389"/>
      <c r="H448" s="389"/>
      <c r="I448" s="389"/>
      <c r="J448" s="389"/>
      <c r="K448" s="389"/>
      <c r="L448" s="389"/>
      <c r="M448" s="389"/>
      <c r="N448" s="389"/>
      <c r="O448" s="389"/>
      <c r="P448" s="389"/>
      <c r="Q448" s="389"/>
      <c r="R448" s="389"/>
      <c r="S448" s="389"/>
      <c r="T448" s="389"/>
      <c r="U448" s="389"/>
      <c r="V448" s="389"/>
      <c r="W448" s="389"/>
      <c r="X448" s="389"/>
      <c r="Y448" s="389"/>
      <c r="Z448" s="389"/>
    </row>
    <row r="449" spans="1:174" s="41" customFormat="1" ht="20.25" hidden="1" customHeight="1" outlineLevel="1" x14ac:dyDescent="0.25">
      <c r="A449" s="240" t="s">
        <v>94</v>
      </c>
      <c r="B449" s="230"/>
      <c r="C449" s="247"/>
      <c r="D449" s="248"/>
      <c r="E449" s="232"/>
      <c r="F449" s="232"/>
      <c r="G449" s="389"/>
      <c r="H449" s="389"/>
      <c r="I449" s="389"/>
      <c r="J449" s="389"/>
      <c r="K449" s="389"/>
      <c r="L449" s="389"/>
      <c r="M449" s="389"/>
      <c r="N449" s="389"/>
      <c r="O449" s="389"/>
      <c r="P449" s="389"/>
      <c r="Q449" s="389"/>
      <c r="R449" s="389"/>
      <c r="S449" s="389"/>
      <c r="T449" s="389"/>
      <c r="U449" s="389"/>
      <c r="V449" s="389"/>
      <c r="W449" s="389"/>
      <c r="X449" s="389"/>
      <c r="Y449" s="389"/>
      <c r="Z449" s="389"/>
    </row>
    <row r="450" spans="1:174" s="42" customFormat="1" ht="23.25" customHeight="1" collapsed="1" x14ac:dyDescent="0.25">
      <c r="A450" s="293" t="s">
        <v>1766</v>
      </c>
      <c r="B450" s="345">
        <v>227</v>
      </c>
      <c r="C450" s="345"/>
      <c r="D450" s="289"/>
      <c r="E450" s="290">
        <f>E451</f>
        <v>0</v>
      </c>
      <c r="F450" s="290">
        <f>F451</f>
        <v>0</v>
      </c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4"/>
      <c r="BL450" s="194"/>
      <c r="BM450" s="194"/>
      <c r="BN450" s="194"/>
      <c r="BO450" s="194"/>
      <c r="BP450" s="194"/>
      <c r="BQ450" s="194"/>
      <c r="BR450" s="194"/>
      <c r="BS450" s="194"/>
      <c r="BT450" s="194"/>
      <c r="BU450" s="194"/>
      <c r="BV450" s="194"/>
      <c r="BW450" s="194"/>
      <c r="BX450" s="194"/>
      <c r="BY450" s="194"/>
      <c r="BZ450" s="194"/>
      <c r="CA450" s="194"/>
      <c r="CB450" s="194"/>
      <c r="CC450" s="194"/>
      <c r="CD450" s="194"/>
      <c r="CE450" s="194"/>
      <c r="CF450" s="194"/>
      <c r="CG450" s="194"/>
      <c r="CH450" s="194"/>
      <c r="CI450" s="194"/>
      <c r="CJ450" s="194"/>
      <c r="CK450" s="194"/>
      <c r="CL450" s="194"/>
      <c r="CM450" s="194"/>
      <c r="CN450" s="194"/>
      <c r="CO450" s="194"/>
      <c r="CP450" s="194"/>
      <c r="CQ450" s="194"/>
      <c r="CR450" s="194"/>
      <c r="CS450" s="194"/>
      <c r="CT450" s="194"/>
      <c r="CU450" s="194"/>
      <c r="CV450" s="194"/>
      <c r="CW450" s="194"/>
      <c r="CX450" s="194"/>
      <c r="CY450" s="194"/>
      <c r="CZ450" s="194"/>
      <c r="DA450" s="194"/>
      <c r="DB450" s="194"/>
      <c r="DC450" s="194"/>
      <c r="DD450" s="194"/>
      <c r="DE450" s="194"/>
      <c r="DF450" s="194"/>
      <c r="DG450" s="194"/>
      <c r="DH450" s="194"/>
      <c r="DI450" s="194"/>
      <c r="DJ450" s="194"/>
      <c r="DK450" s="194"/>
      <c r="DL450" s="194"/>
      <c r="DM450" s="194"/>
      <c r="DN450" s="194"/>
      <c r="DO450" s="194"/>
      <c r="DP450" s="194"/>
      <c r="DQ450" s="194"/>
      <c r="DR450" s="194"/>
      <c r="DS450" s="194"/>
      <c r="DT450" s="194"/>
      <c r="DU450" s="194"/>
      <c r="DV450" s="194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</row>
    <row r="451" spans="1:174" s="40" customFormat="1" ht="51" customHeight="1" x14ac:dyDescent="0.25">
      <c r="A451" s="229" t="s">
        <v>8</v>
      </c>
      <c r="B451" s="230"/>
      <c r="C451" s="247">
        <v>951</v>
      </c>
      <c r="D451" s="244" t="s">
        <v>1768</v>
      </c>
      <c r="E451" s="231">
        <f>'Раб.таблица 2019'!F508</f>
        <v>0</v>
      </c>
      <c r="F451" s="231">
        <f>E451</f>
        <v>0</v>
      </c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  <c r="Z451" s="219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  <c r="FQ451" s="41"/>
      <c r="FR451" s="41"/>
    </row>
    <row r="452" spans="1:174" s="42" customFormat="1" ht="34.5" customHeight="1" x14ac:dyDescent="0.25">
      <c r="A452" s="293" t="s">
        <v>667</v>
      </c>
      <c r="B452" s="288">
        <v>300</v>
      </c>
      <c r="C452" s="288"/>
      <c r="D452" s="289"/>
      <c r="E452" s="290">
        <f>E453+E467</f>
        <v>621200</v>
      </c>
      <c r="F452" s="290">
        <f>F453+F467</f>
        <v>621200</v>
      </c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4"/>
      <c r="BL452" s="194"/>
      <c r="BM452" s="194"/>
      <c r="BN452" s="194"/>
      <c r="BO452" s="194"/>
      <c r="BP452" s="194"/>
      <c r="BQ452" s="194"/>
      <c r="BR452" s="194"/>
      <c r="BS452" s="194"/>
      <c r="BT452" s="194"/>
      <c r="BU452" s="194"/>
      <c r="BV452" s="194"/>
      <c r="BW452" s="194"/>
      <c r="BX452" s="194"/>
      <c r="BY452" s="194"/>
      <c r="BZ452" s="194"/>
      <c r="CA452" s="194"/>
      <c r="CB452" s="194"/>
      <c r="CC452" s="194"/>
      <c r="CD452" s="194"/>
      <c r="CE452" s="194"/>
      <c r="CF452" s="194"/>
      <c r="CG452" s="194"/>
      <c r="CH452" s="194"/>
      <c r="CI452" s="194"/>
      <c r="CJ452" s="194"/>
      <c r="CK452" s="194"/>
      <c r="CL452" s="194"/>
      <c r="CM452" s="194"/>
      <c r="CN452" s="194"/>
      <c r="CO452" s="194"/>
      <c r="CP452" s="194"/>
      <c r="CQ452" s="194"/>
      <c r="CR452" s="194"/>
      <c r="CS452" s="194"/>
      <c r="CT452" s="194"/>
      <c r="CU452" s="194"/>
      <c r="CV452" s="194"/>
      <c r="CW452" s="194"/>
      <c r="CX452" s="194"/>
      <c r="CY452" s="194"/>
      <c r="CZ452" s="194"/>
      <c r="DA452" s="194"/>
      <c r="DB452" s="194"/>
      <c r="DC452" s="194"/>
      <c r="DD452" s="194"/>
      <c r="DE452" s="194"/>
      <c r="DF452" s="194"/>
      <c r="DG452" s="194"/>
      <c r="DH452" s="194"/>
      <c r="DI452" s="194"/>
      <c r="DJ452" s="194"/>
      <c r="DK452" s="194"/>
      <c r="DL452" s="194"/>
      <c r="DM452" s="194"/>
      <c r="DN452" s="194"/>
      <c r="DO452" s="194"/>
      <c r="DP452" s="194"/>
      <c r="DQ452" s="194"/>
      <c r="DR452" s="194"/>
      <c r="DS452" s="194"/>
      <c r="DT452" s="194"/>
      <c r="DU452" s="194"/>
      <c r="DV452" s="194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</row>
    <row r="453" spans="1:174" s="42" customFormat="1" ht="33" customHeight="1" x14ac:dyDescent="0.25">
      <c r="A453" s="293" t="s">
        <v>683</v>
      </c>
      <c r="B453" s="288">
        <v>310</v>
      </c>
      <c r="C453" s="288"/>
      <c r="D453" s="289"/>
      <c r="E453" s="290">
        <f>E454</f>
        <v>452000</v>
      </c>
      <c r="F453" s="290">
        <f>F454</f>
        <v>452000</v>
      </c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4"/>
      <c r="BL453" s="194"/>
      <c r="BM453" s="194"/>
      <c r="BN453" s="194"/>
      <c r="BO453" s="194"/>
      <c r="BP453" s="194"/>
      <c r="BQ453" s="194"/>
      <c r="BR453" s="194"/>
      <c r="BS453" s="194"/>
      <c r="BT453" s="194"/>
      <c r="BU453" s="194"/>
      <c r="BV453" s="194"/>
      <c r="BW453" s="194"/>
      <c r="BX453" s="194"/>
      <c r="BY453" s="194"/>
      <c r="BZ453" s="194"/>
      <c r="CA453" s="194"/>
      <c r="CB453" s="194"/>
      <c r="CC453" s="194"/>
      <c r="CD453" s="194"/>
      <c r="CE453" s="194"/>
      <c r="CF453" s="194"/>
      <c r="CG453" s="194"/>
      <c r="CH453" s="194"/>
      <c r="CI453" s="194"/>
      <c r="CJ453" s="194"/>
      <c r="CK453" s="194"/>
      <c r="CL453" s="194"/>
      <c r="CM453" s="194"/>
      <c r="CN453" s="194"/>
      <c r="CO453" s="194"/>
      <c r="CP453" s="194"/>
      <c r="CQ453" s="194"/>
      <c r="CR453" s="194"/>
      <c r="CS453" s="194"/>
      <c r="CT453" s="194"/>
      <c r="CU453" s="194"/>
      <c r="CV453" s="194"/>
      <c r="CW453" s="194"/>
      <c r="CX453" s="194"/>
      <c r="CY453" s="194"/>
      <c r="CZ453" s="194"/>
      <c r="DA453" s="194"/>
      <c r="DB453" s="194"/>
      <c r="DC453" s="194"/>
      <c r="DD453" s="194"/>
      <c r="DE453" s="194"/>
      <c r="DF453" s="194"/>
      <c r="DG453" s="194"/>
      <c r="DH453" s="194"/>
      <c r="DI453" s="194"/>
      <c r="DJ453" s="194"/>
      <c r="DK453" s="194"/>
      <c r="DL453" s="194"/>
      <c r="DM453" s="194"/>
      <c r="DN453" s="194"/>
      <c r="DO453" s="194"/>
      <c r="DP453" s="194"/>
      <c r="DQ453" s="194"/>
      <c r="DR453" s="194"/>
      <c r="DS453" s="194"/>
      <c r="DT453" s="194"/>
      <c r="DU453" s="194"/>
      <c r="DV453" s="194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</row>
    <row r="454" spans="1:174" s="40" customFormat="1" ht="25.5" customHeight="1" x14ac:dyDescent="0.25">
      <c r="A454" s="235" t="s">
        <v>799</v>
      </c>
      <c r="B454" s="230"/>
      <c r="C454" s="247">
        <v>971</v>
      </c>
      <c r="D454" s="244" t="s">
        <v>1220</v>
      </c>
      <c r="E454" s="231">
        <f>'Раб.таблица 2019'!F512</f>
        <v>452000</v>
      </c>
      <c r="F454" s="231">
        <f>E454</f>
        <v>452000</v>
      </c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  <c r="Z454" s="219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  <c r="FQ454" s="41"/>
      <c r="FR454" s="41"/>
    </row>
    <row r="455" spans="1:174" s="40" customFormat="1" ht="18.75" hidden="1" customHeight="1" outlineLevel="1" x14ac:dyDescent="0.25">
      <c r="A455" s="229" t="s">
        <v>801</v>
      </c>
      <c r="B455" s="230"/>
      <c r="C455" s="247"/>
      <c r="D455" s="248"/>
      <c r="E455" s="231"/>
      <c r="F455" s="231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  <c r="Z455" s="219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  <c r="FQ455" s="41"/>
      <c r="FR455" s="41"/>
    </row>
    <row r="456" spans="1:174" s="40" customFormat="1" ht="18.75" hidden="1" customHeight="1" outlineLevel="1" x14ac:dyDescent="0.25">
      <c r="A456" s="229" t="s">
        <v>479</v>
      </c>
      <c r="B456" s="230"/>
      <c r="C456" s="247"/>
      <c r="D456" s="248"/>
      <c r="E456" s="231"/>
      <c r="F456" s="231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  <c r="Z456" s="219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  <c r="FQ456" s="41"/>
      <c r="FR456" s="41"/>
    </row>
    <row r="457" spans="1:174" s="40" customFormat="1" ht="32.25" hidden="1" customHeight="1" outlineLevel="1" x14ac:dyDescent="0.25">
      <c r="A457" s="229" t="s">
        <v>791</v>
      </c>
      <c r="B457" s="230"/>
      <c r="C457" s="247"/>
      <c r="D457" s="248"/>
      <c r="E457" s="231"/>
      <c r="F457" s="231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  <c r="Z457" s="219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  <c r="FQ457" s="41"/>
      <c r="FR457" s="41"/>
    </row>
    <row r="458" spans="1:174" s="40" customFormat="1" ht="20.25" hidden="1" customHeight="1" outlineLevel="1" x14ac:dyDescent="0.25">
      <c r="A458" s="229" t="s">
        <v>478</v>
      </c>
      <c r="B458" s="230"/>
      <c r="C458" s="247"/>
      <c r="D458" s="248"/>
      <c r="E458" s="231"/>
      <c r="F458" s="231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  <c r="Z458" s="219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  <c r="FQ458" s="41"/>
      <c r="FR458" s="41"/>
    </row>
    <row r="459" spans="1:174" s="40" customFormat="1" ht="20.25" hidden="1" customHeight="1" outlineLevel="1" x14ac:dyDescent="0.25">
      <c r="A459" s="229" t="s">
        <v>802</v>
      </c>
      <c r="B459" s="230"/>
      <c r="C459" s="247"/>
      <c r="D459" s="248"/>
      <c r="E459" s="231"/>
      <c r="F459" s="231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  <c r="Z459" s="219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  <c r="FQ459" s="41"/>
      <c r="FR459" s="41"/>
    </row>
    <row r="460" spans="1:174" s="40" customFormat="1" ht="20.25" hidden="1" customHeight="1" outlineLevel="1" x14ac:dyDescent="0.25">
      <c r="A460" s="229" t="s">
        <v>803</v>
      </c>
      <c r="B460" s="230"/>
      <c r="C460" s="247"/>
      <c r="D460" s="248"/>
      <c r="E460" s="231"/>
      <c r="F460" s="231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  <c r="Z460" s="219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  <c r="FQ460" s="41"/>
      <c r="FR460" s="41"/>
    </row>
    <row r="461" spans="1:174" s="40" customFormat="1" ht="20.25" hidden="1" customHeight="1" outlineLevel="1" x14ac:dyDescent="0.25">
      <c r="A461" s="229" t="s">
        <v>793</v>
      </c>
      <c r="B461" s="230"/>
      <c r="C461" s="247"/>
      <c r="D461" s="248"/>
      <c r="E461" s="231"/>
      <c r="F461" s="231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  <c r="Z461" s="219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  <c r="FQ461" s="41"/>
      <c r="FR461" s="41"/>
    </row>
    <row r="462" spans="1:174" s="40" customFormat="1" ht="32.25" hidden="1" customHeight="1" outlineLevel="1" x14ac:dyDescent="0.25">
      <c r="A462" s="229" t="s">
        <v>804</v>
      </c>
      <c r="B462" s="230"/>
      <c r="C462" s="247"/>
      <c r="D462" s="248"/>
      <c r="E462" s="231"/>
      <c r="F462" s="231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  <c r="FQ462" s="41"/>
      <c r="FR462" s="41"/>
    </row>
    <row r="463" spans="1:174" s="40" customFormat="1" ht="32.25" hidden="1" customHeight="1" outlineLevel="1" x14ac:dyDescent="0.25">
      <c r="A463" s="229" t="s">
        <v>805</v>
      </c>
      <c r="B463" s="230"/>
      <c r="C463" s="247"/>
      <c r="D463" s="248"/>
      <c r="E463" s="231"/>
      <c r="F463" s="231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  <c r="Z463" s="219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  <c r="FQ463" s="41"/>
      <c r="FR463" s="41"/>
    </row>
    <row r="464" spans="1:174" s="40" customFormat="1" ht="32.25" hidden="1" customHeight="1" outlineLevel="1" x14ac:dyDescent="0.25">
      <c r="A464" s="229" t="s">
        <v>806</v>
      </c>
      <c r="B464" s="230"/>
      <c r="C464" s="247"/>
      <c r="D464" s="248"/>
      <c r="E464" s="231"/>
      <c r="F464" s="231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  <c r="Z464" s="219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  <c r="FQ464" s="41"/>
      <c r="FR464" s="41"/>
    </row>
    <row r="465" spans="1:174" s="40" customFormat="1" ht="46.5" hidden="1" customHeight="1" outlineLevel="1" x14ac:dyDescent="0.25">
      <c r="A465" s="229" t="s">
        <v>828</v>
      </c>
      <c r="B465" s="230"/>
      <c r="C465" s="247"/>
      <c r="D465" s="248"/>
      <c r="E465" s="231"/>
      <c r="F465" s="231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  <c r="FQ465" s="41"/>
      <c r="FR465" s="41"/>
    </row>
    <row r="466" spans="1:174" s="40" customFormat="1" ht="32.25" hidden="1" customHeight="1" outlineLevel="1" x14ac:dyDescent="0.25">
      <c r="A466" s="543" t="s">
        <v>814</v>
      </c>
      <c r="B466" s="230"/>
      <c r="C466" s="247"/>
      <c r="D466" s="248"/>
      <c r="E466" s="231"/>
      <c r="F466" s="231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  <c r="Z466" s="219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  <c r="FQ466" s="41"/>
      <c r="FR466" s="41"/>
    </row>
    <row r="467" spans="1:174" s="42" customFormat="1" ht="32.25" customHeight="1" collapsed="1" x14ac:dyDescent="0.25">
      <c r="A467" s="293" t="s">
        <v>668</v>
      </c>
      <c r="B467" s="288">
        <v>340</v>
      </c>
      <c r="C467" s="288"/>
      <c r="D467" s="289"/>
      <c r="E467" s="290">
        <f>SUM(E468:E482,E483,E484)</f>
        <v>169200</v>
      </c>
      <c r="F467" s="290">
        <f>SUM(F468:F482,F483,F484)</f>
        <v>169200</v>
      </c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4"/>
      <c r="BL467" s="194"/>
      <c r="BM467" s="194"/>
      <c r="BN467" s="194"/>
      <c r="BO467" s="194"/>
      <c r="BP467" s="194"/>
      <c r="BQ467" s="194"/>
      <c r="BR467" s="194"/>
      <c r="BS467" s="194"/>
      <c r="BT467" s="194"/>
      <c r="BU467" s="194"/>
      <c r="BV467" s="194"/>
      <c r="BW467" s="194"/>
      <c r="BX467" s="194"/>
      <c r="BY467" s="194"/>
      <c r="BZ467" s="194"/>
      <c r="CA467" s="194"/>
      <c r="CB467" s="194"/>
      <c r="CC467" s="194"/>
      <c r="CD467" s="194"/>
      <c r="CE467" s="194"/>
      <c r="CF467" s="194"/>
      <c r="CG467" s="194"/>
      <c r="CH467" s="194"/>
      <c r="CI467" s="194"/>
      <c r="CJ467" s="194"/>
      <c r="CK467" s="194"/>
      <c r="CL467" s="194"/>
      <c r="CM467" s="194"/>
      <c r="CN467" s="194"/>
      <c r="CO467" s="194"/>
      <c r="CP467" s="194"/>
      <c r="CQ467" s="194"/>
      <c r="CR467" s="194"/>
      <c r="CS467" s="194"/>
      <c r="CT467" s="194"/>
      <c r="CU467" s="194"/>
      <c r="CV467" s="194"/>
      <c r="CW467" s="194"/>
      <c r="CX467" s="194"/>
      <c r="CY467" s="194"/>
      <c r="CZ467" s="194"/>
      <c r="DA467" s="194"/>
      <c r="DB467" s="194"/>
      <c r="DC467" s="194"/>
      <c r="DD467" s="194"/>
      <c r="DE467" s="194"/>
      <c r="DF467" s="194"/>
      <c r="DG467" s="194"/>
      <c r="DH467" s="194"/>
      <c r="DI467" s="194"/>
      <c r="DJ467" s="194"/>
      <c r="DK467" s="194"/>
      <c r="DL467" s="194"/>
      <c r="DM467" s="194"/>
      <c r="DN467" s="194"/>
      <c r="DO467" s="194"/>
      <c r="DP467" s="194"/>
      <c r="DQ467" s="194"/>
      <c r="DR467" s="194"/>
      <c r="DS467" s="194"/>
      <c r="DT467" s="194"/>
      <c r="DU467" s="194"/>
      <c r="DV467" s="194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</row>
    <row r="468" spans="1:174" s="40" customFormat="1" ht="25.5" customHeight="1" x14ac:dyDescent="0.25">
      <c r="A468" s="235" t="s">
        <v>1</v>
      </c>
      <c r="B468" s="247">
        <v>346</v>
      </c>
      <c r="C468" s="247">
        <v>981</v>
      </c>
      <c r="D468" s="244" t="s">
        <v>1220</v>
      </c>
      <c r="E468" s="231">
        <f>'Раб.таблица 2019'!F531</f>
        <v>115000</v>
      </c>
      <c r="F468" s="231">
        <f>E468</f>
        <v>115000</v>
      </c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  <c r="Z468" s="219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  <c r="FQ468" s="41"/>
      <c r="FR468" s="41"/>
    </row>
    <row r="469" spans="1:174" s="40" customFormat="1" ht="45.75" hidden="1" customHeight="1" outlineLevel="1" x14ac:dyDescent="0.25">
      <c r="A469" s="546" t="s">
        <v>794</v>
      </c>
      <c r="B469" s="247"/>
      <c r="C469" s="247"/>
      <c r="D469" s="248"/>
      <c r="E469" s="231"/>
      <c r="F469" s="231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  <c r="FQ469" s="41"/>
      <c r="FR469" s="41"/>
    </row>
    <row r="470" spans="1:174" s="40" customFormat="1" ht="19.5" hidden="1" customHeight="1" outlineLevel="1" x14ac:dyDescent="0.25">
      <c r="A470" s="229" t="s">
        <v>795</v>
      </c>
      <c r="B470" s="247"/>
      <c r="C470" s="247"/>
      <c r="D470" s="248"/>
      <c r="E470" s="231"/>
      <c r="F470" s="231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  <c r="Z470" s="219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  <c r="FQ470" s="41"/>
      <c r="FR470" s="41"/>
    </row>
    <row r="471" spans="1:174" s="40" customFormat="1" ht="19.5" hidden="1" customHeight="1" outlineLevel="1" x14ac:dyDescent="0.25">
      <c r="A471" s="229" t="s">
        <v>796</v>
      </c>
      <c r="B471" s="247"/>
      <c r="C471" s="247"/>
      <c r="D471" s="248"/>
      <c r="E471" s="231"/>
      <c r="F471" s="231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  <c r="FQ471" s="41"/>
      <c r="FR471" s="41"/>
    </row>
    <row r="472" spans="1:174" s="40" customFormat="1" ht="19.5" hidden="1" customHeight="1" outlineLevel="1" x14ac:dyDescent="0.25">
      <c r="A472" s="229" t="s">
        <v>763</v>
      </c>
      <c r="B472" s="247"/>
      <c r="C472" s="247"/>
      <c r="D472" s="248"/>
      <c r="E472" s="231"/>
      <c r="F472" s="231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  <c r="FQ472" s="41"/>
      <c r="FR472" s="41"/>
    </row>
    <row r="473" spans="1:174" s="40" customFormat="1" ht="19.5" hidden="1" customHeight="1" outlineLevel="1" x14ac:dyDescent="0.25">
      <c r="A473" s="229" t="s">
        <v>477</v>
      </c>
      <c r="B473" s="247"/>
      <c r="C473" s="247"/>
      <c r="D473" s="248"/>
      <c r="E473" s="231"/>
      <c r="F473" s="231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  <c r="Z473" s="219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  <c r="FQ473" s="41"/>
      <c r="FR473" s="41"/>
    </row>
    <row r="474" spans="1:174" s="40" customFormat="1" ht="19.5" hidden="1" customHeight="1" outlineLevel="1" x14ac:dyDescent="0.25">
      <c r="A474" s="229" t="s">
        <v>762</v>
      </c>
      <c r="B474" s="247"/>
      <c r="C474" s="247"/>
      <c r="D474" s="248"/>
      <c r="E474" s="231"/>
      <c r="F474" s="231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</row>
    <row r="475" spans="1:174" s="40" customFormat="1" ht="19.5" hidden="1" customHeight="1" outlineLevel="1" x14ac:dyDescent="0.25">
      <c r="A475" s="229" t="s">
        <v>810</v>
      </c>
      <c r="B475" s="247"/>
      <c r="C475" s="247"/>
      <c r="D475" s="248"/>
      <c r="E475" s="231"/>
      <c r="F475" s="231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  <c r="Z475" s="219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</row>
    <row r="476" spans="1:174" s="40" customFormat="1" ht="19.5" hidden="1" customHeight="1" outlineLevel="1" x14ac:dyDescent="0.25">
      <c r="A476" s="229" t="s">
        <v>811</v>
      </c>
      <c r="B476" s="247"/>
      <c r="C476" s="247"/>
      <c r="D476" s="248"/>
      <c r="E476" s="231"/>
      <c r="F476" s="231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  <c r="Z476" s="219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  <c r="FQ476" s="41"/>
      <c r="FR476" s="41"/>
    </row>
    <row r="477" spans="1:174" s="40" customFormat="1" ht="31.5" hidden="1" customHeight="1" outlineLevel="1" x14ac:dyDescent="0.25">
      <c r="A477" s="229" t="s">
        <v>812</v>
      </c>
      <c r="B477" s="247"/>
      <c r="C477" s="247"/>
      <c r="D477" s="248"/>
      <c r="E477" s="231"/>
      <c r="F477" s="231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  <c r="Z477" s="219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  <c r="FQ477" s="41"/>
      <c r="FR477" s="41"/>
    </row>
    <row r="478" spans="1:174" s="40" customFormat="1" ht="21" hidden="1" customHeight="1" outlineLevel="1" x14ac:dyDescent="0.25">
      <c r="A478" s="229" t="s">
        <v>813</v>
      </c>
      <c r="B478" s="247"/>
      <c r="C478" s="247"/>
      <c r="D478" s="248"/>
      <c r="E478" s="231"/>
      <c r="F478" s="231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  <c r="Z478" s="219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  <c r="FQ478" s="41"/>
      <c r="FR478" s="41"/>
    </row>
    <row r="479" spans="1:174" s="40" customFormat="1" ht="30.75" hidden="1" customHeight="1" outlineLevel="1" x14ac:dyDescent="0.25">
      <c r="A479" s="543" t="s">
        <v>814</v>
      </c>
      <c r="B479" s="247"/>
      <c r="C479" s="247"/>
      <c r="D479" s="248"/>
      <c r="E479" s="231"/>
      <c r="F479" s="231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  <c r="Z479" s="219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  <c r="FQ479" s="41"/>
      <c r="FR479" s="41"/>
    </row>
    <row r="480" spans="1:174" s="40" customFormat="1" ht="45.75" customHeight="1" collapsed="1" x14ac:dyDescent="0.25">
      <c r="A480" s="235" t="s">
        <v>42</v>
      </c>
      <c r="B480" s="247">
        <v>341</v>
      </c>
      <c r="C480" s="247">
        <v>982</v>
      </c>
      <c r="D480" s="244" t="s">
        <v>1220</v>
      </c>
      <c r="E480" s="231">
        <f>'Раб.таблица 2019'!F553</f>
        <v>0</v>
      </c>
      <c r="F480" s="231">
        <f>E480</f>
        <v>0</v>
      </c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  <c r="FQ480" s="41"/>
      <c r="FR480" s="41"/>
    </row>
    <row r="481" spans="1:174" s="40" customFormat="1" ht="33" hidden="1" customHeight="1" outlineLevel="1" x14ac:dyDescent="0.25">
      <c r="A481" s="229" t="s">
        <v>809</v>
      </c>
      <c r="B481" s="439"/>
      <c r="C481" s="439"/>
      <c r="D481" s="569"/>
      <c r="E481" s="593"/>
      <c r="F481" s="593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  <c r="FQ481" s="41"/>
      <c r="FR481" s="41"/>
    </row>
    <row r="482" spans="1:174" s="40" customFormat="1" ht="45.75" customHeight="1" collapsed="1" x14ac:dyDescent="0.25">
      <c r="A482" s="235" t="s">
        <v>815</v>
      </c>
      <c r="B482" s="247">
        <v>342</v>
      </c>
      <c r="C482" s="247">
        <v>985</v>
      </c>
      <c r="D482" s="244" t="s">
        <v>1220</v>
      </c>
      <c r="E482" s="231">
        <f>'Раб.таблица 2019'!F555</f>
        <v>35000</v>
      </c>
      <c r="F482" s="231">
        <f>E482</f>
        <v>35000</v>
      </c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  <c r="Z482" s="219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  <c r="FQ482" s="41"/>
      <c r="FR482" s="41"/>
    </row>
    <row r="483" spans="1:174" s="40" customFormat="1" ht="34.5" customHeight="1" collapsed="1" x14ac:dyDescent="0.25">
      <c r="A483" s="235" t="s">
        <v>1772</v>
      </c>
      <c r="B483" s="247">
        <v>349</v>
      </c>
      <c r="C483" s="247">
        <v>987</v>
      </c>
      <c r="D483" s="244" t="s">
        <v>1220</v>
      </c>
      <c r="E483" s="231">
        <f>'Раб.таблица 2019'!F556</f>
        <v>0</v>
      </c>
      <c r="F483" s="231">
        <f>E483</f>
        <v>0</v>
      </c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  <c r="Z483" s="219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  <c r="FQ483" s="41"/>
      <c r="FR483" s="41"/>
    </row>
    <row r="484" spans="1:174" s="40" customFormat="1" ht="60" customHeight="1" thickBot="1" x14ac:dyDescent="0.3">
      <c r="A484" s="595" t="s">
        <v>1661</v>
      </c>
      <c r="B484" s="596">
        <v>345</v>
      </c>
      <c r="C484" s="596">
        <v>963</v>
      </c>
      <c r="D484" s="1727" t="s">
        <v>1220</v>
      </c>
      <c r="E484" s="597">
        <f>'Раб.таблица 2019'!F557</f>
        <v>19200</v>
      </c>
      <c r="F484" s="597">
        <f>E484</f>
        <v>19200</v>
      </c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  <c r="Z484" s="219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  <c r="FQ484" s="41"/>
      <c r="FR484" s="41"/>
    </row>
    <row r="485" spans="1:174" s="41" customFormat="1" ht="63" hidden="1" outlineLevel="1" x14ac:dyDescent="0.25">
      <c r="A485" s="1711" t="s">
        <v>1193</v>
      </c>
      <c r="B485" s="438"/>
      <c r="C485" s="439"/>
      <c r="D485" s="440"/>
      <c r="E485" s="476"/>
      <c r="F485" s="593">
        <f t="shared" ref="F485:F487" si="7">E485</f>
        <v>0</v>
      </c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</row>
    <row r="486" spans="1:174" s="41" customFormat="1" ht="22.5" hidden="1" customHeight="1" outlineLevel="1" x14ac:dyDescent="0.25">
      <c r="A486" s="240" t="s">
        <v>797</v>
      </c>
      <c r="B486" s="230"/>
      <c r="C486" s="247"/>
      <c r="D486" s="244"/>
      <c r="E486" s="232"/>
      <c r="F486" s="231">
        <f t="shared" si="7"/>
        <v>0</v>
      </c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</row>
    <row r="487" spans="1:174" s="41" customFormat="1" ht="47.25" hidden="1" outlineLevel="1" x14ac:dyDescent="0.25">
      <c r="A487" s="240" t="s">
        <v>798</v>
      </c>
      <c r="B487" s="230"/>
      <c r="C487" s="247"/>
      <c r="D487" s="244"/>
      <c r="E487" s="232"/>
      <c r="F487" s="231">
        <f t="shared" si="7"/>
        <v>0</v>
      </c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</row>
    <row r="488" spans="1:174" s="10" customFormat="1" ht="34.5" customHeight="1" collapsed="1" thickBot="1" x14ac:dyDescent="0.35">
      <c r="A488" s="791" t="s">
        <v>1713</v>
      </c>
      <c r="B488" s="224"/>
      <c r="C488" s="224"/>
      <c r="D488" s="266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</row>
    <row r="489" spans="1:174" s="29" customFormat="1" ht="145.5" customHeight="1" x14ac:dyDescent="0.25">
      <c r="A489" s="309" t="s">
        <v>56</v>
      </c>
      <c r="B489" s="310" t="s">
        <v>37</v>
      </c>
      <c r="C489" s="310" t="s">
        <v>31</v>
      </c>
      <c r="D489" s="311" t="s">
        <v>69</v>
      </c>
      <c r="E489" s="308" t="s">
        <v>1573</v>
      </c>
      <c r="F489" s="308" t="s">
        <v>1574</v>
      </c>
      <c r="G489" s="394"/>
      <c r="H489" s="394"/>
      <c r="I489" s="394"/>
      <c r="J489" s="2170"/>
      <c r="K489" s="2170"/>
      <c r="L489" s="2170"/>
      <c r="M489" s="2170"/>
      <c r="N489" s="2170"/>
      <c r="O489" s="2170"/>
      <c r="P489" s="2170"/>
      <c r="Q489" s="2170"/>
      <c r="R489" s="2170"/>
      <c r="S489" s="2170"/>
      <c r="T489" s="2170"/>
      <c r="U489" s="2170"/>
      <c r="V489" s="2170"/>
      <c r="W489" s="2170"/>
      <c r="X489" s="2170"/>
      <c r="Y489" s="2170"/>
      <c r="Z489" s="2170"/>
    </row>
    <row r="490" spans="1:174" s="29" customFormat="1" ht="17.25" customHeight="1" x14ac:dyDescent="0.25">
      <c r="A490" s="250">
        <v>1</v>
      </c>
      <c r="B490" s="251">
        <v>2</v>
      </c>
      <c r="C490" s="251">
        <v>3</v>
      </c>
      <c r="D490" s="252">
        <v>4</v>
      </c>
      <c r="E490" s="253">
        <v>5</v>
      </c>
      <c r="F490" s="253">
        <v>6</v>
      </c>
      <c r="G490" s="387"/>
      <c r="H490" s="387"/>
      <c r="I490" s="387"/>
      <c r="J490" s="215"/>
      <c r="K490" s="217"/>
      <c r="L490" s="215"/>
      <c r="M490" s="216"/>
      <c r="N490" s="215"/>
      <c r="O490" s="217"/>
      <c r="P490" s="215"/>
      <c r="Q490" s="216"/>
      <c r="R490" s="215"/>
      <c r="S490" s="217"/>
      <c r="T490" s="215"/>
      <c r="U490" s="216"/>
      <c r="V490" s="215"/>
      <c r="W490" s="217"/>
      <c r="X490" s="215"/>
      <c r="Y490" s="216"/>
      <c r="Z490" s="215"/>
    </row>
    <row r="491" spans="1:174" s="22" customFormat="1" ht="21" customHeight="1" x14ac:dyDescent="0.25">
      <c r="A491" s="298" t="s">
        <v>70</v>
      </c>
      <c r="B491" s="299"/>
      <c r="C491" s="299"/>
      <c r="D491" s="300"/>
      <c r="E491" s="301">
        <f>E493+E534</f>
        <v>7535000</v>
      </c>
      <c r="F491" s="301">
        <f>F493+F534</f>
        <v>7535000</v>
      </c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</row>
    <row r="492" spans="1:174" s="22" customFormat="1" ht="21" customHeight="1" x14ac:dyDescent="0.25">
      <c r="A492" s="298" t="s">
        <v>637</v>
      </c>
      <c r="B492" s="299"/>
      <c r="C492" s="299"/>
      <c r="D492" s="300"/>
      <c r="E492" s="301">
        <f>E497+E499+E501+E506+E508+E513+E534+E524-E514-E515-E521</f>
        <v>7535000</v>
      </c>
      <c r="F492" s="301">
        <f>F497+F499+F501+F506+F508+F513+F534+F524-F514-F515-F521</f>
        <v>7535000</v>
      </c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</row>
    <row r="493" spans="1:174" s="22" customFormat="1" ht="18" customHeight="1" x14ac:dyDescent="0.25">
      <c r="A493" s="268"/>
      <c r="B493" s="269">
        <v>200</v>
      </c>
      <c r="C493" s="269"/>
      <c r="D493" s="272"/>
      <c r="E493" s="270">
        <f>E494+E532</f>
        <v>133900</v>
      </c>
      <c r="F493" s="270">
        <f>F494+F532</f>
        <v>133900</v>
      </c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</row>
    <row r="494" spans="1:174" s="22" customFormat="1" ht="21.75" customHeight="1" x14ac:dyDescent="0.25">
      <c r="A494" s="298" t="s">
        <v>661</v>
      </c>
      <c r="B494" s="299">
        <v>220</v>
      </c>
      <c r="C494" s="299"/>
      <c r="D494" s="300"/>
      <c r="E494" s="301">
        <f>E497+E499+E501+E506+E508+E513+E524</f>
        <v>133900</v>
      </c>
      <c r="F494" s="301">
        <f>F497+F499+F501+F506+F508+F513+F524</f>
        <v>133900</v>
      </c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</row>
    <row r="495" spans="1:174" s="42" customFormat="1" ht="21.75" customHeight="1" x14ac:dyDescent="0.25">
      <c r="A495" s="298" t="s">
        <v>662</v>
      </c>
      <c r="B495" s="299">
        <v>212</v>
      </c>
      <c r="C495" s="299"/>
      <c r="D495" s="300"/>
      <c r="E495" s="301">
        <f>SUM(E496:E496)</f>
        <v>0</v>
      </c>
      <c r="F495" s="301">
        <f>SUM(F496:F496)</f>
        <v>0</v>
      </c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4"/>
      <c r="BL495" s="194"/>
      <c r="BM495" s="194"/>
      <c r="BN495" s="194"/>
      <c r="BO495" s="194"/>
      <c r="BP495" s="194"/>
      <c r="BQ495" s="194"/>
      <c r="BR495" s="194"/>
      <c r="BS495" s="194"/>
      <c r="BT495" s="194"/>
      <c r="BU495" s="194"/>
      <c r="BV495" s="194"/>
      <c r="BW495" s="194"/>
      <c r="BX495" s="194"/>
      <c r="BY495" s="194"/>
      <c r="BZ495" s="194"/>
      <c r="CA495" s="194"/>
      <c r="CB495" s="194"/>
      <c r="CC495" s="194"/>
      <c r="CD495" s="194"/>
      <c r="CE495" s="194"/>
      <c r="CF495" s="194"/>
      <c r="CG495" s="194"/>
      <c r="CH495" s="194"/>
      <c r="CI495" s="194"/>
      <c r="CJ495" s="194"/>
      <c r="CK495" s="194"/>
      <c r="CL495" s="194"/>
      <c r="CM495" s="194"/>
      <c r="CN495" s="194"/>
      <c r="CO495" s="194"/>
      <c r="CP495" s="194"/>
      <c r="CQ495" s="194"/>
      <c r="CR495" s="194"/>
      <c r="CS495" s="194"/>
      <c r="CT495" s="194"/>
      <c r="CU495" s="194"/>
      <c r="CV495" s="194"/>
      <c r="CW495" s="194"/>
      <c r="CX495" s="194"/>
      <c r="CY495" s="194"/>
      <c r="CZ495" s="194"/>
      <c r="DA495" s="194"/>
      <c r="DB495" s="194"/>
      <c r="DC495" s="194"/>
      <c r="DD495" s="194"/>
      <c r="DE495" s="194"/>
      <c r="DF495" s="194"/>
      <c r="DG495" s="194"/>
      <c r="DH495" s="194"/>
      <c r="DI495" s="194"/>
      <c r="DJ495" s="194"/>
      <c r="DK495" s="194"/>
      <c r="DL495" s="194"/>
      <c r="DM495" s="194"/>
      <c r="DN495" s="194"/>
      <c r="DO495" s="194"/>
      <c r="DP495" s="194"/>
      <c r="DQ495" s="194"/>
      <c r="DR495" s="194"/>
      <c r="DS495" s="194"/>
      <c r="DT495" s="194"/>
      <c r="DU495" s="194"/>
      <c r="DV495" s="194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</row>
    <row r="496" spans="1:174" s="40" customFormat="1" ht="43.5" customHeight="1" x14ac:dyDescent="0.25">
      <c r="A496" s="235" t="s">
        <v>115</v>
      </c>
      <c r="B496" s="230"/>
      <c r="C496" s="247">
        <v>912</v>
      </c>
      <c r="D496" s="244" t="s">
        <v>745</v>
      </c>
      <c r="E496" s="232">
        <f>'Раб.таблица 2019'!F568</f>
        <v>0</v>
      </c>
      <c r="F496" s="231">
        <f>E496</f>
        <v>0</v>
      </c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  <c r="FQ496" s="41"/>
      <c r="FR496" s="41"/>
    </row>
    <row r="497" spans="1:174" s="22" customFormat="1" ht="23.25" customHeight="1" x14ac:dyDescent="0.25">
      <c r="A497" s="298" t="s">
        <v>71</v>
      </c>
      <c r="B497" s="299">
        <v>221</v>
      </c>
      <c r="C497" s="299"/>
      <c r="D497" s="300"/>
      <c r="E497" s="301">
        <f>SUM(E498)</f>
        <v>0</v>
      </c>
      <c r="F497" s="301">
        <f>SUM(F498)</f>
        <v>0</v>
      </c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</row>
    <row r="498" spans="1:174" s="41" customFormat="1" ht="23.25" customHeight="1" x14ac:dyDescent="0.25">
      <c r="A498" s="235" t="s">
        <v>44</v>
      </c>
      <c r="B498" s="230"/>
      <c r="C498" s="247">
        <v>925</v>
      </c>
      <c r="D498" s="244" t="s">
        <v>746</v>
      </c>
      <c r="E498" s="231"/>
      <c r="F498" s="231">
        <f t="shared" ref="F498:F523" si="8">E498</f>
        <v>0</v>
      </c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</row>
    <row r="499" spans="1:174" s="42" customFormat="1" ht="23.25" customHeight="1" x14ac:dyDescent="0.25">
      <c r="A499" s="298" t="s">
        <v>655</v>
      </c>
      <c r="B499" s="299">
        <v>222</v>
      </c>
      <c r="C499" s="299"/>
      <c r="D499" s="300"/>
      <c r="E499" s="301">
        <f>SUM(E500)</f>
        <v>0</v>
      </c>
      <c r="F499" s="301">
        <f>SUM(F500)</f>
        <v>0</v>
      </c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4"/>
      <c r="BL499" s="194"/>
      <c r="BM499" s="194"/>
      <c r="BN499" s="194"/>
      <c r="BO499" s="194"/>
      <c r="BP499" s="194"/>
      <c r="BQ499" s="194"/>
      <c r="BR499" s="194"/>
      <c r="BS499" s="194"/>
      <c r="BT499" s="194"/>
      <c r="BU499" s="194"/>
      <c r="BV499" s="194"/>
      <c r="BW499" s="194"/>
      <c r="BX499" s="194"/>
      <c r="BY499" s="194"/>
      <c r="BZ499" s="194"/>
      <c r="CA499" s="194"/>
      <c r="CB499" s="194"/>
      <c r="CC499" s="194"/>
      <c r="CD499" s="194"/>
      <c r="CE499" s="194"/>
      <c r="CF499" s="194"/>
      <c r="CG499" s="194"/>
      <c r="CH499" s="194"/>
      <c r="CI499" s="194"/>
      <c r="CJ499" s="194"/>
      <c r="CK499" s="194"/>
      <c r="CL499" s="194"/>
      <c r="CM499" s="194"/>
      <c r="CN499" s="194"/>
      <c r="CO499" s="194"/>
      <c r="CP499" s="194"/>
      <c r="CQ499" s="194"/>
      <c r="CR499" s="194"/>
      <c r="CS499" s="194"/>
      <c r="CT499" s="194"/>
      <c r="CU499" s="194"/>
      <c r="CV499" s="194"/>
      <c r="CW499" s="194"/>
      <c r="CX499" s="194"/>
      <c r="CY499" s="194"/>
      <c r="CZ499" s="194"/>
      <c r="DA499" s="194"/>
      <c r="DB499" s="194"/>
      <c r="DC499" s="194"/>
      <c r="DD499" s="194"/>
      <c r="DE499" s="194"/>
      <c r="DF499" s="194"/>
      <c r="DG499" s="194"/>
      <c r="DH499" s="194"/>
      <c r="DI499" s="194"/>
      <c r="DJ499" s="194"/>
      <c r="DK499" s="194"/>
      <c r="DL499" s="194"/>
      <c r="DM499" s="194"/>
      <c r="DN499" s="194"/>
      <c r="DO499" s="194"/>
      <c r="DP499" s="194"/>
      <c r="DQ499" s="194"/>
      <c r="DR499" s="194"/>
      <c r="DS499" s="194"/>
      <c r="DT499" s="194"/>
      <c r="DU499" s="194"/>
      <c r="DV499" s="194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</row>
    <row r="500" spans="1:174" s="40" customFormat="1" ht="24.75" customHeight="1" x14ac:dyDescent="0.25">
      <c r="A500" s="235" t="s">
        <v>73</v>
      </c>
      <c r="B500" s="230"/>
      <c r="C500" s="247">
        <v>922</v>
      </c>
      <c r="D500" s="244" t="s">
        <v>746</v>
      </c>
      <c r="E500" s="231">
        <f>'Раб.таблица 2019'!F572</f>
        <v>0</v>
      </c>
      <c r="F500" s="231">
        <f t="shared" si="8"/>
        <v>0</v>
      </c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  <c r="FQ500" s="41"/>
      <c r="FR500" s="41"/>
    </row>
    <row r="501" spans="1:174" s="42" customFormat="1" ht="22.5" customHeight="1" x14ac:dyDescent="0.25">
      <c r="A501" s="298" t="s">
        <v>656</v>
      </c>
      <c r="B501" s="299">
        <v>223</v>
      </c>
      <c r="C501" s="299"/>
      <c r="D501" s="300"/>
      <c r="E501" s="301">
        <f>SUM(E502:E505)</f>
        <v>6200</v>
      </c>
      <c r="F501" s="301">
        <f>SUM(F502:F505)</f>
        <v>6200</v>
      </c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4"/>
      <c r="BL501" s="194"/>
      <c r="BM501" s="194"/>
      <c r="BN501" s="194"/>
      <c r="BO501" s="194"/>
      <c r="BP501" s="194"/>
      <c r="BQ501" s="194"/>
      <c r="BR501" s="194"/>
      <c r="BS501" s="194"/>
      <c r="BT501" s="194"/>
      <c r="BU501" s="194"/>
      <c r="BV501" s="194"/>
      <c r="BW501" s="194"/>
      <c r="BX501" s="194"/>
      <c r="BY501" s="194"/>
      <c r="BZ501" s="194"/>
      <c r="CA501" s="194"/>
      <c r="CB501" s="194"/>
      <c r="CC501" s="194"/>
      <c r="CD501" s="194"/>
      <c r="CE501" s="194"/>
      <c r="CF501" s="194"/>
      <c r="CG501" s="194"/>
      <c r="CH501" s="194"/>
      <c r="CI501" s="194"/>
      <c r="CJ501" s="194"/>
      <c r="CK501" s="194"/>
      <c r="CL501" s="194"/>
      <c r="CM501" s="194"/>
      <c r="CN501" s="194"/>
      <c r="CO501" s="194"/>
      <c r="CP501" s="194"/>
      <c r="CQ501" s="194"/>
      <c r="CR501" s="194"/>
      <c r="CS501" s="194"/>
      <c r="CT501" s="194"/>
      <c r="CU501" s="194"/>
      <c r="CV501" s="194"/>
      <c r="CW501" s="194"/>
      <c r="CX501" s="194"/>
      <c r="CY501" s="194"/>
      <c r="CZ501" s="194"/>
      <c r="DA501" s="194"/>
      <c r="DB501" s="194"/>
      <c r="DC501" s="194"/>
      <c r="DD501" s="194"/>
      <c r="DE501" s="194"/>
      <c r="DF501" s="194"/>
      <c r="DG501" s="194"/>
      <c r="DH501" s="194"/>
      <c r="DI501" s="194"/>
      <c r="DJ501" s="194"/>
      <c r="DK501" s="194"/>
      <c r="DL501" s="194"/>
      <c r="DM501" s="194"/>
      <c r="DN501" s="194"/>
      <c r="DO501" s="194"/>
      <c r="DP501" s="194"/>
      <c r="DQ501" s="194"/>
      <c r="DR501" s="194"/>
      <c r="DS501" s="194"/>
      <c r="DT501" s="194"/>
      <c r="DU501" s="194"/>
      <c r="DV501" s="194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</row>
    <row r="502" spans="1:174" s="40" customFormat="1" ht="29.25" x14ac:dyDescent="0.25">
      <c r="A502" s="235" t="s">
        <v>24</v>
      </c>
      <c r="B502" s="230"/>
      <c r="C502" s="247">
        <v>931</v>
      </c>
      <c r="D502" s="244" t="s">
        <v>746</v>
      </c>
      <c r="E502" s="231"/>
      <c r="F502" s="231">
        <f t="shared" si="8"/>
        <v>0</v>
      </c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  <c r="FQ502" s="41"/>
      <c r="FR502" s="41"/>
    </row>
    <row r="503" spans="1:174" s="40" customFormat="1" ht="19.5" customHeight="1" x14ac:dyDescent="0.25">
      <c r="A503" s="235" t="s">
        <v>22</v>
      </c>
      <c r="B503" s="230"/>
      <c r="C503" s="247">
        <v>932</v>
      </c>
      <c r="D503" s="244" t="s">
        <v>746</v>
      </c>
      <c r="E503" s="231">
        <f>'Раб.таблица 2019'!F575</f>
        <v>6200</v>
      </c>
      <c r="F503" s="231">
        <f>E503</f>
        <v>6200</v>
      </c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19"/>
      <c r="R503" s="219"/>
      <c r="S503" s="219"/>
      <c r="T503" s="219"/>
      <c r="U503" s="219"/>
      <c r="V503" s="219"/>
      <c r="W503" s="219"/>
      <c r="X503" s="219"/>
      <c r="Y503" s="219"/>
      <c r="Z503" s="219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  <c r="FQ503" s="41"/>
      <c r="FR503" s="41"/>
    </row>
    <row r="504" spans="1:174" s="40" customFormat="1" ht="19.5" customHeight="1" x14ac:dyDescent="0.25">
      <c r="A504" s="235" t="s">
        <v>778</v>
      </c>
      <c r="B504" s="230"/>
      <c r="C504" s="247">
        <v>933</v>
      </c>
      <c r="D504" s="244" t="s">
        <v>746</v>
      </c>
      <c r="E504" s="231"/>
      <c r="F504" s="231">
        <f t="shared" si="8"/>
        <v>0</v>
      </c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19"/>
      <c r="R504" s="219"/>
      <c r="S504" s="219"/>
      <c r="T504" s="219"/>
      <c r="U504" s="219"/>
      <c r="V504" s="219"/>
      <c r="W504" s="219"/>
      <c r="X504" s="219"/>
      <c r="Y504" s="219"/>
      <c r="Z504" s="219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  <c r="FQ504" s="41"/>
      <c r="FR504" s="41"/>
    </row>
    <row r="505" spans="1:174" s="40" customFormat="1" ht="19.5" customHeight="1" x14ac:dyDescent="0.25">
      <c r="A505" s="235" t="s">
        <v>779</v>
      </c>
      <c r="B505" s="230"/>
      <c r="C505" s="247">
        <v>933</v>
      </c>
      <c r="D505" s="244" t="s">
        <v>746</v>
      </c>
      <c r="E505" s="231"/>
      <c r="F505" s="231">
        <f t="shared" si="8"/>
        <v>0</v>
      </c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19"/>
      <c r="R505" s="219"/>
      <c r="S505" s="219"/>
      <c r="T505" s="219"/>
      <c r="U505" s="219"/>
      <c r="V505" s="219"/>
      <c r="W505" s="219"/>
      <c r="X505" s="219"/>
      <c r="Y505" s="219"/>
      <c r="Z505" s="219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  <c r="FQ505" s="41"/>
      <c r="FR505" s="41"/>
    </row>
    <row r="506" spans="1:174" s="42" customFormat="1" ht="32.25" customHeight="1" x14ac:dyDescent="0.25">
      <c r="A506" s="337" t="s">
        <v>654</v>
      </c>
      <c r="B506" s="299">
        <v>224</v>
      </c>
      <c r="C506" s="299"/>
      <c r="D506" s="300"/>
      <c r="E506" s="301">
        <f>SUM(E507)</f>
        <v>0</v>
      </c>
      <c r="F506" s="301">
        <f>SUM(F507)</f>
        <v>0</v>
      </c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4"/>
      <c r="BL506" s="194"/>
      <c r="BM506" s="194"/>
      <c r="BN506" s="194"/>
      <c r="BO506" s="194"/>
      <c r="BP506" s="194"/>
      <c r="BQ506" s="194"/>
      <c r="BR506" s="194"/>
      <c r="BS506" s="194"/>
      <c r="BT506" s="194"/>
      <c r="BU506" s="194"/>
      <c r="BV506" s="194"/>
      <c r="BW506" s="194"/>
      <c r="BX506" s="194"/>
      <c r="BY506" s="194"/>
      <c r="BZ506" s="194"/>
      <c r="CA506" s="194"/>
      <c r="CB506" s="194"/>
      <c r="CC506" s="194"/>
      <c r="CD506" s="194"/>
      <c r="CE506" s="194"/>
      <c r="CF506" s="194"/>
      <c r="CG506" s="194"/>
      <c r="CH506" s="194"/>
      <c r="CI506" s="194"/>
      <c r="CJ506" s="194"/>
      <c r="CK506" s="194"/>
      <c r="CL506" s="194"/>
      <c r="CM506" s="194"/>
      <c r="CN506" s="194"/>
      <c r="CO506" s="194"/>
      <c r="CP506" s="194"/>
      <c r="CQ506" s="194"/>
      <c r="CR506" s="194"/>
      <c r="CS506" s="194"/>
      <c r="CT506" s="194"/>
      <c r="CU506" s="194"/>
      <c r="CV506" s="194"/>
      <c r="CW506" s="194"/>
      <c r="CX506" s="194"/>
      <c r="CY506" s="194"/>
      <c r="CZ506" s="194"/>
      <c r="DA506" s="194"/>
      <c r="DB506" s="194"/>
      <c r="DC506" s="194"/>
      <c r="DD506" s="194"/>
      <c r="DE506" s="194"/>
      <c r="DF506" s="194"/>
      <c r="DG506" s="194"/>
      <c r="DH506" s="194"/>
      <c r="DI506" s="194"/>
      <c r="DJ506" s="194"/>
      <c r="DK506" s="194"/>
      <c r="DL506" s="194"/>
      <c r="DM506" s="194"/>
      <c r="DN506" s="194"/>
      <c r="DO506" s="194"/>
      <c r="DP506" s="194"/>
      <c r="DQ506" s="194"/>
      <c r="DR506" s="194"/>
      <c r="DS506" s="194"/>
      <c r="DT506" s="194"/>
      <c r="DU506" s="194"/>
      <c r="DV506" s="194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</row>
    <row r="507" spans="1:174" s="40" customFormat="1" ht="24.75" customHeight="1" x14ac:dyDescent="0.25">
      <c r="A507" s="235" t="s">
        <v>74</v>
      </c>
      <c r="B507" s="230"/>
      <c r="C507" s="247">
        <v>926</v>
      </c>
      <c r="D507" s="244" t="s">
        <v>746</v>
      </c>
      <c r="E507" s="231"/>
      <c r="F507" s="231">
        <f t="shared" si="8"/>
        <v>0</v>
      </c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19"/>
      <c r="R507" s="219"/>
      <c r="S507" s="219"/>
      <c r="T507" s="219"/>
      <c r="U507" s="219"/>
      <c r="V507" s="219"/>
      <c r="W507" s="219"/>
      <c r="X507" s="219"/>
      <c r="Y507" s="219"/>
      <c r="Z507" s="219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  <c r="FQ507" s="41"/>
      <c r="FR507" s="41"/>
    </row>
    <row r="508" spans="1:174" s="42" customFormat="1" ht="33" customHeight="1" x14ac:dyDescent="0.25">
      <c r="A508" s="337" t="s">
        <v>657</v>
      </c>
      <c r="B508" s="299">
        <v>225</v>
      </c>
      <c r="C508" s="299"/>
      <c r="D508" s="300"/>
      <c r="E508" s="301">
        <f>SUM(E509:E512)</f>
        <v>0</v>
      </c>
      <c r="F508" s="301">
        <f>SUM(F509:F512)</f>
        <v>0</v>
      </c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  <c r="BK508" s="194"/>
      <c r="BL508" s="194"/>
      <c r="BM508" s="194"/>
      <c r="BN508" s="194"/>
      <c r="BO508" s="194"/>
      <c r="BP508" s="194"/>
      <c r="BQ508" s="194"/>
      <c r="BR508" s="194"/>
      <c r="BS508" s="194"/>
      <c r="BT508" s="194"/>
      <c r="BU508" s="194"/>
      <c r="BV508" s="194"/>
      <c r="BW508" s="194"/>
      <c r="BX508" s="194"/>
      <c r="BY508" s="194"/>
      <c r="BZ508" s="194"/>
      <c r="CA508" s="194"/>
      <c r="CB508" s="194"/>
      <c r="CC508" s="194"/>
      <c r="CD508" s="194"/>
      <c r="CE508" s="194"/>
      <c r="CF508" s="194"/>
      <c r="CG508" s="194"/>
      <c r="CH508" s="194"/>
      <c r="CI508" s="194"/>
      <c r="CJ508" s="194"/>
      <c r="CK508" s="194"/>
      <c r="CL508" s="194"/>
      <c r="CM508" s="194"/>
      <c r="CN508" s="194"/>
      <c r="CO508" s="194"/>
      <c r="CP508" s="194"/>
      <c r="CQ508" s="194"/>
      <c r="CR508" s="194"/>
      <c r="CS508" s="194"/>
      <c r="CT508" s="194"/>
      <c r="CU508" s="194"/>
      <c r="CV508" s="194"/>
      <c r="CW508" s="194"/>
      <c r="CX508" s="194"/>
      <c r="CY508" s="194"/>
      <c r="CZ508" s="194"/>
      <c r="DA508" s="194"/>
      <c r="DB508" s="194"/>
      <c r="DC508" s="194"/>
      <c r="DD508" s="194"/>
      <c r="DE508" s="194"/>
      <c r="DF508" s="194"/>
      <c r="DG508" s="194"/>
      <c r="DH508" s="194"/>
      <c r="DI508" s="194"/>
      <c r="DJ508" s="194"/>
      <c r="DK508" s="194"/>
      <c r="DL508" s="194"/>
      <c r="DM508" s="194"/>
      <c r="DN508" s="194"/>
      <c r="DO508" s="194"/>
      <c r="DP508" s="194"/>
      <c r="DQ508" s="194"/>
      <c r="DR508" s="194"/>
      <c r="DS508" s="194"/>
      <c r="DT508" s="194"/>
      <c r="DU508" s="194"/>
      <c r="DV508" s="194"/>
      <c r="DW508" s="194"/>
      <c r="DX508" s="194"/>
      <c r="DY508" s="194"/>
      <c r="DZ508" s="194"/>
      <c r="EA508" s="194"/>
      <c r="EB508" s="194"/>
      <c r="EC508" s="194"/>
      <c r="ED508" s="194"/>
      <c r="EE508" s="194"/>
      <c r="EF508" s="194"/>
      <c r="EG508" s="194"/>
      <c r="EH508" s="194"/>
      <c r="EI508" s="194"/>
      <c r="EJ508" s="194"/>
      <c r="EK508" s="194"/>
      <c r="EL508" s="194"/>
      <c r="EM508" s="194"/>
      <c r="EN508" s="194"/>
      <c r="EO508" s="194"/>
      <c r="EP508" s="194"/>
      <c r="EQ508" s="194"/>
      <c r="ER508" s="194"/>
      <c r="ES508" s="194"/>
      <c r="ET508" s="194"/>
      <c r="EU508" s="194"/>
      <c r="EV508" s="194"/>
      <c r="EW508" s="194"/>
      <c r="EX508" s="194"/>
      <c r="EY508" s="194"/>
      <c r="EZ508" s="194"/>
      <c r="FA508" s="194"/>
      <c r="FB508" s="194"/>
      <c r="FC508" s="194"/>
      <c r="FD508" s="194"/>
      <c r="FE508" s="194"/>
      <c r="FF508" s="194"/>
      <c r="FG508" s="194"/>
      <c r="FH508" s="194"/>
      <c r="FI508" s="194"/>
      <c r="FJ508" s="194"/>
      <c r="FK508" s="194"/>
      <c r="FL508" s="194"/>
      <c r="FM508" s="194"/>
      <c r="FN508" s="194"/>
      <c r="FO508" s="194"/>
      <c r="FP508" s="194"/>
      <c r="FQ508" s="194"/>
      <c r="FR508" s="194"/>
    </row>
    <row r="509" spans="1:174" s="40" customFormat="1" ht="20.25" customHeight="1" x14ac:dyDescent="0.25">
      <c r="A509" s="235" t="s">
        <v>10</v>
      </c>
      <c r="B509" s="230"/>
      <c r="C509" s="247">
        <v>941</v>
      </c>
      <c r="D509" s="244" t="s">
        <v>746</v>
      </c>
      <c r="E509" s="231"/>
      <c r="F509" s="231">
        <f t="shared" si="8"/>
        <v>0</v>
      </c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19"/>
      <c r="R509" s="219"/>
      <c r="S509" s="219"/>
      <c r="T509" s="219"/>
      <c r="U509" s="219"/>
      <c r="V509" s="219"/>
      <c r="W509" s="219"/>
      <c r="X509" s="219"/>
      <c r="Y509" s="219"/>
      <c r="Z509" s="219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  <c r="FQ509" s="41"/>
      <c r="FR509" s="41"/>
    </row>
    <row r="510" spans="1:174" s="40" customFormat="1" ht="19.5" customHeight="1" x14ac:dyDescent="0.25">
      <c r="A510" s="235" t="s">
        <v>6</v>
      </c>
      <c r="B510" s="230"/>
      <c r="C510" s="247">
        <v>942</v>
      </c>
      <c r="D510" s="244" t="s">
        <v>746</v>
      </c>
      <c r="E510" s="231"/>
      <c r="F510" s="231">
        <f t="shared" si="8"/>
        <v>0</v>
      </c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219"/>
      <c r="S510" s="219"/>
      <c r="T510" s="219"/>
      <c r="U510" s="219"/>
      <c r="V510" s="219"/>
      <c r="W510" s="219"/>
      <c r="X510" s="219"/>
      <c r="Y510" s="219"/>
      <c r="Z510" s="219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  <c r="FQ510" s="41"/>
      <c r="FR510" s="41"/>
    </row>
    <row r="511" spans="1:174" s="40" customFormat="1" ht="19.5" customHeight="1" x14ac:dyDescent="0.25">
      <c r="A511" s="235" t="s">
        <v>79</v>
      </c>
      <c r="B511" s="230"/>
      <c r="C511" s="247">
        <v>943</v>
      </c>
      <c r="D511" s="244" t="s">
        <v>746</v>
      </c>
      <c r="E511" s="231"/>
      <c r="F511" s="231">
        <f t="shared" si="8"/>
        <v>0</v>
      </c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/>
      <c r="R511" s="219"/>
      <c r="S511" s="219"/>
      <c r="T511" s="219"/>
      <c r="U511" s="219"/>
      <c r="V511" s="219"/>
      <c r="W511" s="219"/>
      <c r="X511" s="219"/>
      <c r="Y511" s="219"/>
      <c r="Z511" s="219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  <c r="FQ511" s="41"/>
      <c r="FR511" s="41"/>
    </row>
    <row r="512" spans="1:174" s="40" customFormat="1" ht="19.5" customHeight="1" x14ac:dyDescent="0.25">
      <c r="A512" s="235" t="s">
        <v>14</v>
      </c>
      <c r="B512" s="230"/>
      <c r="C512" s="247">
        <v>947</v>
      </c>
      <c r="D512" s="244" t="s">
        <v>746</v>
      </c>
      <c r="E512" s="231"/>
      <c r="F512" s="231">
        <f t="shared" si="8"/>
        <v>0</v>
      </c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19"/>
      <c r="V512" s="219"/>
      <c r="W512" s="219"/>
      <c r="X512" s="219"/>
      <c r="Y512" s="219"/>
      <c r="Z512" s="219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  <c r="FQ512" s="41"/>
      <c r="FR512" s="41"/>
    </row>
    <row r="513" spans="1:174" s="42" customFormat="1" ht="24.75" customHeight="1" x14ac:dyDescent="0.25">
      <c r="A513" s="298" t="s">
        <v>664</v>
      </c>
      <c r="B513" s="299">
        <v>226</v>
      </c>
      <c r="C513" s="299"/>
      <c r="D513" s="300"/>
      <c r="E513" s="301">
        <f>SUM(E514:E523)</f>
        <v>127700</v>
      </c>
      <c r="F513" s="301">
        <f>SUM(F514:F523)</f>
        <v>127700</v>
      </c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4"/>
      <c r="BL513" s="194"/>
      <c r="BM513" s="194"/>
      <c r="BN513" s="194"/>
      <c r="BO513" s="194"/>
      <c r="BP513" s="194"/>
      <c r="BQ513" s="194"/>
      <c r="BR513" s="194"/>
      <c r="BS513" s="194"/>
      <c r="BT513" s="194"/>
      <c r="BU513" s="194"/>
      <c r="BV513" s="194"/>
      <c r="BW513" s="194"/>
      <c r="BX513" s="194"/>
      <c r="BY513" s="194"/>
      <c r="BZ513" s="194"/>
      <c r="CA513" s="194"/>
      <c r="CB513" s="194"/>
      <c r="CC513" s="194"/>
      <c r="CD513" s="194"/>
      <c r="CE513" s="194"/>
      <c r="CF513" s="194"/>
      <c r="CG513" s="194"/>
      <c r="CH513" s="194"/>
      <c r="CI513" s="194"/>
      <c r="CJ513" s="194"/>
      <c r="CK513" s="194"/>
      <c r="CL513" s="194"/>
      <c r="CM513" s="194"/>
      <c r="CN513" s="194"/>
      <c r="CO513" s="194"/>
      <c r="CP513" s="194"/>
      <c r="CQ513" s="194"/>
      <c r="CR513" s="194"/>
      <c r="CS513" s="194"/>
      <c r="CT513" s="194"/>
      <c r="CU513" s="194"/>
      <c r="CV513" s="194"/>
      <c r="CW513" s="194"/>
      <c r="CX513" s="194"/>
      <c r="CY513" s="194"/>
      <c r="CZ513" s="194"/>
      <c r="DA513" s="194"/>
      <c r="DB513" s="194"/>
      <c r="DC513" s="194"/>
      <c r="DD513" s="194"/>
      <c r="DE513" s="194"/>
      <c r="DF513" s="194"/>
      <c r="DG513" s="194"/>
      <c r="DH513" s="194"/>
      <c r="DI513" s="194"/>
      <c r="DJ513" s="194"/>
      <c r="DK513" s="194"/>
      <c r="DL513" s="194"/>
      <c r="DM513" s="194"/>
      <c r="DN513" s="194"/>
      <c r="DO513" s="194"/>
      <c r="DP513" s="194"/>
      <c r="DQ513" s="194"/>
      <c r="DR513" s="194"/>
      <c r="DS513" s="194"/>
      <c r="DT513" s="194"/>
      <c r="DU513" s="194"/>
      <c r="DV513" s="194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</row>
    <row r="514" spans="1:174" s="40" customFormat="1" ht="57.75" customHeight="1" x14ac:dyDescent="0.25">
      <c r="A514" s="235" t="s">
        <v>119</v>
      </c>
      <c r="B514" s="230"/>
      <c r="C514" s="247">
        <v>921</v>
      </c>
      <c r="D514" s="244" t="s">
        <v>745</v>
      </c>
      <c r="E514" s="232"/>
      <c r="F514" s="231">
        <f t="shared" ref="F514:F515" si="9">E514</f>
        <v>0</v>
      </c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19"/>
      <c r="V514" s="219"/>
      <c r="W514" s="219"/>
      <c r="X514" s="219"/>
      <c r="Y514" s="219"/>
      <c r="Z514" s="219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  <c r="FQ514" s="41"/>
      <c r="FR514" s="41"/>
    </row>
    <row r="515" spans="1:174" s="40" customFormat="1" ht="42.75" customHeight="1" x14ac:dyDescent="0.25">
      <c r="A515" s="235" t="s">
        <v>790</v>
      </c>
      <c r="B515" s="230"/>
      <c r="C515" s="247">
        <v>952</v>
      </c>
      <c r="D515" s="244" t="s">
        <v>745</v>
      </c>
      <c r="E515" s="232"/>
      <c r="F515" s="231">
        <f t="shared" si="9"/>
        <v>0</v>
      </c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19"/>
      <c r="R515" s="219"/>
      <c r="S515" s="219"/>
      <c r="T515" s="219"/>
      <c r="U515" s="219"/>
      <c r="V515" s="219"/>
      <c r="W515" s="219"/>
      <c r="X515" s="219"/>
      <c r="Y515" s="219"/>
      <c r="Z515" s="219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  <c r="FQ515" s="41"/>
      <c r="FR515" s="41"/>
    </row>
    <row r="516" spans="1:174" s="40" customFormat="1" ht="45.75" customHeight="1" x14ac:dyDescent="0.25">
      <c r="A516" s="235" t="s">
        <v>30</v>
      </c>
      <c r="B516" s="230"/>
      <c r="C516" s="247">
        <v>953</v>
      </c>
      <c r="D516" s="244" t="s">
        <v>746</v>
      </c>
      <c r="E516" s="231"/>
      <c r="F516" s="231">
        <f t="shared" si="8"/>
        <v>0</v>
      </c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19"/>
      <c r="R516" s="219"/>
      <c r="S516" s="219"/>
      <c r="T516" s="219"/>
      <c r="U516" s="219"/>
      <c r="V516" s="219"/>
      <c r="W516" s="219"/>
      <c r="X516" s="219"/>
      <c r="Y516" s="219"/>
      <c r="Z516" s="219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  <c r="FQ516" s="41"/>
      <c r="FR516" s="41"/>
    </row>
    <row r="517" spans="1:174" s="40" customFormat="1" ht="22.5" customHeight="1" x14ac:dyDescent="0.25">
      <c r="A517" s="235" t="s">
        <v>12</v>
      </c>
      <c r="B517" s="230"/>
      <c r="C517" s="247">
        <v>954</v>
      </c>
      <c r="D517" s="244" t="s">
        <v>746</v>
      </c>
      <c r="E517" s="231"/>
      <c r="F517" s="231">
        <f t="shared" si="8"/>
        <v>0</v>
      </c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/>
      <c r="R517" s="219"/>
      <c r="S517" s="219"/>
      <c r="T517" s="219"/>
      <c r="U517" s="219"/>
      <c r="V517" s="219"/>
      <c r="W517" s="219"/>
      <c r="X517" s="219"/>
      <c r="Y517" s="219"/>
      <c r="Z517" s="219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  <c r="FQ517" s="41"/>
      <c r="FR517" s="41"/>
    </row>
    <row r="518" spans="1:174" s="40" customFormat="1" ht="22.5" customHeight="1" x14ac:dyDescent="0.25">
      <c r="A518" s="235" t="s">
        <v>87</v>
      </c>
      <c r="B518" s="230"/>
      <c r="C518" s="247">
        <v>955</v>
      </c>
      <c r="D518" s="244" t="s">
        <v>746</v>
      </c>
      <c r="E518" s="231">
        <f>'Раб.таблица 2019'!F591</f>
        <v>127700</v>
      </c>
      <c r="F518" s="231">
        <f t="shared" si="8"/>
        <v>127700</v>
      </c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19"/>
      <c r="R518" s="219"/>
      <c r="S518" s="219"/>
      <c r="T518" s="219"/>
      <c r="U518" s="219"/>
      <c r="V518" s="219"/>
      <c r="W518" s="219"/>
      <c r="X518" s="219"/>
      <c r="Y518" s="219"/>
      <c r="Z518" s="219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  <c r="FQ518" s="41"/>
      <c r="FR518" s="41"/>
    </row>
    <row r="519" spans="1:174" s="40" customFormat="1" ht="29.25" x14ac:dyDescent="0.25">
      <c r="A519" s="235" t="s">
        <v>43</v>
      </c>
      <c r="B519" s="230"/>
      <c r="C519" s="247">
        <v>956</v>
      </c>
      <c r="D519" s="244" t="s">
        <v>746</v>
      </c>
      <c r="E519" s="231"/>
      <c r="F519" s="231">
        <f t="shared" si="8"/>
        <v>0</v>
      </c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219"/>
      <c r="S519" s="219"/>
      <c r="T519" s="219"/>
      <c r="U519" s="219"/>
      <c r="V519" s="219"/>
      <c r="W519" s="219"/>
      <c r="X519" s="219"/>
      <c r="Y519" s="219"/>
      <c r="Z519" s="219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  <c r="FQ519" s="41"/>
      <c r="FR519" s="41"/>
    </row>
    <row r="520" spans="1:174" s="40" customFormat="1" ht="57.75" customHeight="1" x14ac:dyDescent="0.25">
      <c r="A520" s="235" t="s">
        <v>88</v>
      </c>
      <c r="B520" s="230"/>
      <c r="C520" s="247">
        <v>957</v>
      </c>
      <c r="D520" s="244" t="s">
        <v>746</v>
      </c>
      <c r="E520" s="231"/>
      <c r="F520" s="231">
        <f t="shared" si="8"/>
        <v>0</v>
      </c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/>
      <c r="R520" s="219"/>
      <c r="S520" s="219"/>
      <c r="T520" s="219"/>
      <c r="U520" s="219"/>
      <c r="V520" s="219"/>
      <c r="W520" s="219"/>
      <c r="X520" s="219"/>
      <c r="Y520" s="219"/>
      <c r="Z520" s="219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  <c r="FQ520" s="41"/>
      <c r="FR520" s="41"/>
    </row>
    <row r="521" spans="1:174" s="40" customFormat="1" ht="145.5" customHeight="1" x14ac:dyDescent="0.25">
      <c r="A521" s="544" t="s">
        <v>1663</v>
      </c>
      <c r="B521" s="230"/>
      <c r="C521" s="247">
        <v>966</v>
      </c>
      <c r="D521" s="244" t="s">
        <v>1674</v>
      </c>
      <c r="E521" s="231"/>
      <c r="F521" s="231">
        <f t="shared" si="8"/>
        <v>0</v>
      </c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19"/>
      <c r="R521" s="219"/>
      <c r="S521" s="219"/>
      <c r="T521" s="219"/>
      <c r="U521" s="219"/>
      <c r="V521" s="219"/>
      <c r="W521" s="219"/>
      <c r="X521" s="219"/>
      <c r="Y521" s="219"/>
      <c r="Z521" s="219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</row>
    <row r="522" spans="1:174" s="40" customFormat="1" ht="72.75" customHeight="1" x14ac:dyDescent="0.25">
      <c r="A522" s="235" t="s">
        <v>26</v>
      </c>
      <c r="B522" s="230"/>
      <c r="C522" s="247">
        <v>995</v>
      </c>
      <c r="D522" s="244" t="s">
        <v>746</v>
      </c>
      <c r="E522" s="231"/>
      <c r="F522" s="231">
        <f t="shared" si="8"/>
        <v>0</v>
      </c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19"/>
      <c r="R522" s="219"/>
      <c r="S522" s="219"/>
      <c r="T522" s="219"/>
      <c r="U522" s="219"/>
      <c r="V522" s="219"/>
      <c r="W522" s="219"/>
      <c r="X522" s="219"/>
      <c r="Y522" s="219"/>
      <c r="Z522" s="219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  <c r="FQ522" s="41"/>
      <c r="FR522" s="41"/>
    </row>
    <row r="523" spans="1:174" s="40" customFormat="1" ht="22.5" customHeight="1" x14ac:dyDescent="0.25">
      <c r="A523" s="235" t="s">
        <v>89</v>
      </c>
      <c r="B523" s="230"/>
      <c r="C523" s="247">
        <v>996</v>
      </c>
      <c r="D523" s="244" t="s">
        <v>746</v>
      </c>
      <c r="E523" s="231"/>
      <c r="F523" s="231">
        <f t="shared" si="8"/>
        <v>0</v>
      </c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/>
      <c r="R523" s="219"/>
      <c r="S523" s="219"/>
      <c r="T523" s="219"/>
      <c r="U523" s="219"/>
      <c r="V523" s="219"/>
      <c r="W523" s="219"/>
      <c r="X523" s="219"/>
      <c r="Y523" s="219"/>
      <c r="Z523" s="219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  <c r="FQ523" s="41"/>
      <c r="FR523" s="41"/>
    </row>
    <row r="524" spans="1:174" s="42" customFormat="1" ht="20.25" customHeight="1" x14ac:dyDescent="0.25">
      <c r="A524" s="298" t="s">
        <v>1766</v>
      </c>
      <c r="B524" s="299">
        <v>227</v>
      </c>
      <c r="C524" s="299"/>
      <c r="D524" s="300"/>
      <c r="E524" s="301">
        <f>SUM(E525)</f>
        <v>0</v>
      </c>
      <c r="F524" s="301">
        <f>SUM(F525)</f>
        <v>0</v>
      </c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4"/>
      <c r="BL524" s="194"/>
      <c r="BM524" s="194"/>
      <c r="BN524" s="194"/>
      <c r="BO524" s="194"/>
      <c r="BP524" s="194"/>
      <c r="BQ524" s="194"/>
      <c r="BR524" s="194"/>
      <c r="BS524" s="194"/>
      <c r="BT524" s="194"/>
      <c r="BU524" s="194"/>
      <c r="BV524" s="194"/>
      <c r="BW524" s="194"/>
      <c r="BX524" s="194"/>
      <c r="BY524" s="194"/>
      <c r="BZ524" s="194"/>
      <c r="CA524" s="194"/>
      <c r="CB524" s="194"/>
      <c r="CC524" s="194"/>
      <c r="CD524" s="194"/>
      <c r="CE524" s="194"/>
      <c r="CF524" s="194"/>
      <c r="CG524" s="194"/>
      <c r="CH524" s="194"/>
      <c r="CI524" s="194"/>
      <c r="CJ524" s="194"/>
      <c r="CK524" s="194"/>
      <c r="CL524" s="194"/>
      <c r="CM524" s="194"/>
      <c r="CN524" s="194"/>
      <c r="CO524" s="194"/>
      <c r="CP524" s="194"/>
      <c r="CQ524" s="194"/>
      <c r="CR524" s="194"/>
      <c r="CS524" s="194"/>
      <c r="CT524" s="194"/>
      <c r="CU524" s="194"/>
      <c r="CV524" s="194"/>
      <c r="CW524" s="194"/>
      <c r="CX524" s="194"/>
      <c r="CY524" s="194"/>
      <c r="CZ524" s="194"/>
      <c r="DA524" s="194"/>
      <c r="DB524" s="194"/>
      <c r="DC524" s="194"/>
      <c r="DD524" s="194"/>
      <c r="DE524" s="194"/>
      <c r="DF524" s="194"/>
      <c r="DG524" s="194"/>
      <c r="DH524" s="194"/>
      <c r="DI524" s="194"/>
      <c r="DJ524" s="194"/>
      <c r="DK524" s="194"/>
      <c r="DL524" s="194"/>
      <c r="DM524" s="194"/>
      <c r="DN524" s="194"/>
      <c r="DO524" s="194"/>
      <c r="DP524" s="194"/>
      <c r="DQ524" s="194"/>
      <c r="DR524" s="194"/>
      <c r="DS524" s="194"/>
      <c r="DT524" s="194"/>
      <c r="DU524" s="194"/>
      <c r="DV524" s="194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</row>
    <row r="525" spans="1:174" s="40" customFormat="1" ht="51.75" customHeight="1" x14ac:dyDescent="0.25">
      <c r="A525" s="544" t="s">
        <v>8</v>
      </c>
      <c r="B525" s="230"/>
      <c r="C525" s="247">
        <v>951</v>
      </c>
      <c r="D525" s="244" t="s">
        <v>746</v>
      </c>
      <c r="E525" s="231"/>
      <c r="F525" s="231">
        <f>E525</f>
        <v>0</v>
      </c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  <c r="X525" s="219"/>
      <c r="Y525" s="219"/>
      <c r="Z525" s="219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  <c r="FQ525" s="41"/>
      <c r="FR525" s="41"/>
    </row>
    <row r="526" spans="1:174" s="42" customFormat="1" ht="22.5" customHeight="1" x14ac:dyDescent="0.25">
      <c r="A526" s="298" t="s">
        <v>1671</v>
      </c>
      <c r="B526" s="299">
        <v>291</v>
      </c>
      <c r="C526" s="299"/>
      <c r="D526" s="300"/>
      <c r="E526" s="301">
        <f>SUM(E527)</f>
        <v>0</v>
      </c>
      <c r="F526" s="301">
        <f>SUM(F527)</f>
        <v>0</v>
      </c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4"/>
      <c r="BL526" s="194"/>
      <c r="BM526" s="194"/>
      <c r="BN526" s="194"/>
      <c r="BO526" s="194"/>
      <c r="BP526" s="194"/>
      <c r="BQ526" s="194"/>
      <c r="BR526" s="194"/>
      <c r="BS526" s="194"/>
      <c r="BT526" s="194"/>
      <c r="BU526" s="194"/>
      <c r="BV526" s="194"/>
      <c r="BW526" s="194"/>
      <c r="BX526" s="194"/>
      <c r="BY526" s="194"/>
      <c r="BZ526" s="194"/>
      <c r="CA526" s="194"/>
      <c r="CB526" s="194"/>
      <c r="CC526" s="194"/>
      <c r="CD526" s="194"/>
      <c r="CE526" s="194"/>
      <c r="CF526" s="194"/>
      <c r="CG526" s="194"/>
      <c r="CH526" s="194"/>
      <c r="CI526" s="194"/>
      <c r="CJ526" s="194"/>
      <c r="CK526" s="194"/>
      <c r="CL526" s="194"/>
      <c r="CM526" s="194"/>
      <c r="CN526" s="194"/>
      <c r="CO526" s="194"/>
      <c r="CP526" s="194"/>
      <c r="CQ526" s="194"/>
      <c r="CR526" s="194"/>
      <c r="CS526" s="194"/>
      <c r="CT526" s="194"/>
      <c r="CU526" s="194"/>
      <c r="CV526" s="194"/>
      <c r="CW526" s="194"/>
      <c r="CX526" s="194"/>
      <c r="CY526" s="194"/>
      <c r="CZ526" s="194"/>
      <c r="DA526" s="194"/>
      <c r="DB526" s="194"/>
      <c r="DC526" s="194"/>
      <c r="DD526" s="194"/>
      <c r="DE526" s="194"/>
      <c r="DF526" s="194"/>
      <c r="DG526" s="194"/>
      <c r="DH526" s="194"/>
      <c r="DI526" s="194"/>
      <c r="DJ526" s="194"/>
      <c r="DK526" s="194"/>
      <c r="DL526" s="194"/>
      <c r="DM526" s="194"/>
      <c r="DN526" s="194"/>
      <c r="DO526" s="194"/>
      <c r="DP526" s="194"/>
      <c r="DQ526" s="194"/>
      <c r="DR526" s="194"/>
      <c r="DS526" s="194"/>
      <c r="DT526" s="194"/>
      <c r="DU526" s="194"/>
      <c r="DV526" s="194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</row>
    <row r="527" spans="1:174" s="40" customFormat="1" ht="131.25" customHeight="1" x14ac:dyDescent="0.25">
      <c r="A527" s="544" t="s">
        <v>1656</v>
      </c>
      <c r="B527" s="230"/>
      <c r="C527" s="247">
        <v>967</v>
      </c>
      <c r="D527" s="244" t="s">
        <v>1224</v>
      </c>
      <c r="E527" s="231"/>
      <c r="F527" s="231">
        <f>E527</f>
        <v>0</v>
      </c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19"/>
      <c r="R527" s="219"/>
      <c r="S527" s="219"/>
      <c r="T527" s="219"/>
      <c r="U527" s="219"/>
      <c r="V527" s="219"/>
      <c r="W527" s="219"/>
      <c r="X527" s="219"/>
      <c r="Y527" s="219"/>
      <c r="Z527" s="219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  <c r="FQ527" s="41"/>
      <c r="FR527" s="41"/>
    </row>
    <row r="528" spans="1:174" s="42" customFormat="1" ht="51" customHeight="1" x14ac:dyDescent="0.25">
      <c r="A528" s="337" t="s">
        <v>1657</v>
      </c>
      <c r="B528" s="299">
        <v>292</v>
      </c>
      <c r="C528" s="299"/>
      <c r="D528" s="300"/>
      <c r="E528" s="301">
        <f>SUM(E529)</f>
        <v>0</v>
      </c>
      <c r="F528" s="301">
        <f>SUM(F529)</f>
        <v>0</v>
      </c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4"/>
      <c r="BL528" s="194"/>
      <c r="BM528" s="194"/>
      <c r="BN528" s="194"/>
      <c r="BO528" s="194"/>
      <c r="BP528" s="194"/>
      <c r="BQ528" s="194"/>
      <c r="BR528" s="194"/>
      <c r="BS528" s="194"/>
      <c r="BT528" s="194"/>
      <c r="BU528" s="194"/>
      <c r="BV528" s="194"/>
      <c r="BW528" s="194"/>
      <c r="BX528" s="194"/>
      <c r="BY528" s="194"/>
      <c r="BZ528" s="194"/>
      <c r="CA528" s="194"/>
      <c r="CB528" s="194"/>
      <c r="CC528" s="194"/>
      <c r="CD528" s="194"/>
      <c r="CE528" s="194"/>
      <c r="CF528" s="194"/>
      <c r="CG528" s="194"/>
      <c r="CH528" s="194"/>
      <c r="CI528" s="194"/>
      <c r="CJ528" s="194"/>
      <c r="CK528" s="194"/>
      <c r="CL528" s="194"/>
      <c r="CM528" s="194"/>
      <c r="CN528" s="194"/>
      <c r="CO528" s="194"/>
      <c r="CP528" s="194"/>
      <c r="CQ528" s="194"/>
      <c r="CR528" s="194"/>
      <c r="CS528" s="194"/>
      <c r="CT528" s="194"/>
      <c r="CU528" s="194"/>
      <c r="CV528" s="194"/>
      <c r="CW528" s="194"/>
      <c r="CX528" s="194"/>
      <c r="CY528" s="194"/>
      <c r="CZ528" s="194"/>
      <c r="DA528" s="194"/>
      <c r="DB528" s="194"/>
      <c r="DC528" s="194"/>
      <c r="DD528" s="194"/>
      <c r="DE528" s="194"/>
      <c r="DF528" s="194"/>
      <c r="DG528" s="194"/>
      <c r="DH528" s="194"/>
      <c r="DI528" s="194"/>
      <c r="DJ528" s="194"/>
      <c r="DK528" s="194"/>
      <c r="DL528" s="194"/>
      <c r="DM528" s="194"/>
      <c r="DN528" s="194"/>
      <c r="DO528" s="194"/>
      <c r="DP528" s="194"/>
      <c r="DQ528" s="194"/>
      <c r="DR528" s="194"/>
      <c r="DS528" s="194"/>
      <c r="DT528" s="194"/>
      <c r="DU528" s="194"/>
      <c r="DV528" s="194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</row>
    <row r="529" spans="1:174" s="40" customFormat="1" ht="132" customHeight="1" x14ac:dyDescent="0.25">
      <c r="A529" s="544" t="s">
        <v>1658</v>
      </c>
      <c r="B529" s="230"/>
      <c r="C529" s="247">
        <v>968</v>
      </c>
      <c r="D529" s="244" t="s">
        <v>1672</v>
      </c>
      <c r="E529" s="231"/>
      <c r="F529" s="231">
        <f>E529</f>
        <v>0</v>
      </c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/>
      <c r="R529" s="219"/>
      <c r="S529" s="219"/>
      <c r="T529" s="219"/>
      <c r="U529" s="219"/>
      <c r="V529" s="219"/>
      <c r="W529" s="219"/>
      <c r="X529" s="219"/>
      <c r="Y529" s="219"/>
      <c r="Z529" s="219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  <c r="FQ529" s="41"/>
      <c r="FR529" s="41"/>
    </row>
    <row r="530" spans="1:174" s="42" customFormat="1" ht="27.75" customHeight="1" x14ac:dyDescent="0.25">
      <c r="A530" s="298" t="s">
        <v>1659</v>
      </c>
      <c r="B530" s="299">
        <v>295</v>
      </c>
      <c r="C530" s="299"/>
      <c r="D530" s="300"/>
      <c r="E530" s="301">
        <f>SUM(E531)</f>
        <v>0</v>
      </c>
      <c r="F530" s="301">
        <f>SUM(F531)</f>
        <v>0</v>
      </c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4"/>
      <c r="BL530" s="194"/>
      <c r="BM530" s="194"/>
      <c r="BN530" s="194"/>
      <c r="BO530" s="194"/>
      <c r="BP530" s="194"/>
      <c r="BQ530" s="194"/>
      <c r="BR530" s="194"/>
      <c r="BS530" s="194"/>
      <c r="BT530" s="194"/>
      <c r="BU530" s="194"/>
      <c r="BV530" s="194"/>
      <c r="BW530" s="194"/>
      <c r="BX530" s="194"/>
      <c r="BY530" s="194"/>
      <c r="BZ530" s="194"/>
      <c r="CA530" s="194"/>
      <c r="CB530" s="194"/>
      <c r="CC530" s="194"/>
      <c r="CD530" s="194"/>
      <c r="CE530" s="194"/>
      <c r="CF530" s="194"/>
      <c r="CG530" s="194"/>
      <c r="CH530" s="194"/>
      <c r="CI530" s="194"/>
      <c r="CJ530" s="194"/>
      <c r="CK530" s="194"/>
      <c r="CL530" s="194"/>
      <c r="CM530" s="194"/>
      <c r="CN530" s="194"/>
      <c r="CO530" s="194"/>
      <c r="CP530" s="194"/>
      <c r="CQ530" s="194"/>
      <c r="CR530" s="194"/>
      <c r="CS530" s="194"/>
      <c r="CT530" s="194"/>
      <c r="CU530" s="194"/>
      <c r="CV530" s="194"/>
      <c r="CW530" s="194"/>
      <c r="CX530" s="194"/>
      <c r="CY530" s="194"/>
      <c r="CZ530" s="194"/>
      <c r="DA530" s="194"/>
      <c r="DB530" s="194"/>
      <c r="DC530" s="194"/>
      <c r="DD530" s="194"/>
      <c r="DE530" s="194"/>
      <c r="DF530" s="194"/>
      <c r="DG530" s="194"/>
      <c r="DH530" s="194"/>
      <c r="DI530" s="194"/>
      <c r="DJ530" s="194"/>
      <c r="DK530" s="194"/>
      <c r="DL530" s="194"/>
      <c r="DM530" s="194"/>
      <c r="DN530" s="194"/>
      <c r="DO530" s="194"/>
      <c r="DP530" s="194"/>
      <c r="DQ530" s="194"/>
      <c r="DR530" s="194"/>
      <c r="DS530" s="194"/>
      <c r="DT530" s="194"/>
      <c r="DU530" s="194"/>
      <c r="DV530" s="19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</row>
    <row r="531" spans="1:174" s="40" customFormat="1" ht="84.75" customHeight="1" x14ac:dyDescent="0.25">
      <c r="A531" s="544" t="s">
        <v>1660</v>
      </c>
      <c r="B531" s="230"/>
      <c r="C531" s="1379" t="s">
        <v>2</v>
      </c>
      <c r="D531" s="244" t="s">
        <v>1672</v>
      </c>
      <c r="E531" s="231"/>
      <c r="F531" s="231">
        <f>E531</f>
        <v>0</v>
      </c>
      <c r="G531" s="219"/>
      <c r="H531" s="219"/>
      <c r="I531" s="219"/>
      <c r="J531" s="219"/>
      <c r="K531" s="219"/>
      <c r="L531" s="219"/>
      <c r="M531" s="219"/>
      <c r="N531" s="219"/>
      <c r="O531" s="219"/>
      <c r="P531" s="219"/>
      <c r="Q531" s="219"/>
      <c r="R531" s="219"/>
      <c r="S531" s="219"/>
      <c r="T531" s="219"/>
      <c r="U531" s="219"/>
      <c r="V531" s="219"/>
      <c r="W531" s="219"/>
      <c r="X531" s="219"/>
      <c r="Y531" s="219"/>
      <c r="Z531" s="219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  <c r="FQ531" s="41"/>
      <c r="FR531" s="41"/>
    </row>
    <row r="532" spans="1:174" s="42" customFormat="1" ht="35.25" customHeight="1" x14ac:dyDescent="0.25">
      <c r="A532" s="337" t="s">
        <v>1769</v>
      </c>
      <c r="B532" s="299">
        <v>296</v>
      </c>
      <c r="C532" s="299"/>
      <c r="D532" s="300"/>
      <c r="E532" s="301">
        <f>SUM(E533:E533)</f>
        <v>0</v>
      </c>
      <c r="F532" s="301">
        <f>SUM(F533:F533)</f>
        <v>0</v>
      </c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4"/>
      <c r="BL532" s="194"/>
      <c r="BM532" s="194"/>
      <c r="BN532" s="194"/>
      <c r="BO532" s="194"/>
      <c r="BP532" s="194"/>
      <c r="BQ532" s="194"/>
      <c r="BR532" s="194"/>
      <c r="BS532" s="194"/>
      <c r="BT532" s="194"/>
      <c r="BU532" s="194"/>
      <c r="BV532" s="194"/>
      <c r="BW532" s="194"/>
      <c r="BX532" s="194"/>
      <c r="BY532" s="194"/>
      <c r="BZ532" s="194"/>
      <c r="CA532" s="194"/>
      <c r="CB532" s="194"/>
      <c r="CC532" s="194"/>
      <c r="CD532" s="194"/>
      <c r="CE532" s="194"/>
      <c r="CF532" s="194"/>
      <c r="CG532" s="194"/>
      <c r="CH532" s="194"/>
      <c r="CI532" s="194"/>
      <c r="CJ532" s="194"/>
      <c r="CK532" s="194"/>
      <c r="CL532" s="194"/>
      <c r="CM532" s="194"/>
      <c r="CN532" s="194"/>
      <c r="CO532" s="194"/>
      <c r="CP532" s="194"/>
      <c r="CQ532" s="194"/>
      <c r="CR532" s="194"/>
      <c r="CS532" s="194"/>
      <c r="CT532" s="194"/>
      <c r="CU532" s="194"/>
      <c r="CV532" s="194"/>
      <c r="CW532" s="194"/>
      <c r="CX532" s="194"/>
      <c r="CY532" s="194"/>
      <c r="CZ532" s="194"/>
      <c r="DA532" s="194"/>
      <c r="DB532" s="194"/>
      <c r="DC532" s="194"/>
      <c r="DD532" s="194"/>
      <c r="DE532" s="194"/>
      <c r="DF532" s="194"/>
      <c r="DG532" s="194"/>
      <c r="DH532" s="194"/>
      <c r="DI532" s="194"/>
      <c r="DJ532" s="194"/>
      <c r="DK532" s="194"/>
      <c r="DL532" s="194"/>
      <c r="DM532" s="194"/>
      <c r="DN532" s="194"/>
      <c r="DO532" s="194"/>
      <c r="DP532" s="194"/>
      <c r="DQ532" s="194"/>
      <c r="DR532" s="194"/>
      <c r="DS532" s="194"/>
      <c r="DT532" s="194"/>
      <c r="DU532" s="194"/>
      <c r="DV532" s="194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</row>
    <row r="533" spans="1:174" s="40" customFormat="1" ht="64.5" customHeight="1" x14ac:dyDescent="0.25">
      <c r="A533" s="544" t="s">
        <v>1662</v>
      </c>
      <c r="B533" s="230"/>
      <c r="C533" s="247">
        <v>964</v>
      </c>
      <c r="D533" s="244" t="s">
        <v>1672</v>
      </c>
      <c r="E533" s="231"/>
      <c r="F533" s="231">
        <f t="shared" ref="F533" si="10">E533</f>
        <v>0</v>
      </c>
      <c r="G533" s="219"/>
      <c r="H533" s="219"/>
      <c r="I533" s="219"/>
      <c r="J533" s="219"/>
      <c r="K533" s="219"/>
      <c r="L533" s="219"/>
      <c r="M533" s="219"/>
      <c r="N533" s="219"/>
      <c r="O533" s="219"/>
      <c r="P533" s="219"/>
      <c r="Q533" s="219"/>
      <c r="R533" s="219"/>
      <c r="S533" s="219"/>
      <c r="T533" s="219"/>
      <c r="U533" s="219"/>
      <c r="V533" s="219"/>
      <c r="W533" s="219"/>
      <c r="X533" s="219"/>
      <c r="Y533" s="219"/>
      <c r="Z533" s="219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  <c r="FQ533" s="41"/>
      <c r="FR533" s="41"/>
    </row>
    <row r="534" spans="1:174" s="42" customFormat="1" ht="33" customHeight="1" x14ac:dyDescent="0.25">
      <c r="A534" s="337" t="s">
        <v>667</v>
      </c>
      <c r="B534" s="299">
        <v>300</v>
      </c>
      <c r="C534" s="299"/>
      <c r="D534" s="300"/>
      <c r="E534" s="301">
        <f>E535+E537</f>
        <v>7401100</v>
      </c>
      <c r="F534" s="301">
        <f>F535+F537</f>
        <v>7401100</v>
      </c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4"/>
      <c r="BL534" s="194"/>
      <c r="BM534" s="194"/>
      <c r="BN534" s="194"/>
      <c r="BO534" s="194"/>
      <c r="BP534" s="194"/>
      <c r="BQ534" s="194"/>
      <c r="BR534" s="194"/>
      <c r="BS534" s="194"/>
      <c r="BT534" s="194"/>
      <c r="BU534" s="194"/>
      <c r="BV534" s="194"/>
      <c r="BW534" s="194"/>
      <c r="BX534" s="194"/>
      <c r="BY534" s="194"/>
      <c r="BZ534" s="194"/>
      <c r="CA534" s="194"/>
      <c r="CB534" s="194"/>
      <c r="CC534" s="194"/>
      <c r="CD534" s="194"/>
      <c r="CE534" s="194"/>
      <c r="CF534" s="194"/>
      <c r="CG534" s="194"/>
      <c r="CH534" s="194"/>
      <c r="CI534" s="194"/>
      <c r="CJ534" s="194"/>
      <c r="CK534" s="194"/>
      <c r="CL534" s="194"/>
      <c r="CM534" s="194"/>
      <c r="CN534" s="194"/>
      <c r="CO534" s="194"/>
      <c r="CP534" s="194"/>
      <c r="CQ534" s="194"/>
      <c r="CR534" s="194"/>
      <c r="CS534" s="194"/>
      <c r="CT534" s="194"/>
      <c r="CU534" s="194"/>
      <c r="CV534" s="194"/>
      <c r="CW534" s="194"/>
      <c r="CX534" s="194"/>
      <c r="CY534" s="194"/>
      <c r="CZ534" s="194"/>
      <c r="DA534" s="194"/>
      <c r="DB534" s="194"/>
      <c r="DC534" s="194"/>
      <c r="DD534" s="194"/>
      <c r="DE534" s="194"/>
      <c r="DF534" s="194"/>
      <c r="DG534" s="194"/>
      <c r="DH534" s="194"/>
      <c r="DI534" s="194"/>
      <c r="DJ534" s="194"/>
      <c r="DK534" s="194"/>
      <c r="DL534" s="194"/>
      <c r="DM534" s="194"/>
      <c r="DN534" s="194"/>
      <c r="DO534" s="194"/>
      <c r="DP534" s="194"/>
      <c r="DQ534" s="194"/>
      <c r="DR534" s="194"/>
      <c r="DS534" s="194"/>
      <c r="DT534" s="194"/>
      <c r="DU534" s="194"/>
      <c r="DV534" s="194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</row>
    <row r="535" spans="1:174" s="42" customFormat="1" ht="30.75" customHeight="1" x14ac:dyDescent="0.25">
      <c r="A535" s="337" t="s">
        <v>683</v>
      </c>
      <c r="B535" s="299">
        <v>310</v>
      </c>
      <c r="C535" s="299"/>
      <c r="D535" s="300"/>
      <c r="E535" s="301">
        <f>SUM(E536)</f>
        <v>0</v>
      </c>
      <c r="F535" s="301">
        <f>SUM(F536)</f>
        <v>0</v>
      </c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4"/>
      <c r="BL535" s="194"/>
      <c r="BM535" s="194"/>
      <c r="BN535" s="194"/>
      <c r="BO535" s="194"/>
      <c r="BP535" s="194"/>
      <c r="BQ535" s="194"/>
      <c r="BR535" s="194"/>
      <c r="BS535" s="194"/>
      <c r="BT535" s="194"/>
      <c r="BU535" s="194"/>
      <c r="BV535" s="194"/>
      <c r="BW535" s="194"/>
      <c r="BX535" s="194"/>
      <c r="BY535" s="194"/>
      <c r="BZ535" s="194"/>
      <c r="CA535" s="194"/>
      <c r="CB535" s="194"/>
      <c r="CC535" s="194"/>
      <c r="CD535" s="194"/>
      <c r="CE535" s="194"/>
      <c r="CF535" s="194"/>
      <c r="CG535" s="194"/>
      <c r="CH535" s="194"/>
      <c r="CI535" s="194"/>
      <c r="CJ535" s="194"/>
      <c r="CK535" s="194"/>
      <c r="CL535" s="194"/>
      <c r="CM535" s="194"/>
      <c r="CN535" s="194"/>
      <c r="CO535" s="194"/>
      <c r="CP535" s="194"/>
      <c r="CQ535" s="194"/>
      <c r="CR535" s="194"/>
      <c r="CS535" s="194"/>
      <c r="CT535" s="194"/>
      <c r="CU535" s="194"/>
      <c r="CV535" s="194"/>
      <c r="CW535" s="194"/>
      <c r="CX535" s="194"/>
      <c r="CY535" s="194"/>
      <c r="CZ535" s="194"/>
      <c r="DA535" s="194"/>
      <c r="DB535" s="194"/>
      <c r="DC535" s="194"/>
      <c r="DD535" s="194"/>
      <c r="DE535" s="194"/>
      <c r="DF535" s="194"/>
      <c r="DG535" s="194"/>
      <c r="DH535" s="194"/>
      <c r="DI535" s="194"/>
      <c r="DJ535" s="194"/>
      <c r="DK535" s="194"/>
      <c r="DL535" s="194"/>
      <c r="DM535" s="194"/>
      <c r="DN535" s="194"/>
      <c r="DO535" s="194"/>
      <c r="DP535" s="194"/>
      <c r="DQ535" s="194"/>
      <c r="DR535" s="194"/>
      <c r="DS535" s="194"/>
      <c r="DT535" s="194"/>
      <c r="DU535" s="194"/>
      <c r="DV535" s="194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</row>
    <row r="536" spans="1:174" s="40" customFormat="1" ht="21" customHeight="1" x14ac:dyDescent="0.25">
      <c r="A536" s="235" t="s">
        <v>18</v>
      </c>
      <c r="B536" s="230"/>
      <c r="C536" s="247">
        <v>971</v>
      </c>
      <c r="D536" s="244" t="s">
        <v>746</v>
      </c>
      <c r="E536" s="231"/>
      <c r="F536" s="231">
        <f t="shared" ref="F536" si="11">E536</f>
        <v>0</v>
      </c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  <c r="Q536" s="219"/>
      <c r="R536" s="219"/>
      <c r="S536" s="219"/>
      <c r="T536" s="219"/>
      <c r="U536" s="219"/>
      <c r="V536" s="219"/>
      <c r="W536" s="219"/>
      <c r="X536" s="219"/>
      <c r="Y536" s="219"/>
      <c r="Z536" s="219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  <c r="FQ536" s="41"/>
      <c r="FR536" s="41"/>
    </row>
    <row r="537" spans="1:174" s="42" customFormat="1" ht="33" customHeight="1" x14ac:dyDescent="0.25">
      <c r="A537" s="337" t="s">
        <v>668</v>
      </c>
      <c r="B537" s="299">
        <v>340</v>
      </c>
      <c r="C537" s="299"/>
      <c r="D537" s="300"/>
      <c r="E537" s="301">
        <f>SUM(E538:E543)</f>
        <v>7401100</v>
      </c>
      <c r="F537" s="301">
        <f>SUM(F538:F543)</f>
        <v>7401100</v>
      </c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4"/>
      <c r="BL537" s="194"/>
      <c r="BM537" s="194"/>
      <c r="BN537" s="194"/>
      <c r="BO537" s="194"/>
      <c r="BP537" s="194"/>
      <c r="BQ537" s="194"/>
      <c r="BR537" s="194"/>
      <c r="BS537" s="194"/>
      <c r="BT537" s="194"/>
      <c r="BU537" s="194"/>
      <c r="BV537" s="194"/>
      <c r="BW537" s="194"/>
      <c r="BX537" s="194"/>
      <c r="BY537" s="194"/>
      <c r="BZ537" s="194"/>
      <c r="CA537" s="194"/>
      <c r="CB537" s="194"/>
      <c r="CC537" s="194"/>
      <c r="CD537" s="194"/>
      <c r="CE537" s="194"/>
      <c r="CF537" s="194"/>
      <c r="CG537" s="194"/>
      <c r="CH537" s="194"/>
      <c r="CI537" s="194"/>
      <c r="CJ537" s="194"/>
      <c r="CK537" s="194"/>
      <c r="CL537" s="194"/>
      <c r="CM537" s="194"/>
      <c r="CN537" s="194"/>
      <c r="CO537" s="194"/>
      <c r="CP537" s="194"/>
      <c r="CQ537" s="194"/>
      <c r="CR537" s="194"/>
      <c r="CS537" s="194"/>
      <c r="CT537" s="194"/>
      <c r="CU537" s="194"/>
      <c r="CV537" s="194"/>
      <c r="CW537" s="194"/>
      <c r="CX537" s="194"/>
      <c r="CY537" s="194"/>
      <c r="CZ537" s="194"/>
      <c r="DA537" s="194"/>
      <c r="DB537" s="194"/>
      <c r="DC537" s="194"/>
      <c r="DD537" s="194"/>
      <c r="DE537" s="194"/>
      <c r="DF537" s="194"/>
      <c r="DG537" s="194"/>
      <c r="DH537" s="194"/>
      <c r="DI537" s="194"/>
      <c r="DJ537" s="194"/>
      <c r="DK537" s="194"/>
      <c r="DL537" s="194"/>
      <c r="DM537" s="194"/>
      <c r="DN537" s="194"/>
      <c r="DO537" s="194"/>
      <c r="DP537" s="194"/>
      <c r="DQ537" s="194"/>
      <c r="DR537" s="194"/>
      <c r="DS537" s="194"/>
      <c r="DT537" s="194"/>
      <c r="DU537" s="194"/>
      <c r="DV537" s="19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</row>
    <row r="538" spans="1:174" s="40" customFormat="1" ht="22.5" customHeight="1" x14ac:dyDescent="0.25">
      <c r="A538" s="235" t="s">
        <v>1</v>
      </c>
      <c r="B538" s="247">
        <v>346</v>
      </c>
      <c r="C538" s="247">
        <v>981</v>
      </c>
      <c r="D538" s="244" t="s">
        <v>746</v>
      </c>
      <c r="E538" s="231">
        <f>'Раб.таблица 2019'!F611</f>
        <v>56500</v>
      </c>
      <c r="F538" s="231">
        <f>E538</f>
        <v>56500</v>
      </c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/>
      <c r="R538" s="219"/>
      <c r="S538" s="219"/>
      <c r="T538" s="219"/>
      <c r="U538" s="219"/>
      <c r="V538" s="219"/>
      <c r="W538" s="219"/>
      <c r="X538" s="219"/>
      <c r="Y538" s="219"/>
      <c r="Z538" s="219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  <c r="FQ538" s="41"/>
      <c r="FR538" s="41"/>
    </row>
    <row r="539" spans="1:174" s="40" customFormat="1" ht="22.5" customHeight="1" x14ac:dyDescent="0.25">
      <c r="A539" s="235" t="s">
        <v>91</v>
      </c>
      <c r="B539" s="247">
        <v>341</v>
      </c>
      <c r="C539" s="247">
        <v>982</v>
      </c>
      <c r="D539" s="244" t="s">
        <v>746</v>
      </c>
      <c r="E539" s="231"/>
      <c r="F539" s="231">
        <f t="shared" ref="F539" si="12">E539</f>
        <v>0</v>
      </c>
      <c r="G539" s="219"/>
      <c r="H539" s="219"/>
      <c r="I539" s="219"/>
      <c r="J539" s="219"/>
      <c r="K539" s="219"/>
      <c r="L539" s="219"/>
      <c r="M539" s="219"/>
      <c r="N539" s="219"/>
      <c r="O539" s="219"/>
      <c r="P539" s="219"/>
      <c r="Q539" s="219"/>
      <c r="R539" s="219"/>
      <c r="S539" s="219"/>
      <c r="T539" s="219"/>
      <c r="U539" s="219"/>
      <c r="V539" s="219"/>
      <c r="W539" s="219"/>
      <c r="X539" s="219"/>
      <c r="Y539" s="219"/>
      <c r="Z539" s="219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  <c r="FQ539" s="41"/>
      <c r="FR539" s="41"/>
    </row>
    <row r="540" spans="1:174" s="40" customFormat="1" ht="60.75" customHeight="1" x14ac:dyDescent="0.25">
      <c r="A540" s="235" t="s">
        <v>16</v>
      </c>
      <c r="B540" s="247">
        <v>342</v>
      </c>
      <c r="C540" s="247">
        <v>983</v>
      </c>
      <c r="D540" s="244" t="s">
        <v>746</v>
      </c>
      <c r="E540" s="231">
        <f>'Раб.таблица 2019'!F613</f>
        <v>7344600</v>
      </c>
      <c r="F540" s="231">
        <f>E540</f>
        <v>7344600</v>
      </c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  <c r="Q540" s="219"/>
      <c r="R540" s="219"/>
      <c r="S540" s="219"/>
      <c r="T540" s="219"/>
      <c r="U540" s="219"/>
      <c r="V540" s="219"/>
      <c r="W540" s="219"/>
      <c r="X540" s="219"/>
      <c r="Y540" s="219"/>
      <c r="Z540" s="219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  <c r="FQ540" s="41"/>
      <c r="FR540" s="41"/>
    </row>
    <row r="541" spans="1:174" s="40" customFormat="1" ht="24" customHeight="1" x14ac:dyDescent="0.25">
      <c r="A541" s="235" t="s">
        <v>20</v>
      </c>
      <c r="B541" s="247">
        <v>345</v>
      </c>
      <c r="C541" s="247">
        <v>985</v>
      </c>
      <c r="D541" s="244" t="s">
        <v>746</v>
      </c>
      <c r="E541" s="231"/>
      <c r="F541" s="231">
        <f>E541</f>
        <v>0</v>
      </c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/>
      <c r="R541" s="219"/>
      <c r="S541" s="219"/>
      <c r="T541" s="219"/>
      <c r="U541" s="219"/>
      <c r="V541" s="219"/>
      <c r="W541" s="219"/>
      <c r="X541" s="219"/>
      <c r="Y541" s="219"/>
      <c r="Z541" s="219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  <c r="FQ541" s="41"/>
      <c r="FR541" s="41"/>
    </row>
    <row r="542" spans="1:174" s="40" customFormat="1" ht="33.75" customHeight="1" x14ac:dyDescent="0.25">
      <c r="A542" s="1674" t="s">
        <v>1772</v>
      </c>
      <c r="B542" s="439">
        <v>349</v>
      </c>
      <c r="C542" s="439">
        <v>987</v>
      </c>
      <c r="D542" s="440" t="s">
        <v>746</v>
      </c>
      <c r="E542" s="593"/>
      <c r="F542" s="593">
        <f>E542</f>
        <v>0</v>
      </c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  <c r="Q542" s="219"/>
      <c r="R542" s="219"/>
      <c r="S542" s="219"/>
      <c r="T542" s="219"/>
      <c r="U542" s="219"/>
      <c r="V542" s="219"/>
      <c r="W542" s="219"/>
      <c r="X542" s="219"/>
      <c r="Y542" s="219"/>
      <c r="Z542" s="219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</row>
    <row r="543" spans="1:174" s="40" customFormat="1" ht="65.25" customHeight="1" thickBot="1" x14ac:dyDescent="0.3">
      <c r="A543" s="1690" t="s">
        <v>1673</v>
      </c>
      <c r="B543" s="596">
        <v>349</v>
      </c>
      <c r="C543" s="596">
        <v>963</v>
      </c>
      <c r="D543" s="1727" t="s">
        <v>746</v>
      </c>
      <c r="E543" s="597"/>
      <c r="F543" s="597">
        <f t="shared" ref="F543" si="13">E543</f>
        <v>0</v>
      </c>
      <c r="G543" s="219"/>
      <c r="H543" s="219"/>
      <c r="I543" s="219"/>
      <c r="J543" s="219"/>
      <c r="K543" s="219"/>
      <c r="L543" s="219"/>
      <c r="M543" s="219"/>
      <c r="N543" s="219"/>
      <c r="O543" s="219"/>
      <c r="P543" s="219"/>
      <c r="Q543" s="219"/>
      <c r="R543" s="219"/>
      <c r="S543" s="219"/>
      <c r="T543" s="219"/>
      <c r="U543" s="219"/>
      <c r="V543" s="219"/>
      <c r="W543" s="219"/>
      <c r="X543" s="219"/>
      <c r="Y543" s="219"/>
      <c r="Z543" s="219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  <c r="FQ543" s="41"/>
      <c r="FR543" s="41"/>
    </row>
    <row r="544" spans="1:174" s="10" customFormat="1" ht="34.5" customHeight="1" thickBot="1" x14ac:dyDescent="0.35">
      <c r="A544" s="791" t="s">
        <v>691</v>
      </c>
      <c r="B544" s="224"/>
      <c r="C544" s="224"/>
      <c r="D544" s="266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</row>
    <row r="545" spans="1:174" s="29" customFormat="1" ht="21.75" customHeight="1" thickBot="1" x14ac:dyDescent="0.3">
      <c r="A545" s="2101"/>
      <c r="B545" s="2174"/>
      <c r="C545" s="2174"/>
      <c r="D545" s="2184"/>
      <c r="E545" s="2126" t="s">
        <v>774</v>
      </c>
      <c r="F545" s="2120" t="s">
        <v>750</v>
      </c>
      <c r="G545" s="2120"/>
      <c r="H545" s="2120"/>
      <c r="I545" s="2120"/>
      <c r="J545" s="2120"/>
      <c r="K545" s="2120"/>
      <c r="L545" s="2120"/>
      <c r="M545" s="2120"/>
      <c r="N545" s="2120"/>
      <c r="O545" s="2120"/>
      <c r="P545" s="2121"/>
      <c r="Q545" s="2119" t="s">
        <v>756</v>
      </c>
      <c r="R545" s="2120"/>
      <c r="S545" s="2120"/>
      <c r="T545" s="2120"/>
      <c r="U545" s="2121"/>
      <c r="V545" s="2182" t="s">
        <v>1575</v>
      </c>
      <c r="W545" s="2171" t="s">
        <v>750</v>
      </c>
      <c r="X545" s="2172"/>
      <c r="Y545" s="2172"/>
      <c r="Z545" s="2172"/>
      <c r="AA545" s="2172"/>
      <c r="AB545" s="2172"/>
      <c r="AC545" s="2172"/>
      <c r="AD545" s="2172"/>
      <c r="AE545" s="2172"/>
      <c r="AF545" s="2172"/>
      <c r="AG545" s="2173"/>
      <c r="AH545" s="2177" t="s">
        <v>756</v>
      </c>
      <c r="AI545" s="2172"/>
      <c r="AJ545" s="2172"/>
      <c r="AK545" s="2172"/>
      <c r="AL545" s="2173"/>
    </row>
    <row r="546" spans="1:174" s="29" customFormat="1" ht="297" customHeight="1" x14ac:dyDescent="0.25">
      <c r="A546" s="2102"/>
      <c r="B546" s="2175"/>
      <c r="C546" s="2175"/>
      <c r="D546" s="2185"/>
      <c r="E546" s="2127"/>
      <c r="F546" s="2188" t="s">
        <v>758</v>
      </c>
      <c r="G546" s="553" t="s">
        <v>1238</v>
      </c>
      <c r="H546" s="553" t="s">
        <v>1239</v>
      </c>
      <c r="I546" s="553"/>
      <c r="J546" s="553"/>
      <c r="K546" s="553"/>
      <c r="L546" s="553"/>
      <c r="M546" s="553"/>
      <c r="N546" s="553"/>
      <c r="O546" s="553"/>
      <c r="P546" s="555"/>
      <c r="Q546" s="2188" t="s">
        <v>757</v>
      </c>
      <c r="R546" s="554" t="s">
        <v>1681</v>
      </c>
      <c r="S546" s="553" t="s">
        <v>1682</v>
      </c>
      <c r="T546" s="553"/>
      <c r="U546" s="553"/>
      <c r="V546" s="2183"/>
      <c r="W546" s="2190" t="s">
        <v>758</v>
      </c>
      <c r="X546" s="1428" t="s">
        <v>1238</v>
      </c>
      <c r="Y546" s="1428" t="s">
        <v>1239</v>
      </c>
      <c r="Z546" s="1428"/>
      <c r="AA546" s="1428"/>
      <c r="AB546" s="396"/>
      <c r="AC546" s="396"/>
      <c r="AD546" s="396"/>
      <c r="AE546" s="396"/>
      <c r="AF546" s="396"/>
      <c r="AG546" s="397"/>
      <c r="AH546" s="2192" t="s">
        <v>757</v>
      </c>
      <c r="AI546" s="1430" t="s">
        <v>1681</v>
      </c>
      <c r="AJ546" s="1428" t="s">
        <v>1682</v>
      </c>
      <c r="AK546" s="396"/>
      <c r="AL546" s="397"/>
    </row>
    <row r="547" spans="1:174" s="29" customFormat="1" ht="33" customHeight="1" x14ac:dyDescent="0.25">
      <c r="A547" s="2103"/>
      <c r="B547" s="2176"/>
      <c r="C547" s="2176"/>
      <c r="D547" s="2186"/>
      <c r="E547" s="557"/>
      <c r="F547" s="2189"/>
      <c r="G547" s="521" t="s">
        <v>1510</v>
      </c>
      <c r="H547" s="521" t="s">
        <v>1511</v>
      </c>
      <c r="I547" s="521"/>
      <c r="J547" s="521"/>
      <c r="K547" s="521"/>
      <c r="L547" s="521"/>
      <c r="M547" s="521"/>
      <c r="N547" s="521"/>
      <c r="O547" s="521"/>
      <c r="P547" s="522"/>
      <c r="Q547" s="2189"/>
      <c r="R547" s="520" t="s">
        <v>1241</v>
      </c>
      <c r="S547" s="520" t="s">
        <v>1687</v>
      </c>
      <c r="T547" s="521"/>
      <c r="U547" s="521"/>
      <c r="V547" s="398"/>
      <c r="W547" s="2191"/>
      <c r="X547" s="1429" t="s">
        <v>1510</v>
      </c>
      <c r="Y547" s="1429" t="s">
        <v>1511</v>
      </c>
      <c r="Z547" s="1429"/>
      <c r="AA547" s="1429"/>
      <c r="AB547" s="399"/>
      <c r="AC547" s="399"/>
      <c r="AD547" s="399"/>
      <c r="AE547" s="399"/>
      <c r="AF547" s="399"/>
      <c r="AG547" s="400"/>
      <c r="AH547" s="2193"/>
      <c r="AI547" s="1431" t="s">
        <v>1241</v>
      </c>
      <c r="AJ547" s="1431" t="s">
        <v>1687</v>
      </c>
      <c r="AK547" s="399"/>
      <c r="AL547" s="400"/>
    </row>
    <row r="548" spans="1:174" s="29" customFormat="1" ht="17.25" customHeight="1" x14ac:dyDescent="0.25">
      <c r="A548" s="250">
        <v>1</v>
      </c>
      <c r="B548" s="251">
        <v>2</v>
      </c>
      <c r="C548" s="251">
        <v>3</v>
      </c>
      <c r="D548" s="252">
        <v>4</v>
      </c>
      <c r="E548" s="523">
        <v>5</v>
      </c>
      <c r="F548" s="556">
        <v>6</v>
      </c>
      <c r="G548" s="373">
        <v>7</v>
      </c>
      <c r="H548" s="374">
        <v>8</v>
      </c>
      <c r="I548" s="538">
        <v>9</v>
      </c>
      <c r="J548" s="374">
        <v>10</v>
      </c>
      <c r="K548" s="374">
        <v>11</v>
      </c>
      <c r="L548" s="374">
        <v>12</v>
      </c>
      <c r="M548" s="374">
        <v>13</v>
      </c>
      <c r="N548" s="374">
        <v>14</v>
      </c>
      <c r="O548" s="374">
        <v>15</v>
      </c>
      <c r="P548" s="382">
        <v>16</v>
      </c>
      <c r="Q548" s="552">
        <v>17</v>
      </c>
      <c r="R548" s="373">
        <v>18</v>
      </c>
      <c r="S548" s="374">
        <v>19</v>
      </c>
      <c r="T548" s="374">
        <v>20</v>
      </c>
      <c r="U548" s="374">
        <v>21</v>
      </c>
      <c r="V548" s="559">
        <v>22</v>
      </c>
      <c r="W548" s="498">
        <v>23</v>
      </c>
      <c r="X548" s="373">
        <v>24</v>
      </c>
      <c r="Y548" s="374">
        <v>25</v>
      </c>
      <c r="Z548" s="538">
        <v>26</v>
      </c>
      <c r="AA548" s="374">
        <v>27</v>
      </c>
      <c r="AB548" s="374">
        <v>28</v>
      </c>
      <c r="AC548" s="374">
        <v>29</v>
      </c>
      <c r="AD548" s="374">
        <v>30</v>
      </c>
      <c r="AE548" s="374">
        <v>31</v>
      </c>
      <c r="AF548" s="374">
        <v>32</v>
      </c>
      <c r="AG548" s="382">
        <v>33</v>
      </c>
      <c r="AH548" s="561">
        <v>34</v>
      </c>
      <c r="AI548" s="373">
        <v>35</v>
      </c>
      <c r="AJ548" s="374">
        <v>36</v>
      </c>
      <c r="AK548" s="374">
        <v>37</v>
      </c>
      <c r="AL548" s="381">
        <v>38</v>
      </c>
    </row>
    <row r="549" spans="1:174" s="22" customFormat="1" ht="21" customHeight="1" x14ac:dyDescent="0.25">
      <c r="A549" s="526" t="s">
        <v>70</v>
      </c>
      <c r="B549" s="527"/>
      <c r="C549" s="527"/>
      <c r="D549" s="528"/>
      <c r="E549" s="524">
        <f t="shared" ref="E549:AL549" si="14">E551+E591</f>
        <v>243500</v>
      </c>
      <c r="F549" s="531">
        <f t="shared" si="14"/>
        <v>0</v>
      </c>
      <c r="G549" s="531">
        <f t="shared" si="14"/>
        <v>0</v>
      </c>
      <c r="H549" s="532">
        <f t="shared" si="14"/>
        <v>0</v>
      </c>
      <c r="I549" s="531">
        <f t="shared" si="14"/>
        <v>0</v>
      </c>
      <c r="J549" s="532">
        <f t="shared" si="14"/>
        <v>0</v>
      </c>
      <c r="K549" s="532">
        <f t="shared" si="14"/>
        <v>0</v>
      </c>
      <c r="L549" s="532">
        <f t="shared" si="14"/>
        <v>0</v>
      </c>
      <c r="M549" s="532">
        <f t="shared" si="14"/>
        <v>0</v>
      </c>
      <c r="N549" s="532">
        <f t="shared" si="14"/>
        <v>0</v>
      </c>
      <c r="O549" s="532">
        <f t="shared" si="14"/>
        <v>0</v>
      </c>
      <c r="P549" s="533">
        <f t="shared" si="14"/>
        <v>0</v>
      </c>
      <c r="Q549" s="530">
        <f t="shared" si="14"/>
        <v>243500</v>
      </c>
      <c r="R549" s="531">
        <f t="shared" si="14"/>
        <v>243500</v>
      </c>
      <c r="S549" s="532">
        <f t="shared" si="14"/>
        <v>0</v>
      </c>
      <c r="T549" s="532">
        <f t="shared" si="14"/>
        <v>0</v>
      </c>
      <c r="U549" s="532">
        <f t="shared" si="14"/>
        <v>0</v>
      </c>
      <c r="V549" s="391">
        <f t="shared" si="14"/>
        <v>243500</v>
      </c>
      <c r="W549" s="280">
        <f t="shared" si="14"/>
        <v>0</v>
      </c>
      <c r="X549" s="286">
        <f t="shared" si="14"/>
        <v>0</v>
      </c>
      <c r="Y549" s="280">
        <f t="shared" si="14"/>
        <v>0</v>
      </c>
      <c r="Z549" s="286">
        <f t="shared" si="14"/>
        <v>0</v>
      </c>
      <c r="AA549" s="280">
        <f t="shared" si="14"/>
        <v>0</v>
      </c>
      <c r="AB549" s="280">
        <f t="shared" si="14"/>
        <v>0</v>
      </c>
      <c r="AC549" s="280">
        <f t="shared" si="14"/>
        <v>0</v>
      </c>
      <c r="AD549" s="280">
        <f t="shared" si="14"/>
        <v>0</v>
      </c>
      <c r="AE549" s="280">
        <f t="shared" si="14"/>
        <v>0</v>
      </c>
      <c r="AF549" s="280">
        <f t="shared" si="14"/>
        <v>0</v>
      </c>
      <c r="AG549" s="279">
        <f t="shared" si="14"/>
        <v>0</v>
      </c>
      <c r="AH549" s="278">
        <f t="shared" si="14"/>
        <v>243500</v>
      </c>
      <c r="AI549" s="286">
        <f t="shared" si="14"/>
        <v>243500</v>
      </c>
      <c r="AJ549" s="280">
        <f t="shared" si="14"/>
        <v>0</v>
      </c>
      <c r="AK549" s="280">
        <f t="shared" si="14"/>
        <v>0</v>
      </c>
      <c r="AL549" s="401">
        <f t="shared" si="14"/>
        <v>0</v>
      </c>
    </row>
    <row r="550" spans="1:174" s="22" customFormat="1" ht="21" customHeight="1" x14ac:dyDescent="0.25">
      <c r="A550" s="526" t="s">
        <v>637</v>
      </c>
      <c r="B550" s="527"/>
      <c r="C550" s="527"/>
      <c r="D550" s="528"/>
      <c r="E550" s="524">
        <f>E555+E557+E559+E564+E566+E571+E591+E583-E572-E573-E579</f>
        <v>243500</v>
      </c>
      <c r="F550" s="531">
        <f t="shared" ref="F550:AL550" si="15">F555+F557+F559+F564+F566+F571+F591+F583-F572-F573-F579</f>
        <v>0</v>
      </c>
      <c r="G550" s="531">
        <f t="shared" si="15"/>
        <v>0</v>
      </c>
      <c r="H550" s="532">
        <f t="shared" si="15"/>
        <v>0</v>
      </c>
      <c r="I550" s="531">
        <f t="shared" si="15"/>
        <v>0</v>
      </c>
      <c r="J550" s="532">
        <f t="shared" si="15"/>
        <v>0</v>
      </c>
      <c r="K550" s="532">
        <f t="shared" si="15"/>
        <v>0</v>
      </c>
      <c r="L550" s="532">
        <f t="shared" si="15"/>
        <v>0</v>
      </c>
      <c r="M550" s="532">
        <f t="shared" si="15"/>
        <v>0</v>
      </c>
      <c r="N550" s="532">
        <f t="shared" si="15"/>
        <v>0</v>
      </c>
      <c r="O550" s="532">
        <f t="shared" si="15"/>
        <v>0</v>
      </c>
      <c r="P550" s="533">
        <f t="shared" si="15"/>
        <v>0</v>
      </c>
      <c r="Q550" s="530">
        <f t="shared" si="15"/>
        <v>243500</v>
      </c>
      <c r="R550" s="531">
        <f t="shared" si="15"/>
        <v>243500</v>
      </c>
      <c r="S550" s="532">
        <f t="shared" si="15"/>
        <v>0</v>
      </c>
      <c r="T550" s="532">
        <f t="shared" si="15"/>
        <v>0</v>
      </c>
      <c r="U550" s="532">
        <f t="shared" si="15"/>
        <v>0</v>
      </c>
      <c r="V550" s="391">
        <f t="shared" si="15"/>
        <v>243500</v>
      </c>
      <c r="W550" s="280">
        <f t="shared" si="15"/>
        <v>0</v>
      </c>
      <c r="X550" s="286">
        <f t="shared" si="15"/>
        <v>0</v>
      </c>
      <c r="Y550" s="280">
        <f t="shared" si="15"/>
        <v>0</v>
      </c>
      <c r="Z550" s="286">
        <f t="shared" si="15"/>
        <v>0</v>
      </c>
      <c r="AA550" s="280">
        <f t="shared" si="15"/>
        <v>0</v>
      </c>
      <c r="AB550" s="280">
        <f t="shared" si="15"/>
        <v>0</v>
      </c>
      <c r="AC550" s="280">
        <f t="shared" si="15"/>
        <v>0</v>
      </c>
      <c r="AD550" s="280">
        <f t="shared" si="15"/>
        <v>0</v>
      </c>
      <c r="AE550" s="280">
        <f t="shared" si="15"/>
        <v>0</v>
      </c>
      <c r="AF550" s="280">
        <f t="shared" si="15"/>
        <v>0</v>
      </c>
      <c r="AG550" s="279">
        <f t="shared" si="15"/>
        <v>0</v>
      </c>
      <c r="AH550" s="278">
        <f t="shared" si="15"/>
        <v>243500</v>
      </c>
      <c r="AI550" s="286">
        <f t="shared" si="15"/>
        <v>243500</v>
      </c>
      <c r="AJ550" s="280">
        <f t="shared" si="15"/>
        <v>0</v>
      </c>
      <c r="AK550" s="280">
        <f t="shared" si="15"/>
        <v>0</v>
      </c>
      <c r="AL550" s="401">
        <f t="shared" si="15"/>
        <v>0</v>
      </c>
    </row>
    <row r="551" spans="1:174" s="22" customFormat="1" ht="18" customHeight="1" x14ac:dyDescent="0.25">
      <c r="A551" s="268"/>
      <c r="B551" s="269">
        <v>200</v>
      </c>
      <c r="C551" s="269"/>
      <c r="D551" s="272"/>
      <c r="E551" s="524">
        <f t="shared" ref="E551:AL551" si="16">E552+E582+E585+E588</f>
        <v>0</v>
      </c>
      <c r="F551" s="531">
        <f t="shared" si="16"/>
        <v>0</v>
      </c>
      <c r="G551" s="375">
        <f t="shared" si="16"/>
        <v>0</v>
      </c>
      <c r="H551" s="257">
        <f t="shared" si="16"/>
        <v>0</v>
      </c>
      <c r="I551" s="375">
        <f t="shared" si="16"/>
        <v>0</v>
      </c>
      <c r="J551" s="257">
        <f t="shared" si="16"/>
        <v>0</v>
      </c>
      <c r="K551" s="257">
        <f t="shared" si="16"/>
        <v>0</v>
      </c>
      <c r="L551" s="257">
        <f t="shared" si="16"/>
        <v>0</v>
      </c>
      <c r="M551" s="257">
        <f t="shared" si="16"/>
        <v>0</v>
      </c>
      <c r="N551" s="257">
        <f t="shared" si="16"/>
        <v>0</v>
      </c>
      <c r="O551" s="257">
        <f t="shared" si="16"/>
        <v>0</v>
      </c>
      <c r="P551" s="256">
        <f t="shared" si="16"/>
        <v>0</v>
      </c>
      <c r="Q551" s="530">
        <f t="shared" si="16"/>
        <v>0</v>
      </c>
      <c r="R551" s="375">
        <f t="shared" si="16"/>
        <v>0</v>
      </c>
      <c r="S551" s="257">
        <f t="shared" si="16"/>
        <v>0</v>
      </c>
      <c r="T551" s="257">
        <f t="shared" si="16"/>
        <v>0</v>
      </c>
      <c r="U551" s="257">
        <f t="shared" si="16"/>
        <v>0</v>
      </c>
      <c r="V551" s="391">
        <f t="shared" si="16"/>
        <v>0</v>
      </c>
      <c r="W551" s="280">
        <f t="shared" si="16"/>
        <v>0</v>
      </c>
      <c r="X551" s="375">
        <f t="shared" si="16"/>
        <v>0</v>
      </c>
      <c r="Y551" s="257">
        <f t="shared" si="16"/>
        <v>0</v>
      </c>
      <c r="Z551" s="375">
        <f t="shared" si="16"/>
        <v>0</v>
      </c>
      <c r="AA551" s="257">
        <f t="shared" si="16"/>
        <v>0</v>
      </c>
      <c r="AB551" s="257">
        <f t="shared" si="16"/>
        <v>0</v>
      </c>
      <c r="AC551" s="257">
        <f t="shared" si="16"/>
        <v>0</v>
      </c>
      <c r="AD551" s="257">
        <f t="shared" si="16"/>
        <v>0</v>
      </c>
      <c r="AE551" s="257">
        <f t="shared" si="16"/>
        <v>0</v>
      </c>
      <c r="AF551" s="257">
        <f t="shared" si="16"/>
        <v>0</v>
      </c>
      <c r="AG551" s="256">
        <f t="shared" si="16"/>
        <v>0</v>
      </c>
      <c r="AH551" s="278">
        <f t="shared" si="16"/>
        <v>0</v>
      </c>
      <c r="AI551" s="375">
        <f t="shared" si="16"/>
        <v>0</v>
      </c>
      <c r="AJ551" s="257">
        <f t="shared" si="16"/>
        <v>0</v>
      </c>
      <c r="AK551" s="257">
        <f t="shared" si="16"/>
        <v>0</v>
      </c>
      <c r="AL551" s="376">
        <f t="shared" si="16"/>
        <v>0</v>
      </c>
    </row>
    <row r="552" spans="1:174" s="22" customFormat="1" ht="21.75" customHeight="1" x14ac:dyDescent="0.25">
      <c r="A552" s="526" t="s">
        <v>661</v>
      </c>
      <c r="B552" s="527">
        <v>220</v>
      </c>
      <c r="C552" s="527"/>
      <c r="D552" s="528"/>
      <c r="E552" s="524">
        <f t="shared" ref="E552:AL552" si="17">E555+E557+E559+E564+E566+E571</f>
        <v>0</v>
      </c>
      <c r="F552" s="531">
        <f t="shared" si="17"/>
        <v>0</v>
      </c>
      <c r="G552" s="531">
        <f t="shared" si="17"/>
        <v>0</v>
      </c>
      <c r="H552" s="532">
        <f t="shared" si="17"/>
        <v>0</v>
      </c>
      <c r="I552" s="531">
        <f t="shared" si="17"/>
        <v>0</v>
      </c>
      <c r="J552" s="532">
        <f t="shared" si="17"/>
        <v>0</v>
      </c>
      <c r="K552" s="532">
        <f t="shared" si="17"/>
        <v>0</v>
      </c>
      <c r="L552" s="532">
        <f t="shared" si="17"/>
        <v>0</v>
      </c>
      <c r="M552" s="532">
        <f t="shared" si="17"/>
        <v>0</v>
      </c>
      <c r="N552" s="532">
        <f t="shared" si="17"/>
        <v>0</v>
      </c>
      <c r="O552" s="532">
        <f t="shared" si="17"/>
        <v>0</v>
      </c>
      <c r="P552" s="533">
        <f t="shared" si="17"/>
        <v>0</v>
      </c>
      <c r="Q552" s="530">
        <f t="shared" si="17"/>
        <v>0</v>
      </c>
      <c r="R552" s="531">
        <f t="shared" si="17"/>
        <v>0</v>
      </c>
      <c r="S552" s="532">
        <f t="shared" si="17"/>
        <v>0</v>
      </c>
      <c r="T552" s="532">
        <f t="shared" si="17"/>
        <v>0</v>
      </c>
      <c r="U552" s="532">
        <f t="shared" si="17"/>
        <v>0</v>
      </c>
      <c r="V552" s="391">
        <f t="shared" si="17"/>
        <v>0</v>
      </c>
      <c r="W552" s="280">
        <f t="shared" si="17"/>
        <v>0</v>
      </c>
      <c r="X552" s="286">
        <f t="shared" si="17"/>
        <v>0</v>
      </c>
      <c r="Y552" s="280">
        <f t="shared" si="17"/>
        <v>0</v>
      </c>
      <c r="Z552" s="286">
        <f t="shared" si="17"/>
        <v>0</v>
      </c>
      <c r="AA552" s="280">
        <f t="shared" si="17"/>
        <v>0</v>
      </c>
      <c r="AB552" s="280">
        <f t="shared" si="17"/>
        <v>0</v>
      </c>
      <c r="AC552" s="280">
        <f t="shared" si="17"/>
        <v>0</v>
      </c>
      <c r="AD552" s="280">
        <f t="shared" si="17"/>
        <v>0</v>
      </c>
      <c r="AE552" s="280">
        <f t="shared" si="17"/>
        <v>0</v>
      </c>
      <c r="AF552" s="280">
        <f t="shared" si="17"/>
        <v>0</v>
      </c>
      <c r="AG552" s="279">
        <f t="shared" si="17"/>
        <v>0</v>
      </c>
      <c r="AH552" s="278">
        <f t="shared" si="17"/>
        <v>0</v>
      </c>
      <c r="AI552" s="286">
        <f t="shared" si="17"/>
        <v>0</v>
      </c>
      <c r="AJ552" s="280">
        <f t="shared" si="17"/>
        <v>0</v>
      </c>
      <c r="AK552" s="280">
        <f t="shared" si="17"/>
        <v>0</v>
      </c>
      <c r="AL552" s="401">
        <f t="shared" si="17"/>
        <v>0</v>
      </c>
    </row>
    <row r="553" spans="1:174" s="42" customFormat="1" ht="21.75" customHeight="1" x14ac:dyDescent="0.25">
      <c r="A553" s="526" t="s">
        <v>662</v>
      </c>
      <c r="B553" s="527">
        <v>212</v>
      </c>
      <c r="C553" s="527"/>
      <c r="D553" s="528"/>
      <c r="E553" s="524">
        <f t="shared" ref="E553:AL553" si="18">SUM(E554:E554)</f>
        <v>0</v>
      </c>
      <c r="F553" s="531">
        <f t="shared" si="18"/>
        <v>0</v>
      </c>
      <c r="G553" s="531">
        <f t="shared" si="18"/>
        <v>0</v>
      </c>
      <c r="H553" s="532">
        <f t="shared" si="18"/>
        <v>0</v>
      </c>
      <c r="I553" s="531">
        <f t="shared" si="18"/>
        <v>0</v>
      </c>
      <c r="J553" s="532">
        <f t="shared" si="18"/>
        <v>0</v>
      </c>
      <c r="K553" s="532">
        <f t="shared" si="18"/>
        <v>0</v>
      </c>
      <c r="L553" s="532">
        <f t="shared" si="18"/>
        <v>0</v>
      </c>
      <c r="M553" s="532">
        <f t="shared" si="18"/>
        <v>0</v>
      </c>
      <c r="N553" s="532">
        <f t="shared" si="18"/>
        <v>0</v>
      </c>
      <c r="O553" s="532">
        <f t="shared" si="18"/>
        <v>0</v>
      </c>
      <c r="P553" s="533">
        <f t="shared" si="18"/>
        <v>0</v>
      </c>
      <c r="Q553" s="530">
        <f t="shared" si="18"/>
        <v>0</v>
      </c>
      <c r="R553" s="531">
        <f t="shared" si="18"/>
        <v>0</v>
      </c>
      <c r="S553" s="532">
        <f t="shared" si="18"/>
        <v>0</v>
      </c>
      <c r="T553" s="532">
        <f t="shared" si="18"/>
        <v>0</v>
      </c>
      <c r="U553" s="532">
        <f t="shared" si="18"/>
        <v>0</v>
      </c>
      <c r="V553" s="391">
        <f t="shared" si="18"/>
        <v>0</v>
      </c>
      <c r="W553" s="280">
        <f t="shared" si="18"/>
        <v>0</v>
      </c>
      <c r="X553" s="286">
        <f t="shared" si="18"/>
        <v>0</v>
      </c>
      <c r="Y553" s="280">
        <f t="shared" si="18"/>
        <v>0</v>
      </c>
      <c r="Z553" s="286">
        <f t="shared" si="18"/>
        <v>0</v>
      </c>
      <c r="AA553" s="280">
        <f t="shared" si="18"/>
        <v>0</v>
      </c>
      <c r="AB553" s="280">
        <f t="shared" si="18"/>
        <v>0</v>
      </c>
      <c r="AC553" s="280">
        <f t="shared" si="18"/>
        <v>0</v>
      </c>
      <c r="AD553" s="280">
        <f t="shared" si="18"/>
        <v>0</v>
      </c>
      <c r="AE553" s="280">
        <f t="shared" si="18"/>
        <v>0</v>
      </c>
      <c r="AF553" s="280">
        <f t="shared" si="18"/>
        <v>0</v>
      </c>
      <c r="AG553" s="279">
        <f t="shared" si="18"/>
        <v>0</v>
      </c>
      <c r="AH553" s="278">
        <f t="shared" si="18"/>
        <v>0</v>
      </c>
      <c r="AI553" s="286">
        <f t="shared" si="18"/>
        <v>0</v>
      </c>
      <c r="AJ553" s="280">
        <f t="shared" si="18"/>
        <v>0</v>
      </c>
      <c r="AK553" s="280">
        <f t="shared" si="18"/>
        <v>0</v>
      </c>
      <c r="AL553" s="401">
        <f t="shared" si="18"/>
        <v>0</v>
      </c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4"/>
      <c r="BL553" s="194"/>
      <c r="BM553" s="194"/>
      <c r="BN553" s="194"/>
      <c r="BO553" s="194"/>
      <c r="BP553" s="194"/>
      <c r="BQ553" s="194"/>
      <c r="BR553" s="194"/>
      <c r="BS553" s="194"/>
      <c r="BT553" s="194"/>
      <c r="BU553" s="194"/>
      <c r="BV553" s="194"/>
      <c r="BW553" s="194"/>
      <c r="BX553" s="194"/>
      <c r="BY553" s="194"/>
      <c r="BZ553" s="194"/>
      <c r="CA553" s="194"/>
      <c r="CB553" s="194"/>
      <c r="CC553" s="194"/>
      <c r="CD553" s="194"/>
      <c r="CE553" s="194"/>
      <c r="CF553" s="194"/>
      <c r="CG553" s="194"/>
      <c r="CH553" s="194"/>
      <c r="CI553" s="194"/>
      <c r="CJ553" s="194"/>
      <c r="CK553" s="194"/>
      <c r="CL553" s="194"/>
      <c r="CM553" s="194"/>
      <c r="CN553" s="194"/>
      <c r="CO553" s="194"/>
      <c r="CP553" s="194"/>
      <c r="CQ553" s="194"/>
      <c r="CR553" s="194"/>
      <c r="CS553" s="194"/>
      <c r="CT553" s="194"/>
      <c r="CU553" s="194"/>
      <c r="CV553" s="194"/>
      <c r="CW553" s="194"/>
      <c r="CX553" s="194"/>
      <c r="CY553" s="194"/>
      <c r="CZ553" s="194"/>
      <c r="DA553" s="194"/>
      <c r="DB553" s="194"/>
      <c r="DC553" s="194"/>
      <c r="DD553" s="194"/>
      <c r="DE553" s="194"/>
      <c r="DF553" s="194"/>
      <c r="DG553" s="194"/>
      <c r="DH553" s="194"/>
      <c r="DI553" s="194"/>
      <c r="DJ553" s="194"/>
      <c r="DK553" s="194"/>
      <c r="DL553" s="194"/>
      <c r="DM553" s="194"/>
      <c r="DN553" s="194"/>
      <c r="DO553" s="194"/>
      <c r="DP553" s="194"/>
      <c r="DQ553" s="194"/>
      <c r="DR553" s="194"/>
      <c r="DS553" s="194"/>
      <c r="DT553" s="194"/>
      <c r="DU553" s="194"/>
      <c r="DV553" s="194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</row>
    <row r="554" spans="1:174" s="40" customFormat="1" ht="47.25" customHeight="1" x14ac:dyDescent="0.25">
      <c r="A554" s="235" t="s">
        <v>115</v>
      </c>
      <c r="B554" s="230"/>
      <c r="C554" s="247">
        <v>912</v>
      </c>
      <c r="D554" s="261"/>
      <c r="E554" s="525">
        <f>SUM(F554,Q554)</f>
        <v>0</v>
      </c>
      <c r="F554" s="542">
        <f>SUM(G554:P554)</f>
        <v>0</v>
      </c>
      <c r="G554" s="377"/>
      <c r="H554" s="260"/>
      <c r="I554" s="377"/>
      <c r="J554" s="260"/>
      <c r="K554" s="260"/>
      <c r="L554" s="260"/>
      <c r="M554" s="260"/>
      <c r="N554" s="260"/>
      <c r="O554" s="260"/>
      <c r="P554" s="261"/>
      <c r="Q554" s="541">
        <f>SUM(R554:U554)</f>
        <v>0</v>
      </c>
      <c r="R554" s="377"/>
      <c r="S554" s="260"/>
      <c r="T554" s="260"/>
      <c r="U554" s="260"/>
      <c r="V554" s="560">
        <f>SUM(W554,AH554)</f>
        <v>0</v>
      </c>
      <c r="W554" s="210">
        <f>SUM(X554:AG554)</f>
        <v>0</v>
      </c>
      <c r="X554" s="377"/>
      <c r="Y554" s="260"/>
      <c r="Z554" s="377"/>
      <c r="AA554" s="260"/>
      <c r="AB554" s="260"/>
      <c r="AC554" s="260"/>
      <c r="AD554" s="260"/>
      <c r="AE554" s="260"/>
      <c r="AF554" s="260"/>
      <c r="AG554" s="261"/>
      <c r="AH554" s="342">
        <f>SUM(AI554:AL554)</f>
        <v>0</v>
      </c>
      <c r="AI554" s="377"/>
      <c r="AJ554" s="260"/>
      <c r="AK554" s="260"/>
      <c r="AL554" s="378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  <c r="FQ554" s="41"/>
      <c r="FR554" s="41"/>
    </row>
    <row r="555" spans="1:174" s="22" customFormat="1" ht="23.25" customHeight="1" x14ac:dyDescent="0.25">
      <c r="A555" s="526" t="s">
        <v>71</v>
      </c>
      <c r="B555" s="527">
        <v>221</v>
      </c>
      <c r="C555" s="527"/>
      <c r="D555" s="528"/>
      <c r="E555" s="524">
        <f t="shared" ref="E555:AL555" si="19">SUM(E556)</f>
        <v>0</v>
      </c>
      <c r="F555" s="531">
        <f t="shared" si="19"/>
        <v>0</v>
      </c>
      <c r="G555" s="531">
        <f t="shared" ref="G555:J555" si="20">SUM(G556)</f>
        <v>0</v>
      </c>
      <c r="H555" s="532">
        <f t="shared" si="20"/>
        <v>0</v>
      </c>
      <c r="I555" s="531">
        <f t="shared" si="20"/>
        <v>0</v>
      </c>
      <c r="J555" s="532">
        <f t="shared" si="20"/>
        <v>0</v>
      </c>
      <c r="K555" s="532">
        <f t="shared" si="19"/>
        <v>0</v>
      </c>
      <c r="L555" s="532">
        <f t="shared" si="19"/>
        <v>0</v>
      </c>
      <c r="M555" s="532">
        <f t="shared" si="19"/>
        <v>0</v>
      </c>
      <c r="N555" s="532">
        <f t="shared" si="19"/>
        <v>0</v>
      </c>
      <c r="O555" s="532">
        <f t="shared" si="19"/>
        <v>0</v>
      </c>
      <c r="P555" s="533">
        <f t="shared" si="19"/>
        <v>0</v>
      </c>
      <c r="Q555" s="530">
        <f t="shared" si="19"/>
        <v>0</v>
      </c>
      <c r="R555" s="531">
        <f t="shared" ref="R555" si="21">SUM(R556)</f>
        <v>0</v>
      </c>
      <c r="S555" s="532">
        <f t="shared" si="19"/>
        <v>0</v>
      </c>
      <c r="T555" s="532">
        <f t="shared" si="19"/>
        <v>0</v>
      </c>
      <c r="U555" s="532">
        <f t="shared" si="19"/>
        <v>0</v>
      </c>
      <c r="V555" s="391">
        <f t="shared" si="19"/>
        <v>0</v>
      </c>
      <c r="W555" s="280">
        <f t="shared" si="19"/>
        <v>0</v>
      </c>
      <c r="X555" s="286">
        <f t="shared" ref="X555:AA555" si="22">SUM(X556)</f>
        <v>0</v>
      </c>
      <c r="Y555" s="280">
        <f t="shared" si="22"/>
        <v>0</v>
      </c>
      <c r="Z555" s="286">
        <f t="shared" si="22"/>
        <v>0</v>
      </c>
      <c r="AA555" s="280">
        <f t="shared" si="22"/>
        <v>0</v>
      </c>
      <c r="AB555" s="280">
        <f t="shared" si="19"/>
        <v>0</v>
      </c>
      <c r="AC555" s="280">
        <f t="shared" si="19"/>
        <v>0</v>
      </c>
      <c r="AD555" s="280">
        <f t="shared" si="19"/>
        <v>0</v>
      </c>
      <c r="AE555" s="280">
        <f t="shared" si="19"/>
        <v>0</v>
      </c>
      <c r="AF555" s="280">
        <f t="shared" si="19"/>
        <v>0</v>
      </c>
      <c r="AG555" s="279">
        <f t="shared" si="19"/>
        <v>0</v>
      </c>
      <c r="AH555" s="278">
        <f t="shared" si="19"/>
        <v>0</v>
      </c>
      <c r="AI555" s="286">
        <f t="shared" ref="AI555" si="23">SUM(AI556)</f>
        <v>0</v>
      </c>
      <c r="AJ555" s="280">
        <f t="shared" si="19"/>
        <v>0</v>
      </c>
      <c r="AK555" s="280">
        <f t="shared" si="19"/>
        <v>0</v>
      </c>
      <c r="AL555" s="401">
        <f t="shared" si="19"/>
        <v>0</v>
      </c>
    </row>
    <row r="556" spans="1:174" s="41" customFormat="1" ht="23.25" customHeight="1" x14ac:dyDescent="0.25">
      <c r="A556" s="235" t="s">
        <v>44</v>
      </c>
      <c r="B556" s="230"/>
      <c r="C556" s="247">
        <v>925</v>
      </c>
      <c r="D556" s="248"/>
      <c r="E556" s="525">
        <f t="shared" ref="E556:E581" si="24">SUM(F556,Q556)</f>
        <v>0</v>
      </c>
      <c r="F556" s="542">
        <f>SUM(G556:P556)</f>
        <v>0</v>
      </c>
      <c r="G556" s="284"/>
      <c r="H556" s="234"/>
      <c r="I556" s="284"/>
      <c r="J556" s="234"/>
      <c r="K556" s="234"/>
      <c r="L556" s="234"/>
      <c r="M556" s="234"/>
      <c r="N556" s="234"/>
      <c r="O556" s="234"/>
      <c r="P556" s="237"/>
      <c r="Q556" s="541">
        <v>0</v>
      </c>
      <c r="R556" s="284"/>
      <c r="S556" s="234"/>
      <c r="T556" s="234"/>
      <c r="U556" s="234"/>
      <c r="V556" s="560">
        <f>SUM(W556,AH556)</f>
        <v>0</v>
      </c>
      <c r="W556" s="210">
        <f>SUM(X556:AG556)</f>
        <v>0</v>
      </c>
      <c r="X556" s="284"/>
      <c r="Y556" s="234"/>
      <c r="Z556" s="284"/>
      <c r="AA556" s="234"/>
      <c r="AB556" s="234"/>
      <c r="AC556" s="234"/>
      <c r="AD556" s="234"/>
      <c r="AE556" s="234"/>
      <c r="AF556" s="234"/>
      <c r="AG556" s="237"/>
      <c r="AH556" s="342">
        <v>0</v>
      </c>
      <c r="AI556" s="284"/>
      <c r="AJ556" s="234"/>
      <c r="AK556" s="234"/>
      <c r="AL556" s="285"/>
    </row>
    <row r="557" spans="1:174" s="42" customFormat="1" ht="23.25" customHeight="1" x14ac:dyDescent="0.25">
      <c r="A557" s="526" t="s">
        <v>655</v>
      </c>
      <c r="B557" s="527">
        <v>222</v>
      </c>
      <c r="C557" s="527"/>
      <c r="D557" s="528"/>
      <c r="E557" s="524">
        <f>SUM(E558)</f>
        <v>0</v>
      </c>
      <c r="F557" s="531">
        <f>SUM(F558)</f>
        <v>0</v>
      </c>
      <c r="G557" s="531">
        <f t="shared" ref="G557:J557" si="25">SUM(G558)</f>
        <v>0</v>
      </c>
      <c r="H557" s="532">
        <f t="shared" si="25"/>
        <v>0</v>
      </c>
      <c r="I557" s="531">
        <f t="shared" si="25"/>
        <v>0</v>
      </c>
      <c r="J557" s="532">
        <f t="shared" si="25"/>
        <v>0</v>
      </c>
      <c r="K557" s="532">
        <f t="shared" ref="K557:N557" si="26">SUM(K558)</f>
        <v>0</v>
      </c>
      <c r="L557" s="532">
        <f t="shared" si="26"/>
        <v>0</v>
      </c>
      <c r="M557" s="532">
        <f t="shared" si="26"/>
        <v>0</v>
      </c>
      <c r="N557" s="532">
        <f t="shared" si="26"/>
        <v>0</v>
      </c>
      <c r="O557" s="532">
        <f t="shared" ref="O557:W557" si="27">SUM(O558)</f>
        <v>0</v>
      </c>
      <c r="P557" s="533">
        <f t="shared" si="27"/>
        <v>0</v>
      </c>
      <c r="Q557" s="530">
        <f t="shared" si="27"/>
        <v>0</v>
      </c>
      <c r="R557" s="531">
        <f t="shared" ref="R557" si="28">SUM(R558)</f>
        <v>0</v>
      </c>
      <c r="S557" s="532">
        <f t="shared" si="27"/>
        <v>0</v>
      </c>
      <c r="T557" s="532">
        <f t="shared" si="27"/>
        <v>0</v>
      </c>
      <c r="U557" s="532">
        <f t="shared" si="27"/>
        <v>0</v>
      </c>
      <c r="V557" s="391">
        <f t="shared" si="27"/>
        <v>0</v>
      </c>
      <c r="W557" s="280">
        <f t="shared" si="27"/>
        <v>0</v>
      </c>
      <c r="X557" s="286">
        <f t="shared" ref="X557:AA557" si="29">SUM(X558)</f>
        <v>0</v>
      </c>
      <c r="Y557" s="280">
        <f t="shared" si="29"/>
        <v>0</v>
      </c>
      <c r="Z557" s="286">
        <f t="shared" si="29"/>
        <v>0</v>
      </c>
      <c r="AA557" s="280">
        <f t="shared" si="29"/>
        <v>0</v>
      </c>
      <c r="AB557" s="280">
        <f t="shared" ref="AB557:AE557" si="30">SUM(AB558)</f>
        <v>0</v>
      </c>
      <c r="AC557" s="280">
        <f t="shared" si="30"/>
        <v>0</v>
      </c>
      <c r="AD557" s="280">
        <f t="shared" si="30"/>
        <v>0</v>
      </c>
      <c r="AE557" s="280">
        <f t="shared" si="30"/>
        <v>0</v>
      </c>
      <c r="AF557" s="280">
        <f t="shared" ref="AF557:AL557" si="31">SUM(AF558)</f>
        <v>0</v>
      </c>
      <c r="AG557" s="279">
        <f t="shared" si="31"/>
        <v>0</v>
      </c>
      <c r="AH557" s="278">
        <f t="shared" si="31"/>
        <v>0</v>
      </c>
      <c r="AI557" s="286">
        <f t="shared" ref="AI557" si="32">SUM(AI558)</f>
        <v>0</v>
      </c>
      <c r="AJ557" s="280">
        <f t="shared" si="31"/>
        <v>0</v>
      </c>
      <c r="AK557" s="280">
        <f t="shared" si="31"/>
        <v>0</v>
      </c>
      <c r="AL557" s="401">
        <f t="shared" si="31"/>
        <v>0</v>
      </c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4"/>
      <c r="BL557" s="194"/>
      <c r="BM557" s="194"/>
      <c r="BN557" s="194"/>
      <c r="BO557" s="194"/>
      <c r="BP557" s="194"/>
      <c r="BQ557" s="194"/>
      <c r="BR557" s="194"/>
      <c r="BS557" s="194"/>
      <c r="BT557" s="194"/>
      <c r="BU557" s="194"/>
      <c r="BV557" s="194"/>
      <c r="BW557" s="194"/>
      <c r="BX557" s="194"/>
      <c r="BY557" s="194"/>
      <c r="BZ557" s="194"/>
      <c r="CA557" s="194"/>
      <c r="CB557" s="194"/>
      <c r="CC557" s="194"/>
      <c r="CD557" s="194"/>
      <c r="CE557" s="194"/>
      <c r="CF557" s="194"/>
      <c r="CG557" s="194"/>
      <c r="CH557" s="194"/>
      <c r="CI557" s="194"/>
      <c r="CJ557" s="194"/>
      <c r="CK557" s="194"/>
      <c r="CL557" s="194"/>
      <c r="CM557" s="194"/>
      <c r="CN557" s="194"/>
      <c r="CO557" s="194"/>
      <c r="CP557" s="194"/>
      <c r="CQ557" s="194"/>
      <c r="CR557" s="194"/>
      <c r="CS557" s="194"/>
      <c r="CT557" s="194"/>
      <c r="CU557" s="194"/>
      <c r="CV557" s="194"/>
      <c r="CW557" s="194"/>
      <c r="CX557" s="194"/>
      <c r="CY557" s="194"/>
      <c r="CZ557" s="194"/>
      <c r="DA557" s="194"/>
      <c r="DB557" s="194"/>
      <c r="DC557" s="194"/>
      <c r="DD557" s="194"/>
      <c r="DE557" s="194"/>
      <c r="DF557" s="194"/>
      <c r="DG557" s="194"/>
      <c r="DH557" s="194"/>
      <c r="DI557" s="194"/>
      <c r="DJ557" s="194"/>
      <c r="DK557" s="194"/>
      <c r="DL557" s="194"/>
      <c r="DM557" s="194"/>
      <c r="DN557" s="194"/>
      <c r="DO557" s="194"/>
      <c r="DP557" s="194"/>
      <c r="DQ557" s="194"/>
      <c r="DR557" s="194"/>
      <c r="DS557" s="194"/>
      <c r="DT557" s="194"/>
      <c r="DU557" s="194"/>
      <c r="DV557" s="194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</row>
    <row r="558" spans="1:174" s="40" customFormat="1" ht="24.75" customHeight="1" x14ac:dyDescent="0.25">
      <c r="A558" s="235" t="s">
        <v>73</v>
      </c>
      <c r="B558" s="230"/>
      <c r="C558" s="247">
        <v>922</v>
      </c>
      <c r="D558" s="248"/>
      <c r="E558" s="525">
        <f t="shared" si="24"/>
        <v>0</v>
      </c>
      <c r="F558" s="542">
        <f>SUM(G558:P558)</f>
        <v>0</v>
      </c>
      <c r="G558" s="284"/>
      <c r="H558" s="234"/>
      <c r="I558" s="284"/>
      <c r="J558" s="234"/>
      <c r="K558" s="234"/>
      <c r="L558" s="234"/>
      <c r="M558" s="234"/>
      <c r="N558" s="234"/>
      <c r="O558" s="234"/>
      <c r="P558" s="237"/>
      <c r="Q558" s="541">
        <f>SUM(R558:U558)</f>
        <v>0</v>
      </c>
      <c r="R558" s="284"/>
      <c r="S558" s="234"/>
      <c r="T558" s="234"/>
      <c r="U558" s="234"/>
      <c r="V558" s="560">
        <f>SUM(W558,AH558)</f>
        <v>0</v>
      </c>
      <c r="W558" s="210">
        <f>SUM(X558:AG558)</f>
        <v>0</v>
      </c>
      <c r="X558" s="284"/>
      <c r="Y558" s="234"/>
      <c r="Z558" s="284"/>
      <c r="AA558" s="234"/>
      <c r="AB558" s="234"/>
      <c r="AC558" s="234"/>
      <c r="AD558" s="234"/>
      <c r="AE558" s="234"/>
      <c r="AF558" s="234"/>
      <c r="AG558" s="237"/>
      <c r="AH558" s="342">
        <f>SUM(AI558:AL558)</f>
        <v>0</v>
      </c>
      <c r="AI558" s="284"/>
      <c r="AJ558" s="234"/>
      <c r="AK558" s="234"/>
      <c r="AL558" s="285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  <c r="FQ558" s="41"/>
      <c r="FR558" s="41"/>
    </row>
    <row r="559" spans="1:174" s="42" customFormat="1" ht="24" customHeight="1" x14ac:dyDescent="0.25">
      <c r="A559" s="526" t="s">
        <v>656</v>
      </c>
      <c r="B559" s="527">
        <v>223</v>
      </c>
      <c r="C559" s="527"/>
      <c r="D559" s="528"/>
      <c r="E559" s="524">
        <f>SUM(E560:E563)</f>
        <v>0</v>
      </c>
      <c r="F559" s="531">
        <f t="shared" ref="F559:V559" si="33">SUM(F560:F563)</f>
        <v>0</v>
      </c>
      <c r="G559" s="531">
        <f t="shared" si="33"/>
        <v>0</v>
      </c>
      <c r="H559" s="532">
        <f t="shared" si="33"/>
        <v>0</v>
      </c>
      <c r="I559" s="531">
        <f t="shared" si="33"/>
        <v>0</v>
      </c>
      <c r="J559" s="532">
        <f t="shared" si="33"/>
        <v>0</v>
      </c>
      <c r="K559" s="532">
        <f t="shared" ref="K559:N559" si="34">SUM(K560:K563)</f>
        <v>0</v>
      </c>
      <c r="L559" s="532">
        <f t="shared" si="34"/>
        <v>0</v>
      </c>
      <c r="M559" s="532">
        <f t="shared" si="34"/>
        <v>0</v>
      </c>
      <c r="N559" s="532">
        <f t="shared" si="34"/>
        <v>0</v>
      </c>
      <c r="O559" s="532">
        <f t="shared" si="33"/>
        <v>0</v>
      </c>
      <c r="P559" s="533">
        <f t="shared" si="33"/>
        <v>0</v>
      </c>
      <c r="Q559" s="530">
        <f t="shared" si="33"/>
        <v>0</v>
      </c>
      <c r="R559" s="531">
        <f t="shared" si="33"/>
        <v>0</v>
      </c>
      <c r="S559" s="532">
        <f t="shared" si="33"/>
        <v>0</v>
      </c>
      <c r="T559" s="532">
        <f t="shared" si="33"/>
        <v>0</v>
      </c>
      <c r="U559" s="532">
        <f t="shared" si="33"/>
        <v>0</v>
      </c>
      <c r="V559" s="391">
        <f t="shared" si="33"/>
        <v>0</v>
      </c>
      <c r="W559" s="280">
        <f t="shared" ref="W559:AL559" si="35">SUM(W560:W563)</f>
        <v>0</v>
      </c>
      <c r="X559" s="286">
        <f t="shared" si="35"/>
        <v>0</v>
      </c>
      <c r="Y559" s="280">
        <f t="shared" si="35"/>
        <v>0</v>
      </c>
      <c r="Z559" s="286">
        <f t="shared" si="35"/>
        <v>0</v>
      </c>
      <c r="AA559" s="280">
        <f t="shared" si="35"/>
        <v>0</v>
      </c>
      <c r="AB559" s="280">
        <f t="shared" ref="AB559:AE559" si="36">SUM(AB560:AB563)</f>
        <v>0</v>
      </c>
      <c r="AC559" s="280">
        <f t="shared" si="36"/>
        <v>0</v>
      </c>
      <c r="AD559" s="280">
        <f t="shared" si="36"/>
        <v>0</v>
      </c>
      <c r="AE559" s="280">
        <f t="shared" si="36"/>
        <v>0</v>
      </c>
      <c r="AF559" s="280">
        <f t="shared" si="35"/>
        <v>0</v>
      </c>
      <c r="AG559" s="279">
        <f t="shared" si="35"/>
        <v>0</v>
      </c>
      <c r="AH559" s="278">
        <f t="shared" si="35"/>
        <v>0</v>
      </c>
      <c r="AI559" s="286">
        <f t="shared" si="35"/>
        <v>0</v>
      </c>
      <c r="AJ559" s="280">
        <f t="shared" si="35"/>
        <v>0</v>
      </c>
      <c r="AK559" s="280">
        <f t="shared" si="35"/>
        <v>0</v>
      </c>
      <c r="AL559" s="401">
        <f t="shared" si="35"/>
        <v>0</v>
      </c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94"/>
      <c r="BT559" s="194"/>
      <c r="BU559" s="194"/>
      <c r="BV559" s="194"/>
      <c r="BW559" s="194"/>
      <c r="BX559" s="194"/>
      <c r="BY559" s="194"/>
      <c r="BZ559" s="194"/>
      <c r="CA559" s="194"/>
      <c r="CB559" s="194"/>
      <c r="CC559" s="194"/>
      <c r="CD559" s="194"/>
      <c r="CE559" s="194"/>
      <c r="CF559" s="194"/>
      <c r="CG559" s="194"/>
      <c r="CH559" s="194"/>
      <c r="CI559" s="194"/>
      <c r="CJ559" s="194"/>
      <c r="CK559" s="194"/>
      <c r="CL559" s="194"/>
      <c r="CM559" s="194"/>
      <c r="CN559" s="194"/>
      <c r="CO559" s="194"/>
      <c r="CP559" s="194"/>
      <c r="CQ559" s="194"/>
      <c r="CR559" s="194"/>
      <c r="CS559" s="194"/>
      <c r="CT559" s="194"/>
      <c r="CU559" s="194"/>
      <c r="CV559" s="194"/>
      <c r="CW559" s="194"/>
      <c r="CX559" s="194"/>
      <c r="CY559" s="194"/>
      <c r="CZ559" s="194"/>
      <c r="DA559" s="194"/>
      <c r="DB559" s="194"/>
      <c r="DC559" s="194"/>
      <c r="DD559" s="194"/>
      <c r="DE559" s="194"/>
      <c r="DF559" s="194"/>
      <c r="DG559" s="194"/>
      <c r="DH559" s="194"/>
      <c r="DI559" s="194"/>
      <c r="DJ559" s="194"/>
      <c r="DK559" s="194"/>
      <c r="DL559" s="194"/>
      <c r="DM559" s="194"/>
      <c r="DN559" s="194"/>
      <c r="DO559" s="194"/>
      <c r="DP559" s="194"/>
      <c r="DQ559" s="194"/>
      <c r="DR559" s="194"/>
      <c r="DS559" s="194"/>
      <c r="DT559" s="194"/>
      <c r="DU559" s="194"/>
      <c r="DV559" s="19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</row>
    <row r="560" spans="1:174" s="40" customFormat="1" ht="29.25" x14ac:dyDescent="0.25">
      <c r="A560" s="235" t="s">
        <v>24</v>
      </c>
      <c r="B560" s="230"/>
      <c r="C560" s="247">
        <v>931</v>
      </c>
      <c r="D560" s="248"/>
      <c r="E560" s="525">
        <f t="shared" si="24"/>
        <v>0</v>
      </c>
      <c r="F560" s="542">
        <f>SUM(G560:P560)</f>
        <v>0</v>
      </c>
      <c r="G560" s="284"/>
      <c r="H560" s="234"/>
      <c r="I560" s="284"/>
      <c r="J560" s="234"/>
      <c r="K560" s="234"/>
      <c r="L560" s="234"/>
      <c r="M560" s="234"/>
      <c r="N560" s="234"/>
      <c r="O560" s="234"/>
      <c r="P560" s="237"/>
      <c r="Q560" s="541">
        <f>SUM(R560:U560)</f>
        <v>0</v>
      </c>
      <c r="R560" s="284"/>
      <c r="S560" s="234"/>
      <c r="T560" s="234"/>
      <c r="U560" s="234"/>
      <c r="V560" s="560">
        <f>SUM(W560,AH560)</f>
        <v>0</v>
      </c>
      <c r="W560" s="210">
        <f>SUM(X560:AG560)</f>
        <v>0</v>
      </c>
      <c r="X560" s="284"/>
      <c r="Y560" s="234"/>
      <c r="Z560" s="284"/>
      <c r="AA560" s="234"/>
      <c r="AB560" s="234"/>
      <c r="AC560" s="234"/>
      <c r="AD560" s="234"/>
      <c r="AE560" s="234"/>
      <c r="AF560" s="234"/>
      <c r="AG560" s="237"/>
      <c r="AH560" s="342">
        <f>SUM(AI560:AL560)</f>
        <v>0</v>
      </c>
      <c r="AI560" s="284"/>
      <c r="AJ560" s="234"/>
      <c r="AK560" s="234"/>
      <c r="AL560" s="285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  <c r="FQ560" s="41"/>
      <c r="FR560" s="41"/>
    </row>
    <row r="561" spans="1:174" s="40" customFormat="1" ht="19.5" customHeight="1" x14ac:dyDescent="0.25">
      <c r="A561" s="235" t="s">
        <v>22</v>
      </c>
      <c r="B561" s="230"/>
      <c r="C561" s="247">
        <v>932</v>
      </c>
      <c r="D561" s="248"/>
      <c r="E561" s="525">
        <f t="shared" si="24"/>
        <v>0</v>
      </c>
      <c r="F561" s="542">
        <f>SUM(G561:P561)</f>
        <v>0</v>
      </c>
      <c r="G561" s="284"/>
      <c r="H561" s="234"/>
      <c r="I561" s="284"/>
      <c r="J561" s="234"/>
      <c r="K561" s="234"/>
      <c r="L561" s="234"/>
      <c r="M561" s="234"/>
      <c r="N561" s="234"/>
      <c r="O561" s="234"/>
      <c r="P561" s="237"/>
      <c r="Q561" s="541">
        <f>SUM(R561:U561)</f>
        <v>0</v>
      </c>
      <c r="R561" s="284"/>
      <c r="S561" s="234"/>
      <c r="T561" s="234"/>
      <c r="U561" s="234"/>
      <c r="V561" s="560">
        <f>SUM(W561,AH561)</f>
        <v>0</v>
      </c>
      <c r="W561" s="210">
        <f>SUM(X561:AG561)</f>
        <v>0</v>
      </c>
      <c r="X561" s="284"/>
      <c r="Y561" s="234"/>
      <c r="Z561" s="284"/>
      <c r="AA561" s="234"/>
      <c r="AB561" s="234"/>
      <c r="AC561" s="234"/>
      <c r="AD561" s="234"/>
      <c r="AE561" s="234"/>
      <c r="AF561" s="234"/>
      <c r="AG561" s="237"/>
      <c r="AH561" s="342">
        <f>SUM(AI561:AL561)</f>
        <v>0</v>
      </c>
      <c r="AI561" s="284"/>
      <c r="AJ561" s="234"/>
      <c r="AK561" s="234"/>
      <c r="AL561" s="285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  <c r="FQ561" s="41"/>
      <c r="FR561" s="41"/>
    </row>
    <row r="562" spans="1:174" s="40" customFormat="1" ht="19.5" customHeight="1" x14ac:dyDescent="0.25">
      <c r="A562" s="235" t="s">
        <v>778</v>
      </c>
      <c r="B562" s="230"/>
      <c r="C562" s="247">
        <v>933</v>
      </c>
      <c r="D562" s="248"/>
      <c r="E562" s="525">
        <f t="shared" si="24"/>
        <v>0</v>
      </c>
      <c r="F562" s="542">
        <f>SUM(G562:P562)</f>
        <v>0</v>
      </c>
      <c r="G562" s="284"/>
      <c r="H562" s="234"/>
      <c r="I562" s="284"/>
      <c r="J562" s="234"/>
      <c r="K562" s="234"/>
      <c r="L562" s="234"/>
      <c r="M562" s="234"/>
      <c r="N562" s="234"/>
      <c r="O562" s="234"/>
      <c r="P562" s="237"/>
      <c r="Q562" s="541"/>
      <c r="R562" s="284"/>
      <c r="S562" s="234"/>
      <c r="T562" s="234"/>
      <c r="U562" s="234"/>
      <c r="V562" s="560">
        <f>SUM(W562,AH562)</f>
        <v>0</v>
      </c>
      <c r="W562" s="210">
        <f>SUM(X562:AG562)</f>
        <v>0</v>
      </c>
      <c r="X562" s="284"/>
      <c r="Y562" s="234"/>
      <c r="Z562" s="284"/>
      <c r="AA562" s="234"/>
      <c r="AB562" s="234"/>
      <c r="AC562" s="234"/>
      <c r="AD562" s="234"/>
      <c r="AE562" s="234"/>
      <c r="AF562" s="234"/>
      <c r="AG562" s="237"/>
      <c r="AH562" s="342"/>
      <c r="AI562" s="284"/>
      <c r="AJ562" s="234"/>
      <c r="AK562" s="234"/>
      <c r="AL562" s="285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  <c r="FQ562" s="41"/>
      <c r="FR562" s="41"/>
    </row>
    <row r="563" spans="1:174" s="40" customFormat="1" ht="19.5" customHeight="1" x14ac:dyDescent="0.25">
      <c r="A563" s="235" t="s">
        <v>779</v>
      </c>
      <c r="B563" s="230"/>
      <c r="C563" s="247">
        <v>933</v>
      </c>
      <c r="D563" s="248"/>
      <c r="E563" s="525">
        <f t="shared" si="24"/>
        <v>0</v>
      </c>
      <c r="F563" s="542">
        <f>SUM(G563:P563)</f>
        <v>0</v>
      </c>
      <c r="G563" s="284"/>
      <c r="H563" s="234"/>
      <c r="I563" s="284"/>
      <c r="J563" s="234"/>
      <c r="K563" s="234"/>
      <c r="L563" s="234"/>
      <c r="M563" s="234"/>
      <c r="N563" s="234"/>
      <c r="O563" s="234"/>
      <c r="P563" s="237"/>
      <c r="Q563" s="541">
        <f>SUM(R563:U563)</f>
        <v>0</v>
      </c>
      <c r="R563" s="284"/>
      <c r="S563" s="234"/>
      <c r="T563" s="234"/>
      <c r="U563" s="234"/>
      <c r="V563" s="560">
        <f>SUM(W563,AH563)</f>
        <v>0</v>
      </c>
      <c r="W563" s="210">
        <f>SUM(X563:AG563)</f>
        <v>0</v>
      </c>
      <c r="X563" s="284"/>
      <c r="Y563" s="234"/>
      <c r="Z563" s="284"/>
      <c r="AA563" s="234"/>
      <c r="AB563" s="234"/>
      <c r="AC563" s="234"/>
      <c r="AD563" s="234"/>
      <c r="AE563" s="234"/>
      <c r="AF563" s="234"/>
      <c r="AG563" s="237"/>
      <c r="AH563" s="342">
        <f>SUM(AI563:AL563)</f>
        <v>0</v>
      </c>
      <c r="AI563" s="284"/>
      <c r="AJ563" s="234"/>
      <c r="AK563" s="234"/>
      <c r="AL563" s="285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  <c r="FQ563" s="41"/>
      <c r="FR563" s="41"/>
    </row>
    <row r="564" spans="1:174" s="42" customFormat="1" ht="33.75" customHeight="1" x14ac:dyDescent="0.25">
      <c r="A564" s="535" t="s">
        <v>654</v>
      </c>
      <c r="B564" s="527">
        <v>224</v>
      </c>
      <c r="C564" s="527"/>
      <c r="D564" s="528"/>
      <c r="E564" s="524">
        <f>SUM(E565)</f>
        <v>0</v>
      </c>
      <c r="F564" s="531">
        <f>SUM(F565)</f>
        <v>0</v>
      </c>
      <c r="G564" s="531">
        <f t="shared" ref="G564:J564" si="37">SUM(G565)</f>
        <v>0</v>
      </c>
      <c r="H564" s="532">
        <f t="shared" si="37"/>
        <v>0</v>
      </c>
      <c r="I564" s="531">
        <f t="shared" si="37"/>
        <v>0</v>
      </c>
      <c r="J564" s="532">
        <f t="shared" si="37"/>
        <v>0</v>
      </c>
      <c r="K564" s="532">
        <f t="shared" ref="K564:N564" si="38">SUM(K565)</f>
        <v>0</v>
      </c>
      <c r="L564" s="532">
        <f t="shared" si="38"/>
        <v>0</v>
      </c>
      <c r="M564" s="532">
        <f t="shared" si="38"/>
        <v>0</v>
      </c>
      <c r="N564" s="532">
        <f t="shared" si="38"/>
        <v>0</v>
      </c>
      <c r="O564" s="532">
        <f t="shared" ref="O564:W564" si="39">SUM(O565)</f>
        <v>0</v>
      </c>
      <c r="P564" s="533">
        <f t="shared" si="39"/>
        <v>0</v>
      </c>
      <c r="Q564" s="530">
        <f t="shared" si="39"/>
        <v>0</v>
      </c>
      <c r="R564" s="531">
        <f t="shared" ref="R564" si="40">SUM(R565)</f>
        <v>0</v>
      </c>
      <c r="S564" s="532">
        <f t="shared" si="39"/>
        <v>0</v>
      </c>
      <c r="T564" s="532">
        <f t="shared" si="39"/>
        <v>0</v>
      </c>
      <c r="U564" s="532">
        <f t="shared" si="39"/>
        <v>0</v>
      </c>
      <c r="V564" s="391">
        <f t="shared" si="39"/>
        <v>0</v>
      </c>
      <c r="W564" s="280">
        <f t="shared" si="39"/>
        <v>0</v>
      </c>
      <c r="X564" s="286">
        <f t="shared" ref="X564:AA564" si="41">SUM(X565)</f>
        <v>0</v>
      </c>
      <c r="Y564" s="280">
        <f t="shared" si="41"/>
        <v>0</v>
      </c>
      <c r="Z564" s="286">
        <f t="shared" si="41"/>
        <v>0</v>
      </c>
      <c r="AA564" s="280">
        <f t="shared" si="41"/>
        <v>0</v>
      </c>
      <c r="AB564" s="280">
        <f t="shared" ref="AB564:AE564" si="42">SUM(AB565)</f>
        <v>0</v>
      </c>
      <c r="AC564" s="280">
        <f t="shared" si="42"/>
        <v>0</v>
      </c>
      <c r="AD564" s="280">
        <f t="shared" si="42"/>
        <v>0</v>
      </c>
      <c r="AE564" s="280">
        <f t="shared" si="42"/>
        <v>0</v>
      </c>
      <c r="AF564" s="280">
        <f t="shared" ref="AF564:AL564" si="43">SUM(AF565)</f>
        <v>0</v>
      </c>
      <c r="AG564" s="279">
        <f t="shared" si="43"/>
        <v>0</v>
      </c>
      <c r="AH564" s="278">
        <f t="shared" si="43"/>
        <v>0</v>
      </c>
      <c r="AI564" s="286">
        <f t="shared" ref="AI564" si="44">SUM(AI565)</f>
        <v>0</v>
      </c>
      <c r="AJ564" s="280">
        <f t="shared" si="43"/>
        <v>0</v>
      </c>
      <c r="AK564" s="280">
        <f t="shared" si="43"/>
        <v>0</v>
      </c>
      <c r="AL564" s="401">
        <f t="shared" si="43"/>
        <v>0</v>
      </c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  <c r="BK564" s="194"/>
      <c r="BL564" s="194"/>
      <c r="BM564" s="194"/>
      <c r="BN564" s="194"/>
      <c r="BO564" s="194"/>
      <c r="BP564" s="194"/>
      <c r="BQ564" s="194"/>
      <c r="BR564" s="194"/>
      <c r="BS564" s="194"/>
      <c r="BT564" s="194"/>
      <c r="BU564" s="194"/>
      <c r="BV564" s="194"/>
      <c r="BW564" s="194"/>
      <c r="BX564" s="194"/>
      <c r="BY564" s="194"/>
      <c r="BZ564" s="194"/>
      <c r="CA564" s="194"/>
      <c r="CB564" s="194"/>
      <c r="CC564" s="194"/>
      <c r="CD564" s="194"/>
      <c r="CE564" s="194"/>
      <c r="CF564" s="194"/>
      <c r="CG564" s="194"/>
      <c r="CH564" s="194"/>
      <c r="CI564" s="194"/>
      <c r="CJ564" s="194"/>
      <c r="CK564" s="194"/>
      <c r="CL564" s="194"/>
      <c r="CM564" s="194"/>
      <c r="CN564" s="194"/>
      <c r="CO564" s="194"/>
      <c r="CP564" s="194"/>
      <c r="CQ564" s="194"/>
      <c r="CR564" s="194"/>
      <c r="CS564" s="194"/>
      <c r="CT564" s="194"/>
      <c r="CU564" s="194"/>
      <c r="CV564" s="194"/>
      <c r="CW564" s="194"/>
      <c r="CX564" s="194"/>
      <c r="CY564" s="194"/>
      <c r="CZ564" s="194"/>
      <c r="DA564" s="194"/>
      <c r="DB564" s="194"/>
      <c r="DC564" s="194"/>
      <c r="DD564" s="194"/>
      <c r="DE564" s="194"/>
      <c r="DF564" s="194"/>
      <c r="DG564" s="194"/>
      <c r="DH564" s="194"/>
      <c r="DI564" s="194"/>
      <c r="DJ564" s="194"/>
      <c r="DK564" s="194"/>
      <c r="DL564" s="194"/>
      <c r="DM564" s="194"/>
      <c r="DN564" s="194"/>
      <c r="DO564" s="194"/>
      <c r="DP564" s="194"/>
      <c r="DQ564" s="194"/>
      <c r="DR564" s="194"/>
      <c r="DS564" s="194"/>
      <c r="DT564" s="194"/>
      <c r="DU564" s="194"/>
      <c r="DV564" s="194"/>
      <c r="DW564" s="194"/>
      <c r="DX564" s="194"/>
      <c r="DY564" s="194"/>
      <c r="DZ564" s="194"/>
      <c r="EA564" s="194"/>
      <c r="EB564" s="194"/>
      <c r="EC564" s="194"/>
      <c r="ED564" s="194"/>
      <c r="EE564" s="194"/>
      <c r="EF564" s="194"/>
      <c r="EG564" s="194"/>
      <c r="EH564" s="194"/>
      <c r="EI564" s="194"/>
      <c r="EJ564" s="194"/>
      <c r="EK564" s="194"/>
      <c r="EL564" s="194"/>
      <c r="EM564" s="194"/>
      <c r="EN564" s="194"/>
      <c r="EO564" s="194"/>
      <c r="EP564" s="194"/>
      <c r="EQ564" s="194"/>
      <c r="ER564" s="194"/>
      <c r="ES564" s="194"/>
      <c r="ET564" s="194"/>
      <c r="EU564" s="194"/>
      <c r="EV564" s="194"/>
      <c r="EW564" s="194"/>
      <c r="EX564" s="194"/>
      <c r="EY564" s="194"/>
      <c r="EZ564" s="194"/>
      <c r="FA564" s="194"/>
      <c r="FB564" s="194"/>
      <c r="FC564" s="194"/>
      <c r="FD564" s="194"/>
      <c r="FE564" s="194"/>
      <c r="FF564" s="194"/>
      <c r="FG564" s="194"/>
      <c r="FH564" s="194"/>
      <c r="FI564" s="194"/>
      <c r="FJ564" s="194"/>
      <c r="FK564" s="194"/>
      <c r="FL564" s="194"/>
      <c r="FM564" s="194"/>
      <c r="FN564" s="194"/>
      <c r="FO564" s="194"/>
      <c r="FP564" s="194"/>
      <c r="FQ564" s="194"/>
      <c r="FR564" s="194"/>
    </row>
    <row r="565" spans="1:174" s="40" customFormat="1" ht="24.75" customHeight="1" x14ac:dyDescent="0.25">
      <c r="A565" s="235" t="s">
        <v>74</v>
      </c>
      <c r="B565" s="230"/>
      <c r="C565" s="247">
        <v>926</v>
      </c>
      <c r="D565" s="248"/>
      <c r="E565" s="525">
        <f t="shared" si="24"/>
        <v>0</v>
      </c>
      <c r="F565" s="542">
        <f>SUM(G565:P565)</f>
        <v>0</v>
      </c>
      <c r="G565" s="284"/>
      <c r="H565" s="234"/>
      <c r="I565" s="284"/>
      <c r="J565" s="234"/>
      <c r="K565" s="234"/>
      <c r="L565" s="234"/>
      <c r="M565" s="234"/>
      <c r="N565" s="234"/>
      <c r="O565" s="234"/>
      <c r="P565" s="237"/>
      <c r="Q565" s="541">
        <f>SUM(R565:U565)</f>
        <v>0</v>
      </c>
      <c r="R565" s="284"/>
      <c r="S565" s="234"/>
      <c r="T565" s="234"/>
      <c r="U565" s="234"/>
      <c r="V565" s="560">
        <f>SUM(W565,AH565)</f>
        <v>0</v>
      </c>
      <c r="W565" s="210">
        <f>SUM(X565:AG565)</f>
        <v>0</v>
      </c>
      <c r="X565" s="284"/>
      <c r="Y565" s="234"/>
      <c r="Z565" s="284"/>
      <c r="AA565" s="234"/>
      <c r="AB565" s="234"/>
      <c r="AC565" s="234"/>
      <c r="AD565" s="234"/>
      <c r="AE565" s="234"/>
      <c r="AF565" s="234"/>
      <c r="AG565" s="237"/>
      <c r="AH565" s="342">
        <f>SUM(AI565:AL565)</f>
        <v>0</v>
      </c>
      <c r="AI565" s="284"/>
      <c r="AJ565" s="234"/>
      <c r="AK565" s="234"/>
      <c r="AL565" s="285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  <c r="FQ565" s="41"/>
      <c r="FR565" s="41"/>
    </row>
    <row r="566" spans="1:174" s="42" customFormat="1" ht="33" customHeight="1" x14ac:dyDescent="0.25">
      <c r="A566" s="535" t="s">
        <v>657</v>
      </c>
      <c r="B566" s="527">
        <v>225</v>
      </c>
      <c r="C566" s="527"/>
      <c r="D566" s="528"/>
      <c r="E566" s="524">
        <f t="shared" ref="E566:AL566" si="45">SUM(E567:E570)</f>
        <v>0</v>
      </c>
      <c r="F566" s="531">
        <f t="shared" si="45"/>
        <v>0</v>
      </c>
      <c r="G566" s="531">
        <f t="shared" si="45"/>
        <v>0</v>
      </c>
      <c r="H566" s="532">
        <f t="shared" si="45"/>
        <v>0</v>
      </c>
      <c r="I566" s="531">
        <f t="shared" si="45"/>
        <v>0</v>
      </c>
      <c r="J566" s="532">
        <f t="shared" si="45"/>
        <v>0</v>
      </c>
      <c r="K566" s="532">
        <f t="shared" si="45"/>
        <v>0</v>
      </c>
      <c r="L566" s="532">
        <f t="shared" si="45"/>
        <v>0</v>
      </c>
      <c r="M566" s="532">
        <f t="shared" si="45"/>
        <v>0</v>
      </c>
      <c r="N566" s="532">
        <f t="shared" si="45"/>
        <v>0</v>
      </c>
      <c r="O566" s="532">
        <f t="shared" si="45"/>
        <v>0</v>
      </c>
      <c r="P566" s="533">
        <f t="shared" si="45"/>
        <v>0</v>
      </c>
      <c r="Q566" s="530">
        <f t="shared" si="45"/>
        <v>0</v>
      </c>
      <c r="R566" s="531">
        <f t="shared" si="45"/>
        <v>0</v>
      </c>
      <c r="S566" s="532">
        <f t="shared" si="45"/>
        <v>0</v>
      </c>
      <c r="T566" s="532">
        <f t="shared" si="45"/>
        <v>0</v>
      </c>
      <c r="U566" s="532">
        <f t="shared" si="45"/>
        <v>0</v>
      </c>
      <c r="V566" s="391">
        <f t="shared" si="45"/>
        <v>0</v>
      </c>
      <c r="W566" s="280">
        <f t="shared" si="45"/>
        <v>0</v>
      </c>
      <c r="X566" s="286">
        <f t="shared" si="45"/>
        <v>0</v>
      </c>
      <c r="Y566" s="280">
        <f t="shared" si="45"/>
        <v>0</v>
      </c>
      <c r="Z566" s="286">
        <f t="shared" si="45"/>
        <v>0</v>
      </c>
      <c r="AA566" s="280">
        <f t="shared" si="45"/>
        <v>0</v>
      </c>
      <c r="AB566" s="280">
        <f t="shared" si="45"/>
        <v>0</v>
      </c>
      <c r="AC566" s="280">
        <f t="shared" si="45"/>
        <v>0</v>
      </c>
      <c r="AD566" s="280">
        <f t="shared" si="45"/>
        <v>0</v>
      </c>
      <c r="AE566" s="280">
        <f t="shared" si="45"/>
        <v>0</v>
      </c>
      <c r="AF566" s="280">
        <f t="shared" si="45"/>
        <v>0</v>
      </c>
      <c r="AG566" s="279">
        <f t="shared" si="45"/>
        <v>0</v>
      </c>
      <c r="AH566" s="278">
        <f t="shared" si="45"/>
        <v>0</v>
      </c>
      <c r="AI566" s="286">
        <f t="shared" si="45"/>
        <v>0</v>
      </c>
      <c r="AJ566" s="280">
        <f t="shared" si="45"/>
        <v>0</v>
      </c>
      <c r="AK566" s="280">
        <f t="shared" si="45"/>
        <v>0</v>
      </c>
      <c r="AL566" s="401">
        <f t="shared" si="45"/>
        <v>0</v>
      </c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4"/>
      <c r="BL566" s="194"/>
      <c r="BM566" s="194"/>
      <c r="BN566" s="194"/>
      <c r="BO566" s="194"/>
      <c r="BP566" s="194"/>
      <c r="BQ566" s="194"/>
      <c r="BR566" s="194"/>
      <c r="BS566" s="194"/>
      <c r="BT566" s="194"/>
      <c r="BU566" s="194"/>
      <c r="BV566" s="194"/>
      <c r="BW566" s="194"/>
      <c r="BX566" s="194"/>
      <c r="BY566" s="194"/>
      <c r="BZ566" s="194"/>
      <c r="CA566" s="194"/>
      <c r="CB566" s="194"/>
      <c r="CC566" s="194"/>
      <c r="CD566" s="194"/>
      <c r="CE566" s="194"/>
      <c r="CF566" s="194"/>
      <c r="CG566" s="194"/>
      <c r="CH566" s="194"/>
      <c r="CI566" s="194"/>
      <c r="CJ566" s="194"/>
      <c r="CK566" s="194"/>
      <c r="CL566" s="194"/>
      <c r="CM566" s="194"/>
      <c r="CN566" s="194"/>
      <c r="CO566" s="194"/>
      <c r="CP566" s="194"/>
      <c r="CQ566" s="194"/>
      <c r="CR566" s="194"/>
      <c r="CS566" s="194"/>
      <c r="CT566" s="194"/>
      <c r="CU566" s="194"/>
      <c r="CV566" s="194"/>
      <c r="CW566" s="194"/>
      <c r="CX566" s="194"/>
      <c r="CY566" s="194"/>
      <c r="CZ566" s="194"/>
      <c r="DA566" s="194"/>
      <c r="DB566" s="194"/>
      <c r="DC566" s="194"/>
      <c r="DD566" s="194"/>
      <c r="DE566" s="194"/>
      <c r="DF566" s="194"/>
      <c r="DG566" s="194"/>
      <c r="DH566" s="194"/>
      <c r="DI566" s="194"/>
      <c r="DJ566" s="194"/>
      <c r="DK566" s="194"/>
      <c r="DL566" s="194"/>
      <c r="DM566" s="194"/>
      <c r="DN566" s="194"/>
      <c r="DO566" s="194"/>
      <c r="DP566" s="194"/>
      <c r="DQ566" s="194"/>
      <c r="DR566" s="194"/>
      <c r="DS566" s="194"/>
      <c r="DT566" s="194"/>
      <c r="DU566" s="194"/>
      <c r="DV566" s="19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</row>
    <row r="567" spans="1:174" s="40" customFormat="1" ht="24.75" customHeight="1" x14ac:dyDescent="0.25">
      <c r="A567" s="235" t="s">
        <v>10</v>
      </c>
      <c r="B567" s="230"/>
      <c r="C567" s="247">
        <v>941</v>
      </c>
      <c r="D567" s="248"/>
      <c r="E567" s="525">
        <f t="shared" si="24"/>
        <v>0</v>
      </c>
      <c r="F567" s="542">
        <f>SUM(G567:P567)</f>
        <v>0</v>
      </c>
      <c r="G567" s="284"/>
      <c r="H567" s="234"/>
      <c r="I567" s="284"/>
      <c r="J567" s="234"/>
      <c r="K567" s="234"/>
      <c r="L567" s="234"/>
      <c r="M567" s="234"/>
      <c r="N567" s="234"/>
      <c r="O567" s="234"/>
      <c r="P567" s="237"/>
      <c r="Q567" s="541">
        <f>SUM(R567:U567)</f>
        <v>0</v>
      </c>
      <c r="R567" s="284"/>
      <c r="S567" s="234"/>
      <c r="T567" s="234"/>
      <c r="U567" s="234"/>
      <c r="V567" s="560">
        <f>SUM(W567,AH567)</f>
        <v>0</v>
      </c>
      <c r="W567" s="210">
        <f>SUM(X567:AG567)</f>
        <v>0</v>
      </c>
      <c r="X567" s="284"/>
      <c r="Y567" s="234"/>
      <c r="Z567" s="284"/>
      <c r="AA567" s="234"/>
      <c r="AB567" s="234"/>
      <c r="AC567" s="234"/>
      <c r="AD567" s="234"/>
      <c r="AE567" s="234"/>
      <c r="AF567" s="234"/>
      <c r="AG567" s="237"/>
      <c r="AH567" s="342">
        <f>SUM(AI567:AL567)</f>
        <v>0</v>
      </c>
      <c r="AI567" s="284"/>
      <c r="AJ567" s="234"/>
      <c r="AK567" s="234"/>
      <c r="AL567" s="285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  <c r="FD567" s="41"/>
      <c r="FE567" s="41"/>
      <c r="FF567" s="41"/>
      <c r="FG567" s="41"/>
      <c r="FH567" s="41"/>
      <c r="FI567" s="41"/>
      <c r="FJ567" s="41"/>
      <c r="FK567" s="41"/>
      <c r="FL567" s="41"/>
      <c r="FM567" s="41"/>
      <c r="FN567" s="41"/>
      <c r="FO567" s="41"/>
      <c r="FP567" s="41"/>
      <c r="FQ567" s="41"/>
      <c r="FR567" s="41"/>
    </row>
    <row r="568" spans="1:174" s="40" customFormat="1" ht="21" customHeight="1" x14ac:dyDescent="0.25">
      <c r="A568" s="235" t="s">
        <v>6</v>
      </c>
      <c r="B568" s="230"/>
      <c r="C568" s="247">
        <v>942</v>
      </c>
      <c r="D568" s="248"/>
      <c r="E568" s="525">
        <f t="shared" si="24"/>
        <v>0</v>
      </c>
      <c r="F568" s="542">
        <f>SUM(G568:P568)</f>
        <v>0</v>
      </c>
      <c r="G568" s="284"/>
      <c r="H568" s="234"/>
      <c r="I568" s="284"/>
      <c r="J568" s="234"/>
      <c r="K568" s="234"/>
      <c r="L568" s="234"/>
      <c r="M568" s="234"/>
      <c r="N568" s="234"/>
      <c r="O568" s="234"/>
      <c r="P568" s="237"/>
      <c r="Q568" s="541">
        <f>SUM(R568:U568)</f>
        <v>0</v>
      </c>
      <c r="R568" s="284"/>
      <c r="S568" s="234"/>
      <c r="T568" s="234"/>
      <c r="U568" s="234"/>
      <c r="V568" s="560">
        <f>SUM(W568,AH568)</f>
        <v>0</v>
      </c>
      <c r="W568" s="210">
        <f>SUM(X568:AG568)</f>
        <v>0</v>
      </c>
      <c r="X568" s="284"/>
      <c r="Y568" s="234"/>
      <c r="Z568" s="284"/>
      <c r="AA568" s="234"/>
      <c r="AB568" s="234"/>
      <c r="AC568" s="234"/>
      <c r="AD568" s="234"/>
      <c r="AE568" s="234"/>
      <c r="AF568" s="234"/>
      <c r="AG568" s="237"/>
      <c r="AH568" s="342">
        <f>SUM(AI568:AL568)</f>
        <v>0</v>
      </c>
      <c r="AI568" s="284"/>
      <c r="AJ568" s="234"/>
      <c r="AK568" s="234"/>
      <c r="AL568" s="285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  <c r="FQ568" s="41"/>
      <c r="FR568" s="41"/>
    </row>
    <row r="569" spans="1:174" s="40" customFormat="1" ht="21" customHeight="1" x14ac:dyDescent="0.25">
      <c r="A569" s="235" t="s">
        <v>79</v>
      </c>
      <c r="B569" s="230"/>
      <c r="C569" s="247">
        <v>943</v>
      </c>
      <c r="D569" s="248"/>
      <c r="E569" s="525">
        <f t="shared" si="24"/>
        <v>0</v>
      </c>
      <c r="F569" s="542">
        <f>SUM(G569:P569)</f>
        <v>0</v>
      </c>
      <c r="G569" s="284"/>
      <c r="H569" s="234"/>
      <c r="I569" s="284"/>
      <c r="J569" s="234"/>
      <c r="K569" s="234"/>
      <c r="L569" s="234"/>
      <c r="M569" s="234"/>
      <c r="N569" s="234"/>
      <c r="O569" s="234"/>
      <c r="P569" s="237"/>
      <c r="Q569" s="541">
        <f>SUM(R569:U569)</f>
        <v>0</v>
      </c>
      <c r="R569" s="284"/>
      <c r="S569" s="234"/>
      <c r="T569" s="234"/>
      <c r="U569" s="234"/>
      <c r="V569" s="560">
        <f>SUM(W569,AH569)</f>
        <v>0</v>
      </c>
      <c r="W569" s="210">
        <f>SUM(X569:AG569)</f>
        <v>0</v>
      </c>
      <c r="X569" s="284"/>
      <c r="Y569" s="234"/>
      <c r="Z569" s="284"/>
      <c r="AA569" s="234"/>
      <c r="AB569" s="234"/>
      <c r="AC569" s="234"/>
      <c r="AD569" s="234"/>
      <c r="AE569" s="234"/>
      <c r="AF569" s="234"/>
      <c r="AG569" s="237"/>
      <c r="AH569" s="342">
        <f>SUM(AI569:AL569)</f>
        <v>0</v>
      </c>
      <c r="AI569" s="284"/>
      <c r="AJ569" s="234"/>
      <c r="AK569" s="234"/>
      <c r="AL569" s="285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  <c r="FQ569" s="41"/>
      <c r="FR569" s="41"/>
    </row>
    <row r="570" spans="1:174" s="40" customFormat="1" ht="21" customHeight="1" x14ac:dyDescent="0.25">
      <c r="A570" s="235" t="s">
        <v>14</v>
      </c>
      <c r="B570" s="230"/>
      <c r="C570" s="247">
        <v>947</v>
      </c>
      <c r="D570" s="248"/>
      <c r="E570" s="525">
        <f t="shared" si="24"/>
        <v>0</v>
      </c>
      <c r="F570" s="542">
        <f>SUM(G570:P570)</f>
        <v>0</v>
      </c>
      <c r="G570" s="284"/>
      <c r="H570" s="234"/>
      <c r="I570" s="284"/>
      <c r="J570" s="234"/>
      <c r="K570" s="234"/>
      <c r="L570" s="234"/>
      <c r="M570" s="234"/>
      <c r="N570" s="234"/>
      <c r="O570" s="234"/>
      <c r="P570" s="237"/>
      <c r="Q570" s="541">
        <f>SUM(R570:U570)</f>
        <v>0</v>
      </c>
      <c r="R570" s="284"/>
      <c r="S570" s="234"/>
      <c r="T570" s="234"/>
      <c r="U570" s="234"/>
      <c r="V570" s="560">
        <f>SUM(W570,AH570)</f>
        <v>0</v>
      </c>
      <c r="W570" s="210">
        <f>SUM(X570:AG570)</f>
        <v>0</v>
      </c>
      <c r="X570" s="284"/>
      <c r="Y570" s="234"/>
      <c r="Z570" s="284"/>
      <c r="AA570" s="234"/>
      <c r="AB570" s="234"/>
      <c r="AC570" s="234"/>
      <c r="AD570" s="234"/>
      <c r="AE570" s="234"/>
      <c r="AF570" s="234"/>
      <c r="AG570" s="237"/>
      <c r="AH570" s="342">
        <f>SUM(AI570:AL570)</f>
        <v>0</v>
      </c>
      <c r="AI570" s="284"/>
      <c r="AJ570" s="234"/>
      <c r="AK570" s="234"/>
      <c r="AL570" s="285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  <c r="FQ570" s="41"/>
      <c r="FR570" s="41"/>
    </row>
    <row r="571" spans="1:174" s="42" customFormat="1" ht="22.5" customHeight="1" x14ac:dyDescent="0.25">
      <c r="A571" s="526" t="s">
        <v>664</v>
      </c>
      <c r="B571" s="527">
        <v>226</v>
      </c>
      <c r="C571" s="527"/>
      <c r="D571" s="528"/>
      <c r="E571" s="524">
        <f>SUM(E572:E581)</f>
        <v>0</v>
      </c>
      <c r="F571" s="531">
        <f t="shared" ref="F571:AL571" si="46">SUM(F572:F581)</f>
        <v>0</v>
      </c>
      <c r="G571" s="531">
        <f>SUM(G572:G581)</f>
        <v>0</v>
      </c>
      <c r="H571" s="532">
        <f t="shared" si="46"/>
        <v>0</v>
      </c>
      <c r="I571" s="531">
        <f>SUM(I572:I581)</f>
        <v>0</v>
      </c>
      <c r="J571" s="532">
        <f t="shared" si="46"/>
        <v>0</v>
      </c>
      <c r="K571" s="532">
        <f t="shared" si="46"/>
        <v>0</v>
      </c>
      <c r="L571" s="532">
        <f>SUM(L572:L581)</f>
        <v>0</v>
      </c>
      <c r="M571" s="532">
        <f t="shared" si="46"/>
        <v>0</v>
      </c>
      <c r="N571" s="532">
        <f t="shared" si="46"/>
        <v>0</v>
      </c>
      <c r="O571" s="532">
        <f t="shared" si="46"/>
        <v>0</v>
      </c>
      <c r="P571" s="533">
        <f t="shared" si="46"/>
        <v>0</v>
      </c>
      <c r="Q571" s="530">
        <f t="shared" si="46"/>
        <v>0</v>
      </c>
      <c r="R571" s="531">
        <f t="shared" si="46"/>
        <v>0</v>
      </c>
      <c r="S571" s="532">
        <f t="shared" si="46"/>
        <v>0</v>
      </c>
      <c r="T571" s="532">
        <f t="shared" si="46"/>
        <v>0</v>
      </c>
      <c r="U571" s="532">
        <f t="shared" si="46"/>
        <v>0</v>
      </c>
      <c r="V571" s="391">
        <f t="shared" si="46"/>
        <v>0</v>
      </c>
      <c r="W571" s="280">
        <f t="shared" si="46"/>
        <v>0</v>
      </c>
      <c r="X571" s="286">
        <f t="shared" si="46"/>
        <v>0</v>
      </c>
      <c r="Y571" s="280">
        <f t="shared" si="46"/>
        <v>0</v>
      </c>
      <c r="Z571" s="286">
        <f t="shared" si="46"/>
        <v>0</v>
      </c>
      <c r="AA571" s="280">
        <f t="shared" si="46"/>
        <v>0</v>
      </c>
      <c r="AB571" s="280">
        <f t="shared" si="46"/>
        <v>0</v>
      </c>
      <c r="AC571" s="280">
        <f t="shared" si="46"/>
        <v>0</v>
      </c>
      <c r="AD571" s="280">
        <f t="shared" si="46"/>
        <v>0</v>
      </c>
      <c r="AE571" s="280">
        <f t="shared" si="46"/>
        <v>0</v>
      </c>
      <c r="AF571" s="280">
        <f t="shared" si="46"/>
        <v>0</v>
      </c>
      <c r="AG571" s="279">
        <f t="shared" si="46"/>
        <v>0</v>
      </c>
      <c r="AH571" s="278">
        <f t="shared" si="46"/>
        <v>0</v>
      </c>
      <c r="AI571" s="286">
        <f t="shared" si="46"/>
        <v>0</v>
      </c>
      <c r="AJ571" s="280">
        <f t="shared" si="46"/>
        <v>0</v>
      </c>
      <c r="AK571" s="280">
        <f t="shared" si="46"/>
        <v>0</v>
      </c>
      <c r="AL571" s="401">
        <f t="shared" si="46"/>
        <v>0</v>
      </c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4"/>
      <c r="BL571" s="194"/>
      <c r="BM571" s="194"/>
      <c r="BN571" s="194"/>
      <c r="BO571" s="194"/>
      <c r="BP571" s="194"/>
      <c r="BQ571" s="194"/>
      <c r="BR571" s="194"/>
      <c r="BS571" s="194"/>
      <c r="BT571" s="194"/>
      <c r="BU571" s="194"/>
      <c r="BV571" s="194"/>
      <c r="BW571" s="194"/>
      <c r="BX571" s="194"/>
      <c r="BY571" s="194"/>
      <c r="BZ571" s="194"/>
      <c r="CA571" s="194"/>
      <c r="CB571" s="194"/>
      <c r="CC571" s="194"/>
      <c r="CD571" s="194"/>
      <c r="CE571" s="194"/>
      <c r="CF571" s="194"/>
      <c r="CG571" s="194"/>
      <c r="CH571" s="194"/>
      <c r="CI571" s="194"/>
      <c r="CJ571" s="194"/>
      <c r="CK571" s="194"/>
      <c r="CL571" s="194"/>
      <c r="CM571" s="194"/>
      <c r="CN571" s="194"/>
      <c r="CO571" s="194"/>
      <c r="CP571" s="194"/>
      <c r="CQ571" s="194"/>
      <c r="CR571" s="194"/>
      <c r="CS571" s="194"/>
      <c r="CT571" s="194"/>
      <c r="CU571" s="194"/>
      <c r="CV571" s="194"/>
      <c r="CW571" s="194"/>
      <c r="CX571" s="194"/>
      <c r="CY571" s="194"/>
      <c r="CZ571" s="194"/>
      <c r="DA571" s="194"/>
      <c r="DB571" s="194"/>
      <c r="DC571" s="194"/>
      <c r="DD571" s="194"/>
      <c r="DE571" s="194"/>
      <c r="DF571" s="194"/>
      <c r="DG571" s="194"/>
      <c r="DH571" s="194"/>
      <c r="DI571" s="194"/>
      <c r="DJ571" s="194"/>
      <c r="DK571" s="194"/>
      <c r="DL571" s="194"/>
      <c r="DM571" s="194"/>
      <c r="DN571" s="194"/>
      <c r="DO571" s="194"/>
      <c r="DP571" s="194"/>
      <c r="DQ571" s="194"/>
      <c r="DR571" s="194"/>
      <c r="DS571" s="194"/>
      <c r="DT571" s="194"/>
      <c r="DU571" s="194"/>
      <c r="DV571" s="194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</row>
    <row r="572" spans="1:174" s="40" customFormat="1" ht="58.5" customHeight="1" x14ac:dyDescent="0.25">
      <c r="A572" s="235" t="s">
        <v>119</v>
      </c>
      <c r="B572" s="230"/>
      <c r="C572" s="247">
        <v>921</v>
      </c>
      <c r="D572" s="261"/>
      <c r="E572" s="525">
        <f>SUM(F572,Q572)</f>
        <v>0</v>
      </c>
      <c r="F572" s="542">
        <f>SUM(G572:P572)</f>
        <v>0</v>
      </c>
      <c r="G572" s="377"/>
      <c r="H572" s="260"/>
      <c r="I572" s="377"/>
      <c r="J572" s="260"/>
      <c r="K572" s="260"/>
      <c r="L572" s="260"/>
      <c r="M572" s="260"/>
      <c r="N572" s="260"/>
      <c r="O572" s="260"/>
      <c r="P572" s="261"/>
      <c r="Q572" s="541">
        <f>SUM(R572:U572)</f>
        <v>0</v>
      </c>
      <c r="R572" s="377"/>
      <c r="S572" s="260"/>
      <c r="T572" s="260"/>
      <c r="U572" s="260"/>
      <c r="V572" s="560">
        <f>SUM(W572,AH572)</f>
        <v>0</v>
      </c>
      <c r="W572" s="210">
        <f>SUM(X572:AG572)</f>
        <v>0</v>
      </c>
      <c r="X572" s="377"/>
      <c r="Y572" s="260"/>
      <c r="Z572" s="377"/>
      <c r="AA572" s="260"/>
      <c r="AB572" s="260"/>
      <c r="AC572" s="260"/>
      <c r="AD572" s="260"/>
      <c r="AE572" s="260"/>
      <c r="AF572" s="260"/>
      <c r="AG572" s="261"/>
      <c r="AH572" s="342">
        <f>SUM(AI572:AL572)</f>
        <v>0</v>
      </c>
      <c r="AI572" s="377"/>
      <c r="AJ572" s="260"/>
      <c r="AK572" s="260"/>
      <c r="AL572" s="378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  <c r="FQ572" s="41"/>
      <c r="FR572" s="41"/>
    </row>
    <row r="573" spans="1:174" s="40" customFormat="1" ht="44.25" customHeight="1" x14ac:dyDescent="0.25">
      <c r="A573" s="235" t="s">
        <v>790</v>
      </c>
      <c r="B573" s="230"/>
      <c r="C573" s="247">
        <v>952</v>
      </c>
      <c r="D573" s="248"/>
      <c r="E573" s="525">
        <f t="shared" ref="E573" si="47">SUM(F573,Q573)</f>
        <v>0</v>
      </c>
      <c r="F573" s="542">
        <f>SUM(G573:P573)</f>
        <v>0</v>
      </c>
      <c r="G573" s="377"/>
      <c r="H573" s="260"/>
      <c r="I573" s="377"/>
      <c r="J573" s="260"/>
      <c r="K573" s="260"/>
      <c r="L573" s="260"/>
      <c r="M573" s="260"/>
      <c r="N573" s="260"/>
      <c r="O573" s="260"/>
      <c r="P573" s="261"/>
      <c r="Q573" s="541">
        <f>SUM(R573:U573)</f>
        <v>0</v>
      </c>
      <c r="R573" s="377"/>
      <c r="S573" s="260"/>
      <c r="T573" s="260"/>
      <c r="U573" s="260"/>
      <c r="V573" s="560">
        <f>SUM(W573,AH573)</f>
        <v>0</v>
      </c>
      <c r="W573" s="210">
        <f>SUM(X573:AG573)</f>
        <v>0</v>
      </c>
      <c r="X573" s="377"/>
      <c r="Y573" s="260"/>
      <c r="Z573" s="377"/>
      <c r="AA573" s="260"/>
      <c r="AB573" s="260"/>
      <c r="AC573" s="260"/>
      <c r="AD573" s="260"/>
      <c r="AE573" s="260"/>
      <c r="AF573" s="260"/>
      <c r="AG573" s="261"/>
      <c r="AH573" s="342">
        <f>SUM(AI573:AL573)</f>
        <v>0</v>
      </c>
      <c r="AI573" s="377"/>
      <c r="AJ573" s="260"/>
      <c r="AK573" s="260"/>
      <c r="AL573" s="378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  <c r="FD573" s="41"/>
      <c r="FE573" s="41"/>
      <c r="FF573" s="41"/>
      <c r="FG573" s="41"/>
      <c r="FH573" s="41"/>
      <c r="FI573" s="41"/>
      <c r="FJ573" s="41"/>
      <c r="FK573" s="41"/>
      <c r="FL573" s="41"/>
      <c r="FM573" s="41"/>
      <c r="FN573" s="41"/>
      <c r="FO573" s="41"/>
      <c r="FP573" s="41"/>
      <c r="FQ573" s="41"/>
      <c r="FR573" s="41"/>
    </row>
    <row r="574" spans="1:174" s="40" customFormat="1" ht="45.75" customHeight="1" x14ac:dyDescent="0.25">
      <c r="A574" s="235" t="s">
        <v>30</v>
      </c>
      <c r="B574" s="230"/>
      <c r="C574" s="247">
        <v>953</v>
      </c>
      <c r="D574" s="248"/>
      <c r="E574" s="525">
        <f t="shared" si="24"/>
        <v>0</v>
      </c>
      <c r="F574" s="542">
        <f t="shared" ref="F574:F581" si="48">SUM(G574:P574)</f>
        <v>0</v>
      </c>
      <c r="G574" s="284"/>
      <c r="H574" s="234"/>
      <c r="I574" s="284"/>
      <c r="J574" s="234"/>
      <c r="K574" s="234"/>
      <c r="L574" s="234"/>
      <c r="M574" s="234"/>
      <c r="N574" s="234"/>
      <c r="O574" s="234"/>
      <c r="P574" s="237"/>
      <c r="Q574" s="541">
        <f t="shared" ref="Q574:Q581" si="49">SUM(R574:U574)</f>
        <v>0</v>
      </c>
      <c r="R574" s="284"/>
      <c r="S574" s="234"/>
      <c r="T574" s="234"/>
      <c r="U574" s="234"/>
      <c r="V574" s="560">
        <f t="shared" ref="V574:V581" si="50">SUM(W574,AH574)</f>
        <v>0</v>
      </c>
      <c r="W574" s="210">
        <f t="shared" ref="W574:W581" si="51">SUM(X574:AG574)</f>
        <v>0</v>
      </c>
      <c r="X574" s="284"/>
      <c r="Y574" s="234"/>
      <c r="Z574" s="284"/>
      <c r="AA574" s="234"/>
      <c r="AB574" s="234"/>
      <c r="AC574" s="234"/>
      <c r="AD574" s="234"/>
      <c r="AE574" s="234"/>
      <c r="AF574" s="234"/>
      <c r="AG574" s="237"/>
      <c r="AH574" s="342">
        <f t="shared" ref="AH574:AH581" si="52">SUM(AI574:AL574)</f>
        <v>0</v>
      </c>
      <c r="AI574" s="284"/>
      <c r="AJ574" s="234"/>
      <c r="AK574" s="234"/>
      <c r="AL574" s="285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  <c r="FQ574" s="41"/>
      <c r="FR574" s="41"/>
    </row>
    <row r="575" spans="1:174" s="40" customFormat="1" ht="22.5" customHeight="1" x14ac:dyDescent="0.25">
      <c r="A575" s="235" t="s">
        <v>12</v>
      </c>
      <c r="B575" s="230"/>
      <c r="C575" s="247">
        <v>954</v>
      </c>
      <c r="D575" s="248"/>
      <c r="E575" s="525">
        <f>SUM(F575,Q575)</f>
        <v>0</v>
      </c>
      <c r="F575" s="542">
        <f>SUM(G575:P575)</f>
        <v>0</v>
      </c>
      <c r="G575" s="284"/>
      <c r="H575" s="234"/>
      <c r="I575" s="284"/>
      <c r="J575" s="234"/>
      <c r="K575" s="234"/>
      <c r="L575" s="234"/>
      <c r="M575" s="234"/>
      <c r="N575" s="234"/>
      <c r="O575" s="234"/>
      <c r="P575" s="237"/>
      <c r="Q575" s="541">
        <f t="shared" si="49"/>
        <v>0</v>
      </c>
      <c r="R575" s="284"/>
      <c r="S575" s="234"/>
      <c r="T575" s="234"/>
      <c r="U575" s="234"/>
      <c r="V575" s="560">
        <f t="shared" si="50"/>
        <v>0</v>
      </c>
      <c r="W575" s="210">
        <f t="shared" si="51"/>
        <v>0</v>
      </c>
      <c r="X575" s="284"/>
      <c r="Y575" s="234"/>
      <c r="Z575" s="284"/>
      <c r="AA575" s="234"/>
      <c r="AB575" s="234"/>
      <c r="AC575" s="234"/>
      <c r="AD575" s="234"/>
      <c r="AE575" s="234"/>
      <c r="AF575" s="234"/>
      <c r="AG575" s="237"/>
      <c r="AH575" s="342">
        <f t="shared" si="52"/>
        <v>0</v>
      </c>
      <c r="AI575" s="284"/>
      <c r="AJ575" s="234"/>
      <c r="AK575" s="234"/>
      <c r="AL575" s="285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  <c r="FD575" s="41"/>
      <c r="FE575" s="41"/>
      <c r="FF575" s="41"/>
      <c r="FG575" s="41"/>
      <c r="FH575" s="41"/>
      <c r="FI575" s="41"/>
      <c r="FJ575" s="41"/>
      <c r="FK575" s="41"/>
      <c r="FL575" s="41"/>
      <c r="FM575" s="41"/>
      <c r="FN575" s="41"/>
      <c r="FO575" s="41"/>
      <c r="FP575" s="41"/>
      <c r="FQ575" s="41"/>
      <c r="FR575" s="41"/>
    </row>
    <row r="576" spans="1:174" s="40" customFormat="1" ht="23.25" customHeight="1" x14ac:dyDescent="0.25">
      <c r="A576" s="235" t="s">
        <v>87</v>
      </c>
      <c r="B576" s="230"/>
      <c r="C576" s="247">
        <v>955</v>
      </c>
      <c r="D576" s="248"/>
      <c r="E576" s="525">
        <f t="shared" si="24"/>
        <v>0</v>
      </c>
      <c r="F576" s="542">
        <f>SUM(G576:P576)</f>
        <v>0</v>
      </c>
      <c r="G576" s="284"/>
      <c r="H576" s="234"/>
      <c r="I576" s="284"/>
      <c r="J576" s="234"/>
      <c r="K576" s="234"/>
      <c r="L576" s="234"/>
      <c r="M576" s="234"/>
      <c r="N576" s="234"/>
      <c r="O576" s="234"/>
      <c r="P576" s="237"/>
      <c r="Q576" s="541">
        <f t="shared" si="49"/>
        <v>0</v>
      </c>
      <c r="R576" s="284"/>
      <c r="S576" s="234"/>
      <c r="T576" s="234"/>
      <c r="U576" s="234"/>
      <c r="V576" s="560">
        <f>SUM(W576,AH576)</f>
        <v>0</v>
      </c>
      <c r="W576" s="210">
        <f t="shared" si="51"/>
        <v>0</v>
      </c>
      <c r="X576" s="284"/>
      <c r="Y576" s="234"/>
      <c r="Z576" s="284"/>
      <c r="AA576" s="234"/>
      <c r="AB576" s="234"/>
      <c r="AC576" s="234"/>
      <c r="AD576" s="234"/>
      <c r="AE576" s="234"/>
      <c r="AF576" s="234"/>
      <c r="AG576" s="237"/>
      <c r="AH576" s="342">
        <f t="shared" si="52"/>
        <v>0</v>
      </c>
      <c r="AI576" s="284"/>
      <c r="AJ576" s="234"/>
      <c r="AK576" s="234"/>
      <c r="AL576" s="285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  <c r="FQ576" s="41"/>
      <c r="FR576" s="41"/>
    </row>
    <row r="577" spans="1:174" s="40" customFormat="1" ht="29.25" x14ac:dyDescent="0.25">
      <c r="A577" s="235" t="s">
        <v>43</v>
      </c>
      <c r="B577" s="230"/>
      <c r="C577" s="247">
        <v>956</v>
      </c>
      <c r="D577" s="248"/>
      <c r="E577" s="525">
        <f t="shared" si="24"/>
        <v>0</v>
      </c>
      <c r="F577" s="542">
        <f t="shared" si="48"/>
        <v>0</v>
      </c>
      <c r="G577" s="284"/>
      <c r="H577" s="234"/>
      <c r="I577" s="284"/>
      <c r="J577" s="234"/>
      <c r="K577" s="234"/>
      <c r="L577" s="234"/>
      <c r="M577" s="234"/>
      <c r="N577" s="234"/>
      <c r="O577" s="234"/>
      <c r="P577" s="237"/>
      <c r="Q577" s="541">
        <f t="shared" si="49"/>
        <v>0</v>
      </c>
      <c r="R577" s="284"/>
      <c r="S577" s="234"/>
      <c r="T577" s="234"/>
      <c r="U577" s="234"/>
      <c r="V577" s="560">
        <f t="shared" si="50"/>
        <v>0</v>
      </c>
      <c r="W577" s="210">
        <f t="shared" si="51"/>
        <v>0</v>
      </c>
      <c r="X577" s="284"/>
      <c r="Y577" s="234"/>
      <c r="Z577" s="284"/>
      <c r="AA577" s="234"/>
      <c r="AB577" s="234"/>
      <c r="AC577" s="234"/>
      <c r="AD577" s="234"/>
      <c r="AE577" s="234"/>
      <c r="AF577" s="234"/>
      <c r="AG577" s="237"/>
      <c r="AH577" s="342">
        <f t="shared" si="52"/>
        <v>0</v>
      </c>
      <c r="AI577" s="284"/>
      <c r="AJ577" s="234"/>
      <c r="AK577" s="234"/>
      <c r="AL577" s="285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  <c r="FQ577" s="41"/>
      <c r="FR577" s="41"/>
    </row>
    <row r="578" spans="1:174" s="40" customFormat="1" ht="57.75" customHeight="1" x14ac:dyDescent="0.25">
      <c r="A578" s="235" t="s">
        <v>88</v>
      </c>
      <c r="B578" s="230"/>
      <c r="C578" s="247">
        <v>957</v>
      </c>
      <c r="D578" s="248"/>
      <c r="E578" s="525">
        <f>SUM(F578,Q578)</f>
        <v>0</v>
      </c>
      <c r="F578" s="542">
        <f t="shared" si="48"/>
        <v>0</v>
      </c>
      <c r="G578" s="284"/>
      <c r="H578" s="234"/>
      <c r="I578" s="284"/>
      <c r="J578" s="234"/>
      <c r="K578" s="234"/>
      <c r="L578" s="234"/>
      <c r="M578" s="234"/>
      <c r="N578" s="234"/>
      <c r="O578" s="234"/>
      <c r="P578" s="237"/>
      <c r="Q578" s="541">
        <f t="shared" si="49"/>
        <v>0</v>
      </c>
      <c r="R578" s="284"/>
      <c r="S578" s="234"/>
      <c r="T578" s="234"/>
      <c r="U578" s="234"/>
      <c r="V578" s="560">
        <f t="shared" si="50"/>
        <v>0</v>
      </c>
      <c r="W578" s="210">
        <f t="shared" si="51"/>
        <v>0</v>
      </c>
      <c r="X578" s="284"/>
      <c r="Y578" s="234"/>
      <c r="Z578" s="284"/>
      <c r="AA578" s="234"/>
      <c r="AB578" s="234"/>
      <c r="AC578" s="234"/>
      <c r="AD578" s="234"/>
      <c r="AE578" s="234"/>
      <c r="AF578" s="234"/>
      <c r="AG578" s="237"/>
      <c r="AH578" s="342">
        <f t="shared" si="52"/>
        <v>0</v>
      </c>
      <c r="AI578" s="284"/>
      <c r="AJ578" s="234"/>
      <c r="AK578" s="234"/>
      <c r="AL578" s="285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  <c r="FQ578" s="41"/>
      <c r="FR578" s="41"/>
    </row>
    <row r="579" spans="1:174" s="40" customFormat="1" ht="115.5" customHeight="1" x14ac:dyDescent="0.25">
      <c r="A579" s="235" t="s">
        <v>1663</v>
      </c>
      <c r="B579" s="230"/>
      <c r="C579" s="247">
        <v>966</v>
      </c>
      <c r="D579" s="248"/>
      <c r="E579" s="525">
        <f>SUM(F579,Q579)</f>
        <v>0</v>
      </c>
      <c r="F579" s="542">
        <f>SUM(G579:P579)</f>
        <v>0</v>
      </c>
      <c r="G579" s="284"/>
      <c r="H579" s="234"/>
      <c r="I579" s="284"/>
      <c r="J579" s="234"/>
      <c r="K579" s="234"/>
      <c r="L579" s="234"/>
      <c r="M579" s="234"/>
      <c r="N579" s="234"/>
      <c r="O579" s="234"/>
      <c r="P579" s="237"/>
      <c r="Q579" s="541">
        <f>SUM(R579:U579)</f>
        <v>0</v>
      </c>
      <c r="R579" s="284"/>
      <c r="S579" s="234"/>
      <c r="T579" s="234"/>
      <c r="U579" s="234"/>
      <c r="V579" s="560">
        <f>SUM(W579,AH579)</f>
        <v>0</v>
      </c>
      <c r="W579" s="210">
        <f>SUM(X579:AG579)</f>
        <v>0</v>
      </c>
      <c r="X579" s="284"/>
      <c r="Y579" s="234"/>
      <c r="Z579" s="284"/>
      <c r="AA579" s="234"/>
      <c r="AB579" s="234"/>
      <c r="AC579" s="234"/>
      <c r="AD579" s="234"/>
      <c r="AE579" s="234"/>
      <c r="AF579" s="234"/>
      <c r="AG579" s="237"/>
      <c r="AH579" s="342">
        <f>SUM(AI579:AL579)</f>
        <v>0</v>
      </c>
      <c r="AI579" s="284"/>
      <c r="AJ579" s="234"/>
      <c r="AK579" s="234"/>
      <c r="AL579" s="285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  <c r="FQ579" s="41"/>
      <c r="FR579" s="41"/>
    </row>
    <row r="580" spans="1:174" s="40" customFormat="1" ht="74.25" customHeight="1" x14ac:dyDescent="0.25">
      <c r="A580" s="235" t="s">
        <v>26</v>
      </c>
      <c r="B580" s="230"/>
      <c r="C580" s="247">
        <v>995</v>
      </c>
      <c r="D580" s="248"/>
      <c r="E580" s="525">
        <f t="shared" si="24"/>
        <v>0</v>
      </c>
      <c r="F580" s="542">
        <f t="shared" si="48"/>
        <v>0</v>
      </c>
      <c r="G580" s="284"/>
      <c r="H580" s="234"/>
      <c r="I580" s="284"/>
      <c r="J580" s="234"/>
      <c r="K580" s="234"/>
      <c r="L580" s="234"/>
      <c r="M580" s="234"/>
      <c r="N580" s="234"/>
      <c r="O580" s="234"/>
      <c r="P580" s="237"/>
      <c r="Q580" s="541">
        <f t="shared" si="49"/>
        <v>0</v>
      </c>
      <c r="R580" s="284"/>
      <c r="S580" s="234"/>
      <c r="T580" s="234"/>
      <c r="U580" s="234"/>
      <c r="V580" s="560">
        <f t="shared" si="50"/>
        <v>0</v>
      </c>
      <c r="W580" s="210">
        <f t="shared" si="51"/>
        <v>0</v>
      </c>
      <c r="X580" s="284"/>
      <c r="Y580" s="234"/>
      <c r="Z580" s="284"/>
      <c r="AA580" s="234"/>
      <c r="AB580" s="234"/>
      <c r="AC580" s="234"/>
      <c r="AD580" s="234"/>
      <c r="AE580" s="234"/>
      <c r="AF580" s="234"/>
      <c r="AG580" s="237"/>
      <c r="AH580" s="342">
        <f>SUM(AI580:AL580)</f>
        <v>0</v>
      </c>
      <c r="AI580" s="284"/>
      <c r="AJ580" s="234"/>
      <c r="AK580" s="234"/>
      <c r="AL580" s="285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  <c r="FD580" s="41"/>
      <c r="FE580" s="41"/>
      <c r="FF580" s="41"/>
      <c r="FG580" s="41"/>
      <c r="FH580" s="41"/>
      <c r="FI580" s="41"/>
      <c r="FJ580" s="41"/>
      <c r="FK580" s="41"/>
      <c r="FL580" s="41"/>
      <c r="FM580" s="41"/>
      <c r="FN580" s="41"/>
      <c r="FO580" s="41"/>
      <c r="FP580" s="41"/>
      <c r="FQ580" s="41"/>
      <c r="FR580" s="41"/>
    </row>
    <row r="581" spans="1:174" s="40" customFormat="1" ht="24.75" customHeight="1" x14ac:dyDescent="0.25">
      <c r="A581" s="235" t="s">
        <v>89</v>
      </c>
      <c r="B581" s="230"/>
      <c r="C581" s="247">
        <v>996</v>
      </c>
      <c r="D581" s="248"/>
      <c r="E581" s="525">
        <f t="shared" si="24"/>
        <v>0</v>
      </c>
      <c r="F581" s="542">
        <f t="shared" si="48"/>
        <v>0</v>
      </c>
      <c r="G581" s="284"/>
      <c r="H581" s="234"/>
      <c r="I581" s="284"/>
      <c r="J581" s="234"/>
      <c r="K581" s="234"/>
      <c r="L581" s="234"/>
      <c r="M581" s="234"/>
      <c r="N581" s="234"/>
      <c r="O581" s="234"/>
      <c r="P581" s="237"/>
      <c r="Q581" s="541">
        <f t="shared" si="49"/>
        <v>0</v>
      </c>
      <c r="R581" s="284"/>
      <c r="S581" s="234"/>
      <c r="T581" s="234"/>
      <c r="U581" s="234"/>
      <c r="V581" s="560">
        <f t="shared" si="50"/>
        <v>0</v>
      </c>
      <c r="W581" s="210">
        <f t="shared" si="51"/>
        <v>0</v>
      </c>
      <c r="X581" s="284"/>
      <c r="Y581" s="234"/>
      <c r="Z581" s="284"/>
      <c r="AA581" s="234"/>
      <c r="AB581" s="234"/>
      <c r="AC581" s="234"/>
      <c r="AD581" s="234"/>
      <c r="AE581" s="234"/>
      <c r="AF581" s="234"/>
      <c r="AG581" s="237"/>
      <c r="AH581" s="342">
        <f t="shared" si="52"/>
        <v>0</v>
      </c>
      <c r="AI581" s="284"/>
      <c r="AJ581" s="234"/>
      <c r="AK581" s="234"/>
      <c r="AL581" s="285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  <c r="FQ581" s="41"/>
      <c r="FR581" s="41"/>
    </row>
    <row r="582" spans="1:174" s="42" customFormat="1" ht="21.75" customHeight="1" x14ac:dyDescent="0.25">
      <c r="A582" s="526" t="s">
        <v>90</v>
      </c>
      <c r="B582" s="527">
        <v>260</v>
      </c>
      <c r="C582" s="527"/>
      <c r="D582" s="536"/>
      <c r="E582" s="524">
        <f t="shared" ref="E582:AL582" si="53">E583</f>
        <v>0</v>
      </c>
      <c r="F582" s="531">
        <f t="shared" si="53"/>
        <v>0</v>
      </c>
      <c r="G582" s="531">
        <f t="shared" si="53"/>
        <v>0</v>
      </c>
      <c r="H582" s="532">
        <f t="shared" si="53"/>
        <v>0</v>
      </c>
      <c r="I582" s="531">
        <f t="shared" si="53"/>
        <v>0</v>
      </c>
      <c r="J582" s="532">
        <f t="shared" si="53"/>
        <v>0</v>
      </c>
      <c r="K582" s="532">
        <f t="shared" si="53"/>
        <v>0</v>
      </c>
      <c r="L582" s="532">
        <f t="shared" si="53"/>
        <v>0</v>
      </c>
      <c r="M582" s="532">
        <f t="shared" si="53"/>
        <v>0</v>
      </c>
      <c r="N582" s="532">
        <f t="shared" si="53"/>
        <v>0</v>
      </c>
      <c r="O582" s="532">
        <f t="shared" si="53"/>
        <v>0</v>
      </c>
      <c r="P582" s="533">
        <f t="shared" si="53"/>
        <v>0</v>
      </c>
      <c r="Q582" s="530">
        <f t="shared" si="53"/>
        <v>0</v>
      </c>
      <c r="R582" s="531">
        <f t="shared" si="53"/>
        <v>0</v>
      </c>
      <c r="S582" s="532">
        <f t="shared" si="53"/>
        <v>0</v>
      </c>
      <c r="T582" s="532">
        <f t="shared" si="53"/>
        <v>0</v>
      </c>
      <c r="U582" s="532">
        <f t="shared" si="53"/>
        <v>0</v>
      </c>
      <c r="V582" s="391">
        <f t="shared" si="53"/>
        <v>0</v>
      </c>
      <c r="W582" s="280">
        <f t="shared" si="53"/>
        <v>0</v>
      </c>
      <c r="X582" s="286">
        <f t="shared" si="53"/>
        <v>0</v>
      </c>
      <c r="Y582" s="280">
        <f t="shared" si="53"/>
        <v>0</v>
      </c>
      <c r="Z582" s="286">
        <f t="shared" si="53"/>
        <v>0</v>
      </c>
      <c r="AA582" s="280">
        <f t="shared" si="53"/>
        <v>0</v>
      </c>
      <c r="AB582" s="280">
        <f t="shared" si="53"/>
        <v>0</v>
      </c>
      <c r="AC582" s="280">
        <f t="shared" si="53"/>
        <v>0</v>
      </c>
      <c r="AD582" s="280">
        <f t="shared" si="53"/>
        <v>0</v>
      </c>
      <c r="AE582" s="280">
        <f t="shared" si="53"/>
        <v>0</v>
      </c>
      <c r="AF582" s="280">
        <f t="shared" si="53"/>
        <v>0</v>
      </c>
      <c r="AG582" s="279">
        <f t="shared" si="53"/>
        <v>0</v>
      </c>
      <c r="AH582" s="278">
        <f t="shared" si="53"/>
        <v>0</v>
      </c>
      <c r="AI582" s="286">
        <f t="shared" si="53"/>
        <v>0</v>
      </c>
      <c r="AJ582" s="280">
        <f t="shared" si="53"/>
        <v>0</v>
      </c>
      <c r="AK582" s="280">
        <f t="shared" si="53"/>
        <v>0</v>
      </c>
      <c r="AL582" s="401">
        <f t="shared" si="53"/>
        <v>0</v>
      </c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94"/>
      <c r="BT582" s="194"/>
      <c r="BU582" s="194"/>
      <c r="BV582" s="194"/>
      <c r="BW582" s="194"/>
      <c r="BX582" s="194"/>
      <c r="BY582" s="194"/>
      <c r="BZ582" s="194"/>
      <c r="CA582" s="194"/>
      <c r="CB582" s="194"/>
      <c r="CC582" s="194"/>
      <c r="CD582" s="194"/>
      <c r="CE582" s="194"/>
      <c r="CF582" s="194"/>
      <c r="CG582" s="194"/>
      <c r="CH582" s="194"/>
      <c r="CI582" s="194"/>
      <c r="CJ582" s="194"/>
      <c r="CK582" s="194"/>
      <c r="CL582" s="194"/>
      <c r="CM582" s="194"/>
      <c r="CN582" s="194"/>
      <c r="CO582" s="194"/>
      <c r="CP582" s="194"/>
      <c r="CQ582" s="194"/>
      <c r="CR582" s="194"/>
      <c r="CS582" s="194"/>
      <c r="CT582" s="194"/>
      <c r="CU582" s="194"/>
      <c r="CV582" s="194"/>
      <c r="CW582" s="194"/>
      <c r="CX582" s="194"/>
      <c r="CY582" s="194"/>
      <c r="CZ582" s="194"/>
      <c r="DA582" s="194"/>
      <c r="DB582" s="194"/>
      <c r="DC582" s="194"/>
      <c r="DD582" s="194"/>
      <c r="DE582" s="194"/>
      <c r="DF582" s="194"/>
      <c r="DG582" s="194"/>
      <c r="DH582" s="194"/>
      <c r="DI582" s="194"/>
      <c r="DJ582" s="194"/>
      <c r="DK582" s="194"/>
      <c r="DL582" s="194"/>
      <c r="DM582" s="194"/>
      <c r="DN582" s="194"/>
      <c r="DO582" s="194"/>
      <c r="DP582" s="194"/>
      <c r="DQ582" s="194"/>
      <c r="DR582" s="194"/>
      <c r="DS582" s="194"/>
      <c r="DT582" s="194"/>
      <c r="DU582" s="194"/>
      <c r="DV582" s="19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</row>
    <row r="583" spans="1:174" s="42" customFormat="1" ht="33.75" customHeight="1" x14ac:dyDescent="0.25">
      <c r="A583" s="535" t="s">
        <v>659</v>
      </c>
      <c r="B583" s="527">
        <v>262</v>
      </c>
      <c r="C583" s="527"/>
      <c r="D583" s="536"/>
      <c r="E583" s="524">
        <f>SUM(E584)</f>
        <v>0</v>
      </c>
      <c r="F583" s="531">
        <f>SUM(F584)</f>
        <v>0</v>
      </c>
      <c r="G583" s="531">
        <f t="shared" ref="G583:J583" si="54">SUM(G584)</f>
        <v>0</v>
      </c>
      <c r="H583" s="532">
        <f t="shared" si="54"/>
        <v>0</v>
      </c>
      <c r="I583" s="531">
        <f t="shared" si="54"/>
        <v>0</v>
      </c>
      <c r="J583" s="532">
        <f t="shared" si="54"/>
        <v>0</v>
      </c>
      <c r="K583" s="532">
        <f t="shared" ref="K583:N583" si="55">SUM(K584)</f>
        <v>0</v>
      </c>
      <c r="L583" s="532">
        <f t="shared" si="55"/>
        <v>0</v>
      </c>
      <c r="M583" s="532">
        <f t="shared" si="55"/>
        <v>0</v>
      </c>
      <c r="N583" s="532">
        <f t="shared" si="55"/>
        <v>0</v>
      </c>
      <c r="O583" s="532">
        <f t="shared" ref="O583:W583" si="56">SUM(O584)</f>
        <v>0</v>
      </c>
      <c r="P583" s="533">
        <f t="shared" si="56"/>
        <v>0</v>
      </c>
      <c r="Q583" s="530">
        <f t="shared" si="56"/>
        <v>0</v>
      </c>
      <c r="R583" s="531">
        <f t="shared" ref="R583" si="57">SUM(R584)</f>
        <v>0</v>
      </c>
      <c r="S583" s="532">
        <f t="shared" si="56"/>
        <v>0</v>
      </c>
      <c r="T583" s="532">
        <f t="shared" si="56"/>
        <v>0</v>
      </c>
      <c r="U583" s="532">
        <f t="shared" si="56"/>
        <v>0</v>
      </c>
      <c r="V583" s="391">
        <f t="shared" si="56"/>
        <v>0</v>
      </c>
      <c r="W583" s="280">
        <f t="shared" si="56"/>
        <v>0</v>
      </c>
      <c r="X583" s="286">
        <f t="shared" ref="X583:AA583" si="58">SUM(X584)</f>
        <v>0</v>
      </c>
      <c r="Y583" s="280">
        <f t="shared" si="58"/>
        <v>0</v>
      </c>
      <c r="Z583" s="286">
        <f t="shared" si="58"/>
        <v>0</v>
      </c>
      <c r="AA583" s="280">
        <f t="shared" si="58"/>
        <v>0</v>
      </c>
      <c r="AB583" s="280">
        <f t="shared" ref="AB583:AE583" si="59">SUM(AB584)</f>
        <v>0</v>
      </c>
      <c r="AC583" s="280">
        <f t="shared" si="59"/>
        <v>0</v>
      </c>
      <c r="AD583" s="280">
        <f t="shared" si="59"/>
        <v>0</v>
      </c>
      <c r="AE583" s="280">
        <f t="shared" si="59"/>
        <v>0</v>
      </c>
      <c r="AF583" s="280">
        <f t="shared" ref="AF583:AL583" si="60">SUM(AF584)</f>
        <v>0</v>
      </c>
      <c r="AG583" s="279">
        <f t="shared" si="60"/>
        <v>0</v>
      </c>
      <c r="AH583" s="278">
        <f t="shared" si="60"/>
        <v>0</v>
      </c>
      <c r="AI583" s="286">
        <f t="shared" ref="AI583" si="61">SUM(AI584)</f>
        <v>0</v>
      </c>
      <c r="AJ583" s="280">
        <f t="shared" si="60"/>
        <v>0</v>
      </c>
      <c r="AK583" s="280">
        <f t="shared" si="60"/>
        <v>0</v>
      </c>
      <c r="AL583" s="401">
        <f t="shared" si="60"/>
        <v>0</v>
      </c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4"/>
      <c r="BL583" s="194"/>
      <c r="BM583" s="194"/>
      <c r="BN583" s="194"/>
      <c r="BO583" s="194"/>
      <c r="BP583" s="194"/>
      <c r="BQ583" s="194"/>
      <c r="BR583" s="194"/>
      <c r="BS583" s="194"/>
      <c r="BT583" s="194"/>
      <c r="BU583" s="194"/>
      <c r="BV583" s="194"/>
      <c r="BW583" s="194"/>
      <c r="BX583" s="194"/>
      <c r="BY583" s="194"/>
      <c r="BZ583" s="194"/>
      <c r="CA583" s="194"/>
      <c r="CB583" s="194"/>
      <c r="CC583" s="194"/>
      <c r="CD583" s="194"/>
      <c r="CE583" s="194"/>
      <c r="CF583" s="194"/>
      <c r="CG583" s="194"/>
      <c r="CH583" s="194"/>
      <c r="CI583" s="194"/>
      <c r="CJ583" s="194"/>
      <c r="CK583" s="194"/>
      <c r="CL583" s="194"/>
      <c r="CM583" s="194"/>
      <c r="CN583" s="194"/>
      <c r="CO583" s="194"/>
      <c r="CP583" s="194"/>
      <c r="CQ583" s="194"/>
      <c r="CR583" s="194"/>
      <c r="CS583" s="194"/>
      <c r="CT583" s="194"/>
      <c r="CU583" s="194"/>
      <c r="CV583" s="194"/>
      <c r="CW583" s="194"/>
      <c r="CX583" s="194"/>
      <c r="CY583" s="194"/>
      <c r="CZ583" s="194"/>
      <c r="DA583" s="194"/>
      <c r="DB583" s="194"/>
      <c r="DC583" s="194"/>
      <c r="DD583" s="194"/>
      <c r="DE583" s="194"/>
      <c r="DF583" s="194"/>
      <c r="DG583" s="194"/>
      <c r="DH583" s="194"/>
      <c r="DI583" s="194"/>
      <c r="DJ583" s="194"/>
      <c r="DK583" s="194"/>
      <c r="DL583" s="194"/>
      <c r="DM583" s="194"/>
      <c r="DN583" s="194"/>
      <c r="DO583" s="194"/>
      <c r="DP583" s="194"/>
      <c r="DQ583" s="194"/>
      <c r="DR583" s="194"/>
      <c r="DS583" s="194"/>
      <c r="DT583" s="194"/>
      <c r="DU583" s="194"/>
      <c r="DV583" s="194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</row>
    <row r="584" spans="1:174" s="40" customFormat="1" ht="26.25" customHeight="1" x14ac:dyDescent="0.25">
      <c r="A584" s="235" t="s">
        <v>660</v>
      </c>
      <c r="B584" s="230"/>
      <c r="C584" s="247">
        <v>993</v>
      </c>
      <c r="D584" s="244"/>
      <c r="E584" s="525">
        <f>SUM(F584,Q584)</f>
        <v>0</v>
      </c>
      <c r="F584" s="542">
        <f>SUM(G584:P584)</f>
        <v>0</v>
      </c>
      <c r="G584" s="284"/>
      <c r="H584" s="234"/>
      <c r="I584" s="284"/>
      <c r="J584" s="234"/>
      <c r="K584" s="234"/>
      <c r="L584" s="234"/>
      <c r="M584" s="234"/>
      <c r="N584" s="234"/>
      <c r="O584" s="234"/>
      <c r="P584" s="237"/>
      <c r="Q584" s="541">
        <f>SUM(R584:U584)</f>
        <v>0</v>
      </c>
      <c r="R584" s="284"/>
      <c r="S584" s="234"/>
      <c r="T584" s="234"/>
      <c r="U584" s="234"/>
      <c r="V584" s="560">
        <f>SUM(W584,AH584)</f>
        <v>0</v>
      </c>
      <c r="W584" s="210">
        <f>SUM(X584:AG584)</f>
        <v>0</v>
      </c>
      <c r="X584" s="284"/>
      <c r="Y584" s="234"/>
      <c r="Z584" s="284"/>
      <c r="AA584" s="234"/>
      <c r="AB584" s="234"/>
      <c r="AC584" s="234"/>
      <c r="AD584" s="234"/>
      <c r="AE584" s="234"/>
      <c r="AF584" s="234"/>
      <c r="AG584" s="237"/>
      <c r="AH584" s="342">
        <f>SUM(AI584:AL584)</f>
        <v>0</v>
      </c>
      <c r="AI584" s="284"/>
      <c r="AJ584" s="234"/>
      <c r="AK584" s="234"/>
      <c r="AL584" s="285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  <c r="FQ584" s="41"/>
      <c r="FR584" s="41"/>
    </row>
    <row r="585" spans="1:174" s="42" customFormat="1" ht="34.5" customHeight="1" x14ac:dyDescent="0.25">
      <c r="A585" s="535" t="s">
        <v>1769</v>
      </c>
      <c r="B585" s="527">
        <v>296</v>
      </c>
      <c r="C585" s="527"/>
      <c r="D585" s="528"/>
      <c r="E585" s="524">
        <f t="shared" ref="E585:AL585" si="62">SUM(E586:E587)</f>
        <v>0</v>
      </c>
      <c r="F585" s="531">
        <f t="shared" si="62"/>
        <v>0</v>
      </c>
      <c r="G585" s="531">
        <f t="shared" si="62"/>
        <v>0</v>
      </c>
      <c r="H585" s="532">
        <f t="shared" si="62"/>
        <v>0</v>
      </c>
      <c r="I585" s="531">
        <f t="shared" si="62"/>
        <v>0</v>
      </c>
      <c r="J585" s="532">
        <f t="shared" si="62"/>
        <v>0</v>
      </c>
      <c r="K585" s="532">
        <f t="shared" si="62"/>
        <v>0</v>
      </c>
      <c r="L585" s="532">
        <f t="shared" si="62"/>
        <v>0</v>
      </c>
      <c r="M585" s="532">
        <f t="shared" si="62"/>
        <v>0</v>
      </c>
      <c r="N585" s="532">
        <f t="shared" si="62"/>
        <v>0</v>
      </c>
      <c r="O585" s="532">
        <f t="shared" si="62"/>
        <v>0</v>
      </c>
      <c r="P585" s="533">
        <f t="shared" si="62"/>
        <v>0</v>
      </c>
      <c r="Q585" s="530">
        <f t="shared" si="62"/>
        <v>0</v>
      </c>
      <c r="R585" s="531">
        <f t="shared" si="62"/>
        <v>0</v>
      </c>
      <c r="S585" s="532">
        <f t="shared" si="62"/>
        <v>0</v>
      </c>
      <c r="T585" s="532">
        <f t="shared" si="62"/>
        <v>0</v>
      </c>
      <c r="U585" s="532">
        <f t="shared" si="62"/>
        <v>0</v>
      </c>
      <c r="V585" s="391">
        <f t="shared" si="62"/>
        <v>0</v>
      </c>
      <c r="W585" s="280">
        <f t="shared" si="62"/>
        <v>0</v>
      </c>
      <c r="X585" s="286">
        <f t="shared" si="62"/>
        <v>0</v>
      </c>
      <c r="Y585" s="280">
        <f t="shared" si="62"/>
        <v>0</v>
      </c>
      <c r="Z585" s="286">
        <f t="shared" si="62"/>
        <v>0</v>
      </c>
      <c r="AA585" s="280">
        <f t="shared" si="62"/>
        <v>0</v>
      </c>
      <c r="AB585" s="280">
        <f t="shared" si="62"/>
        <v>0</v>
      </c>
      <c r="AC585" s="280">
        <f t="shared" si="62"/>
        <v>0</v>
      </c>
      <c r="AD585" s="280">
        <f t="shared" si="62"/>
        <v>0</v>
      </c>
      <c r="AE585" s="280">
        <f t="shared" si="62"/>
        <v>0</v>
      </c>
      <c r="AF585" s="280">
        <f t="shared" si="62"/>
        <v>0</v>
      </c>
      <c r="AG585" s="279">
        <f t="shared" si="62"/>
        <v>0</v>
      </c>
      <c r="AH585" s="278">
        <f t="shared" si="62"/>
        <v>0</v>
      </c>
      <c r="AI585" s="286">
        <f t="shared" si="62"/>
        <v>0</v>
      </c>
      <c r="AJ585" s="280">
        <f t="shared" si="62"/>
        <v>0</v>
      </c>
      <c r="AK585" s="280">
        <f t="shared" si="62"/>
        <v>0</v>
      </c>
      <c r="AL585" s="401">
        <f t="shared" si="62"/>
        <v>0</v>
      </c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4"/>
      <c r="BL585" s="194"/>
      <c r="BM585" s="194"/>
      <c r="BN585" s="194"/>
      <c r="BO585" s="194"/>
      <c r="BP585" s="194"/>
      <c r="BQ585" s="194"/>
      <c r="BR585" s="194"/>
      <c r="BS585" s="194"/>
      <c r="BT585" s="194"/>
      <c r="BU585" s="194"/>
      <c r="BV585" s="194"/>
      <c r="BW585" s="194"/>
      <c r="BX585" s="194"/>
      <c r="BY585" s="194"/>
      <c r="BZ585" s="194"/>
      <c r="CA585" s="194"/>
      <c r="CB585" s="194"/>
      <c r="CC585" s="194"/>
      <c r="CD585" s="194"/>
      <c r="CE585" s="194"/>
      <c r="CF585" s="194"/>
      <c r="CG585" s="194"/>
      <c r="CH585" s="194"/>
      <c r="CI585" s="194"/>
      <c r="CJ585" s="194"/>
      <c r="CK585" s="194"/>
      <c r="CL585" s="194"/>
      <c r="CM585" s="194"/>
      <c r="CN585" s="194"/>
      <c r="CO585" s="194"/>
      <c r="CP585" s="194"/>
      <c r="CQ585" s="194"/>
      <c r="CR585" s="194"/>
      <c r="CS585" s="194"/>
      <c r="CT585" s="194"/>
      <c r="CU585" s="194"/>
      <c r="CV585" s="194"/>
      <c r="CW585" s="194"/>
      <c r="CX585" s="194"/>
      <c r="CY585" s="194"/>
      <c r="CZ585" s="194"/>
      <c r="DA585" s="194"/>
      <c r="DB585" s="194"/>
      <c r="DC585" s="194"/>
      <c r="DD585" s="194"/>
      <c r="DE585" s="194"/>
      <c r="DF585" s="194"/>
      <c r="DG585" s="194"/>
      <c r="DH585" s="194"/>
      <c r="DI585" s="194"/>
      <c r="DJ585" s="194"/>
      <c r="DK585" s="194"/>
      <c r="DL585" s="194"/>
      <c r="DM585" s="194"/>
      <c r="DN585" s="194"/>
      <c r="DO585" s="194"/>
      <c r="DP585" s="194"/>
      <c r="DQ585" s="194"/>
      <c r="DR585" s="194"/>
      <c r="DS585" s="194"/>
      <c r="DT585" s="194"/>
      <c r="DU585" s="194"/>
      <c r="DV585" s="194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</row>
    <row r="586" spans="1:174" s="40" customFormat="1" ht="45" customHeight="1" x14ac:dyDescent="0.25">
      <c r="A586" s="235" t="s">
        <v>1679</v>
      </c>
      <c r="B586" s="230"/>
      <c r="C586" s="247">
        <v>964</v>
      </c>
      <c r="D586" s="248"/>
      <c r="E586" s="525">
        <f>SUM(F586,Q586)</f>
        <v>0</v>
      </c>
      <c r="F586" s="542">
        <f>SUM(G586:P586)</f>
        <v>0</v>
      </c>
      <c r="G586" s="284"/>
      <c r="H586" s="234"/>
      <c r="I586" s="284"/>
      <c r="J586" s="234"/>
      <c r="K586" s="234"/>
      <c r="L586" s="234"/>
      <c r="M586" s="234"/>
      <c r="N586" s="234"/>
      <c r="O586" s="234"/>
      <c r="P586" s="237"/>
      <c r="Q586" s="541">
        <f>SUM(R586:U586)</f>
        <v>0</v>
      </c>
      <c r="R586" s="284"/>
      <c r="S586" s="234"/>
      <c r="T586" s="234"/>
      <c r="U586" s="234"/>
      <c r="V586" s="560">
        <f>SUM(W586,AH586)</f>
        <v>0</v>
      </c>
      <c r="W586" s="210">
        <f>SUM(X586:AG586)</f>
        <v>0</v>
      </c>
      <c r="X586" s="284"/>
      <c r="Y586" s="234"/>
      <c r="Z586" s="284"/>
      <c r="AA586" s="234"/>
      <c r="AB586" s="234"/>
      <c r="AC586" s="234"/>
      <c r="AD586" s="234"/>
      <c r="AE586" s="234"/>
      <c r="AF586" s="234"/>
      <c r="AG586" s="237"/>
      <c r="AH586" s="342">
        <f>SUM(AI586:AL586)</f>
        <v>0</v>
      </c>
      <c r="AI586" s="284"/>
      <c r="AJ586" s="234"/>
      <c r="AK586" s="234"/>
      <c r="AL586" s="285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  <c r="FQ586" s="41"/>
      <c r="FR586" s="41"/>
    </row>
    <row r="587" spans="1:174" s="40" customFormat="1" ht="60.75" customHeight="1" x14ac:dyDescent="0.25">
      <c r="A587" s="235" t="s">
        <v>1680</v>
      </c>
      <c r="B587" s="230"/>
      <c r="C587" s="247">
        <v>965</v>
      </c>
      <c r="D587" s="248"/>
      <c r="E587" s="525">
        <f>SUM(F587,Q587)</f>
        <v>0</v>
      </c>
      <c r="F587" s="542">
        <f>SUM(G587:P587)</f>
        <v>0</v>
      </c>
      <c r="G587" s="284"/>
      <c r="H587" s="234"/>
      <c r="I587" s="284"/>
      <c r="J587" s="234"/>
      <c r="K587" s="234"/>
      <c r="L587" s="234"/>
      <c r="M587" s="234"/>
      <c r="N587" s="234"/>
      <c r="O587" s="234"/>
      <c r="P587" s="237"/>
      <c r="Q587" s="541">
        <f>SUM(R587:U587)</f>
        <v>0</v>
      </c>
      <c r="R587" s="284"/>
      <c r="S587" s="234"/>
      <c r="T587" s="234"/>
      <c r="U587" s="234"/>
      <c r="V587" s="560">
        <f>SUM(W587,AH587)</f>
        <v>0</v>
      </c>
      <c r="W587" s="210">
        <f>SUM(X587:AG587)</f>
        <v>0</v>
      </c>
      <c r="X587" s="284"/>
      <c r="Y587" s="234"/>
      <c r="Z587" s="284"/>
      <c r="AA587" s="234"/>
      <c r="AB587" s="234"/>
      <c r="AC587" s="234"/>
      <c r="AD587" s="234"/>
      <c r="AE587" s="234"/>
      <c r="AF587" s="234"/>
      <c r="AG587" s="237"/>
      <c r="AH587" s="342">
        <f>SUM(AI587:AL587)</f>
        <v>0</v>
      </c>
      <c r="AI587" s="284"/>
      <c r="AJ587" s="234"/>
      <c r="AK587" s="234"/>
      <c r="AL587" s="285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  <c r="FQ587" s="41"/>
      <c r="FR587" s="41"/>
    </row>
    <row r="588" spans="1:174" s="42" customFormat="1" ht="34.5" customHeight="1" x14ac:dyDescent="0.25">
      <c r="A588" s="535" t="s">
        <v>1770</v>
      </c>
      <c r="B588" s="527">
        <v>297</v>
      </c>
      <c r="C588" s="527"/>
      <c r="D588" s="528"/>
      <c r="E588" s="524">
        <f t="shared" ref="E588:AL588" si="63">SUM(E589:E590)</f>
        <v>0</v>
      </c>
      <c r="F588" s="531">
        <f t="shared" si="63"/>
        <v>0</v>
      </c>
      <c r="G588" s="531">
        <f t="shared" si="63"/>
        <v>0</v>
      </c>
      <c r="H588" s="532">
        <f t="shared" si="63"/>
        <v>0</v>
      </c>
      <c r="I588" s="531">
        <f t="shared" si="63"/>
        <v>0</v>
      </c>
      <c r="J588" s="532">
        <f t="shared" si="63"/>
        <v>0</v>
      </c>
      <c r="K588" s="532">
        <f t="shared" si="63"/>
        <v>0</v>
      </c>
      <c r="L588" s="532">
        <f t="shared" si="63"/>
        <v>0</v>
      </c>
      <c r="M588" s="532">
        <f t="shared" si="63"/>
        <v>0</v>
      </c>
      <c r="N588" s="532">
        <f t="shared" si="63"/>
        <v>0</v>
      </c>
      <c r="O588" s="532">
        <f t="shared" si="63"/>
        <v>0</v>
      </c>
      <c r="P588" s="533">
        <f t="shared" si="63"/>
        <v>0</v>
      </c>
      <c r="Q588" s="530">
        <f t="shared" si="63"/>
        <v>0</v>
      </c>
      <c r="R588" s="531">
        <f t="shared" si="63"/>
        <v>0</v>
      </c>
      <c r="S588" s="532">
        <f t="shared" si="63"/>
        <v>0</v>
      </c>
      <c r="T588" s="532">
        <f t="shared" si="63"/>
        <v>0</v>
      </c>
      <c r="U588" s="532">
        <f t="shared" si="63"/>
        <v>0</v>
      </c>
      <c r="V588" s="391">
        <f t="shared" si="63"/>
        <v>0</v>
      </c>
      <c r="W588" s="280">
        <f t="shared" si="63"/>
        <v>0</v>
      </c>
      <c r="X588" s="286">
        <f t="shared" si="63"/>
        <v>0</v>
      </c>
      <c r="Y588" s="280">
        <f t="shared" si="63"/>
        <v>0</v>
      </c>
      <c r="Z588" s="286">
        <f t="shared" si="63"/>
        <v>0</v>
      </c>
      <c r="AA588" s="280">
        <f t="shared" si="63"/>
        <v>0</v>
      </c>
      <c r="AB588" s="280">
        <f t="shared" si="63"/>
        <v>0</v>
      </c>
      <c r="AC588" s="280">
        <f t="shared" si="63"/>
        <v>0</v>
      </c>
      <c r="AD588" s="280">
        <f t="shared" si="63"/>
        <v>0</v>
      </c>
      <c r="AE588" s="280">
        <f t="shared" si="63"/>
        <v>0</v>
      </c>
      <c r="AF588" s="280">
        <f t="shared" si="63"/>
        <v>0</v>
      </c>
      <c r="AG588" s="279">
        <f t="shared" si="63"/>
        <v>0</v>
      </c>
      <c r="AH588" s="278">
        <f t="shared" si="63"/>
        <v>0</v>
      </c>
      <c r="AI588" s="286">
        <f t="shared" si="63"/>
        <v>0</v>
      </c>
      <c r="AJ588" s="280">
        <f t="shared" si="63"/>
        <v>0</v>
      </c>
      <c r="AK588" s="280">
        <f t="shared" si="63"/>
        <v>0</v>
      </c>
      <c r="AL588" s="401">
        <f t="shared" si="63"/>
        <v>0</v>
      </c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4"/>
      <c r="BL588" s="194"/>
      <c r="BM588" s="194"/>
      <c r="BN588" s="194"/>
      <c r="BO588" s="194"/>
      <c r="BP588" s="194"/>
      <c r="BQ588" s="194"/>
      <c r="BR588" s="194"/>
      <c r="BS588" s="194"/>
      <c r="BT588" s="194"/>
      <c r="BU588" s="194"/>
      <c r="BV588" s="194"/>
      <c r="BW588" s="194"/>
      <c r="BX588" s="194"/>
      <c r="BY588" s="194"/>
      <c r="BZ588" s="194"/>
      <c r="CA588" s="194"/>
      <c r="CB588" s="194"/>
      <c r="CC588" s="194"/>
      <c r="CD588" s="194"/>
      <c r="CE588" s="194"/>
      <c r="CF588" s="194"/>
      <c r="CG588" s="194"/>
      <c r="CH588" s="194"/>
      <c r="CI588" s="194"/>
      <c r="CJ588" s="194"/>
      <c r="CK588" s="194"/>
      <c r="CL588" s="194"/>
      <c r="CM588" s="194"/>
      <c r="CN588" s="194"/>
      <c r="CO588" s="194"/>
      <c r="CP588" s="194"/>
      <c r="CQ588" s="194"/>
      <c r="CR588" s="194"/>
      <c r="CS588" s="194"/>
      <c r="CT588" s="194"/>
      <c r="CU588" s="194"/>
      <c r="CV588" s="194"/>
      <c r="CW588" s="194"/>
      <c r="CX588" s="194"/>
      <c r="CY588" s="194"/>
      <c r="CZ588" s="194"/>
      <c r="DA588" s="194"/>
      <c r="DB588" s="194"/>
      <c r="DC588" s="194"/>
      <c r="DD588" s="194"/>
      <c r="DE588" s="194"/>
      <c r="DF588" s="194"/>
      <c r="DG588" s="194"/>
      <c r="DH588" s="194"/>
      <c r="DI588" s="194"/>
      <c r="DJ588" s="194"/>
      <c r="DK588" s="194"/>
      <c r="DL588" s="194"/>
      <c r="DM588" s="194"/>
      <c r="DN588" s="194"/>
      <c r="DO588" s="194"/>
      <c r="DP588" s="194"/>
      <c r="DQ588" s="194"/>
      <c r="DR588" s="194"/>
      <c r="DS588" s="194"/>
      <c r="DT588" s="194"/>
      <c r="DU588" s="194"/>
      <c r="DV588" s="194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</row>
    <row r="589" spans="1:174" s="40" customFormat="1" ht="45" customHeight="1" x14ac:dyDescent="0.25">
      <c r="A589" s="235" t="s">
        <v>1679</v>
      </c>
      <c r="B589" s="230"/>
      <c r="C589" s="247">
        <v>964</v>
      </c>
      <c r="D589" s="248"/>
      <c r="E589" s="525">
        <f>SUM(F589,Q589)</f>
        <v>0</v>
      </c>
      <c r="F589" s="542">
        <f>SUM(G589:P589)</f>
        <v>0</v>
      </c>
      <c r="G589" s="284"/>
      <c r="H589" s="234"/>
      <c r="I589" s="284"/>
      <c r="J589" s="234"/>
      <c r="K589" s="234"/>
      <c r="L589" s="234"/>
      <c r="M589" s="234"/>
      <c r="N589" s="234"/>
      <c r="O589" s="234"/>
      <c r="P589" s="237"/>
      <c r="Q589" s="541">
        <f>SUM(R589:U589)</f>
        <v>0</v>
      </c>
      <c r="R589" s="284"/>
      <c r="S589" s="234"/>
      <c r="T589" s="234"/>
      <c r="U589" s="234"/>
      <c r="V589" s="560">
        <f>SUM(W589,AH589)</f>
        <v>0</v>
      </c>
      <c r="W589" s="210">
        <f>SUM(X589:AG589)</f>
        <v>0</v>
      </c>
      <c r="X589" s="284"/>
      <c r="Y589" s="234"/>
      <c r="Z589" s="284"/>
      <c r="AA589" s="234"/>
      <c r="AB589" s="234"/>
      <c r="AC589" s="234"/>
      <c r="AD589" s="234"/>
      <c r="AE589" s="234"/>
      <c r="AF589" s="234"/>
      <c r="AG589" s="237"/>
      <c r="AH589" s="342">
        <f>SUM(AI589:AL589)</f>
        <v>0</v>
      </c>
      <c r="AI589" s="284"/>
      <c r="AJ589" s="234"/>
      <c r="AK589" s="234"/>
      <c r="AL589" s="285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  <c r="FQ589" s="41"/>
      <c r="FR589" s="41"/>
    </row>
    <row r="590" spans="1:174" s="40" customFormat="1" ht="60.75" customHeight="1" x14ac:dyDescent="0.25">
      <c r="A590" s="235" t="s">
        <v>1680</v>
      </c>
      <c r="B590" s="230"/>
      <c r="C590" s="247">
        <v>965</v>
      </c>
      <c r="D590" s="248"/>
      <c r="E590" s="525">
        <f>SUM(F590,Q590)</f>
        <v>0</v>
      </c>
      <c r="F590" s="542">
        <f>SUM(G590:P590)</f>
        <v>0</v>
      </c>
      <c r="G590" s="284"/>
      <c r="H590" s="234"/>
      <c r="I590" s="284"/>
      <c r="J590" s="234"/>
      <c r="K590" s="234"/>
      <c r="L590" s="234"/>
      <c r="M590" s="234"/>
      <c r="N590" s="234"/>
      <c r="O590" s="234"/>
      <c r="P590" s="237"/>
      <c r="Q590" s="541">
        <f>SUM(R590:U590)</f>
        <v>0</v>
      </c>
      <c r="R590" s="284"/>
      <c r="S590" s="234"/>
      <c r="T590" s="234"/>
      <c r="U590" s="234"/>
      <c r="V590" s="560">
        <f>SUM(W590,AH590)</f>
        <v>0</v>
      </c>
      <c r="W590" s="210">
        <f>SUM(X590:AG590)</f>
        <v>0</v>
      </c>
      <c r="X590" s="284"/>
      <c r="Y590" s="234"/>
      <c r="Z590" s="284"/>
      <c r="AA590" s="234"/>
      <c r="AB590" s="234"/>
      <c r="AC590" s="234"/>
      <c r="AD590" s="234"/>
      <c r="AE590" s="234"/>
      <c r="AF590" s="234"/>
      <c r="AG590" s="237"/>
      <c r="AH590" s="342">
        <f>SUM(AI590:AL590)</f>
        <v>0</v>
      </c>
      <c r="AI590" s="284"/>
      <c r="AJ590" s="234"/>
      <c r="AK590" s="234"/>
      <c r="AL590" s="285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  <c r="FQ590" s="41"/>
      <c r="FR590" s="41"/>
    </row>
    <row r="591" spans="1:174" s="42" customFormat="1" ht="34.5" customHeight="1" x14ac:dyDescent="0.25">
      <c r="A591" s="535" t="s">
        <v>667</v>
      </c>
      <c r="B591" s="527">
        <v>300</v>
      </c>
      <c r="C591" s="527"/>
      <c r="D591" s="528"/>
      <c r="E591" s="524">
        <f>E592+E594</f>
        <v>243500</v>
      </c>
      <c r="F591" s="531">
        <f t="shared" ref="F591:U591" si="64">F592+F594</f>
        <v>0</v>
      </c>
      <c r="G591" s="531">
        <f t="shared" si="64"/>
        <v>0</v>
      </c>
      <c r="H591" s="532">
        <f t="shared" si="64"/>
        <v>0</v>
      </c>
      <c r="I591" s="531">
        <f t="shared" si="64"/>
        <v>0</v>
      </c>
      <c r="J591" s="532">
        <f t="shared" si="64"/>
        <v>0</v>
      </c>
      <c r="K591" s="532">
        <f t="shared" si="64"/>
        <v>0</v>
      </c>
      <c r="L591" s="532">
        <f t="shared" si="64"/>
        <v>0</v>
      </c>
      <c r="M591" s="532">
        <f t="shared" si="64"/>
        <v>0</v>
      </c>
      <c r="N591" s="532">
        <f t="shared" si="64"/>
        <v>0</v>
      </c>
      <c r="O591" s="532">
        <f t="shared" si="64"/>
        <v>0</v>
      </c>
      <c r="P591" s="533">
        <f t="shared" si="64"/>
        <v>0</v>
      </c>
      <c r="Q591" s="530">
        <f t="shared" si="64"/>
        <v>243500</v>
      </c>
      <c r="R591" s="531">
        <f t="shared" si="64"/>
        <v>243500</v>
      </c>
      <c r="S591" s="532">
        <f t="shared" si="64"/>
        <v>0</v>
      </c>
      <c r="T591" s="532">
        <f t="shared" si="64"/>
        <v>0</v>
      </c>
      <c r="U591" s="532">
        <f t="shared" si="64"/>
        <v>0</v>
      </c>
      <c r="V591" s="391">
        <f>V592+V594</f>
        <v>243500</v>
      </c>
      <c r="W591" s="280">
        <f t="shared" ref="W591:AL591" si="65">W592+W594</f>
        <v>0</v>
      </c>
      <c r="X591" s="286">
        <f t="shared" si="65"/>
        <v>0</v>
      </c>
      <c r="Y591" s="280">
        <f t="shared" si="65"/>
        <v>0</v>
      </c>
      <c r="Z591" s="286">
        <f t="shared" si="65"/>
        <v>0</v>
      </c>
      <c r="AA591" s="280">
        <f t="shared" si="65"/>
        <v>0</v>
      </c>
      <c r="AB591" s="280">
        <f t="shared" si="65"/>
        <v>0</v>
      </c>
      <c r="AC591" s="280">
        <f t="shared" si="65"/>
        <v>0</v>
      </c>
      <c r="AD591" s="280">
        <f t="shared" si="65"/>
        <v>0</v>
      </c>
      <c r="AE591" s="280">
        <f t="shared" si="65"/>
        <v>0</v>
      </c>
      <c r="AF591" s="280">
        <f t="shared" si="65"/>
        <v>0</v>
      </c>
      <c r="AG591" s="279">
        <f t="shared" si="65"/>
        <v>0</v>
      </c>
      <c r="AH591" s="278">
        <f t="shared" si="65"/>
        <v>243500</v>
      </c>
      <c r="AI591" s="286">
        <f t="shared" si="65"/>
        <v>243500</v>
      </c>
      <c r="AJ591" s="280">
        <f t="shared" si="65"/>
        <v>0</v>
      </c>
      <c r="AK591" s="280">
        <f t="shared" si="65"/>
        <v>0</v>
      </c>
      <c r="AL591" s="401">
        <f t="shared" si="65"/>
        <v>0</v>
      </c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94"/>
      <c r="BT591" s="194"/>
      <c r="BU591" s="194"/>
      <c r="BV591" s="194"/>
      <c r="BW591" s="194"/>
      <c r="BX591" s="194"/>
      <c r="BY591" s="194"/>
      <c r="BZ591" s="194"/>
      <c r="CA591" s="194"/>
      <c r="CB591" s="194"/>
      <c r="CC591" s="194"/>
      <c r="CD591" s="194"/>
      <c r="CE591" s="194"/>
      <c r="CF591" s="194"/>
      <c r="CG591" s="194"/>
      <c r="CH591" s="194"/>
      <c r="CI591" s="194"/>
      <c r="CJ591" s="194"/>
      <c r="CK591" s="194"/>
      <c r="CL591" s="194"/>
      <c r="CM591" s="194"/>
      <c r="CN591" s="194"/>
      <c r="CO591" s="194"/>
      <c r="CP591" s="194"/>
      <c r="CQ591" s="194"/>
      <c r="CR591" s="194"/>
      <c r="CS591" s="194"/>
      <c r="CT591" s="194"/>
      <c r="CU591" s="194"/>
      <c r="CV591" s="194"/>
      <c r="CW591" s="194"/>
      <c r="CX591" s="194"/>
      <c r="CY591" s="194"/>
      <c r="CZ591" s="194"/>
      <c r="DA591" s="194"/>
      <c r="DB591" s="194"/>
      <c r="DC591" s="194"/>
      <c r="DD591" s="194"/>
      <c r="DE591" s="194"/>
      <c r="DF591" s="194"/>
      <c r="DG591" s="194"/>
      <c r="DH591" s="194"/>
      <c r="DI591" s="194"/>
      <c r="DJ591" s="194"/>
      <c r="DK591" s="194"/>
      <c r="DL591" s="194"/>
      <c r="DM591" s="194"/>
      <c r="DN591" s="194"/>
      <c r="DO591" s="194"/>
      <c r="DP591" s="194"/>
      <c r="DQ591" s="194"/>
      <c r="DR591" s="194"/>
      <c r="DS591" s="194"/>
      <c r="DT591" s="194"/>
      <c r="DU591" s="194"/>
      <c r="DV591" s="19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</row>
    <row r="592" spans="1:174" s="42" customFormat="1" ht="34.5" customHeight="1" x14ac:dyDescent="0.25">
      <c r="A592" s="535" t="s">
        <v>683</v>
      </c>
      <c r="B592" s="527">
        <v>310</v>
      </c>
      <c r="C592" s="527"/>
      <c r="D592" s="528"/>
      <c r="E592" s="524">
        <f t="shared" ref="E592:AL592" si="66">SUM(E593)</f>
        <v>0</v>
      </c>
      <c r="F592" s="531">
        <f t="shared" si="66"/>
        <v>0</v>
      </c>
      <c r="G592" s="531">
        <f t="shared" si="66"/>
        <v>0</v>
      </c>
      <c r="H592" s="532">
        <f t="shared" si="66"/>
        <v>0</v>
      </c>
      <c r="I592" s="531">
        <f t="shared" si="66"/>
        <v>0</v>
      </c>
      <c r="J592" s="532">
        <f t="shared" si="66"/>
        <v>0</v>
      </c>
      <c r="K592" s="532">
        <f t="shared" si="66"/>
        <v>0</v>
      </c>
      <c r="L592" s="532">
        <f t="shared" si="66"/>
        <v>0</v>
      </c>
      <c r="M592" s="532">
        <f t="shared" si="66"/>
        <v>0</v>
      </c>
      <c r="N592" s="532">
        <f t="shared" si="66"/>
        <v>0</v>
      </c>
      <c r="O592" s="532">
        <f t="shared" si="66"/>
        <v>0</v>
      </c>
      <c r="P592" s="533">
        <f t="shared" si="66"/>
        <v>0</v>
      </c>
      <c r="Q592" s="530">
        <f t="shared" si="66"/>
        <v>0</v>
      </c>
      <c r="R592" s="531">
        <f t="shared" si="66"/>
        <v>0</v>
      </c>
      <c r="S592" s="532">
        <f t="shared" si="66"/>
        <v>0</v>
      </c>
      <c r="T592" s="532">
        <f t="shared" si="66"/>
        <v>0</v>
      </c>
      <c r="U592" s="532">
        <f t="shared" si="66"/>
        <v>0</v>
      </c>
      <c r="V592" s="391">
        <f t="shared" si="66"/>
        <v>0</v>
      </c>
      <c r="W592" s="280">
        <f t="shared" si="66"/>
        <v>0</v>
      </c>
      <c r="X592" s="286">
        <f t="shared" si="66"/>
        <v>0</v>
      </c>
      <c r="Y592" s="280">
        <f t="shared" si="66"/>
        <v>0</v>
      </c>
      <c r="Z592" s="286">
        <f t="shared" si="66"/>
        <v>0</v>
      </c>
      <c r="AA592" s="280">
        <f t="shared" si="66"/>
        <v>0</v>
      </c>
      <c r="AB592" s="280">
        <f t="shared" si="66"/>
        <v>0</v>
      </c>
      <c r="AC592" s="280">
        <f t="shared" si="66"/>
        <v>0</v>
      </c>
      <c r="AD592" s="280">
        <f t="shared" si="66"/>
        <v>0</v>
      </c>
      <c r="AE592" s="280">
        <f t="shared" si="66"/>
        <v>0</v>
      </c>
      <c r="AF592" s="280">
        <f t="shared" si="66"/>
        <v>0</v>
      </c>
      <c r="AG592" s="279">
        <f t="shared" si="66"/>
        <v>0</v>
      </c>
      <c r="AH592" s="278">
        <f t="shared" si="66"/>
        <v>0</v>
      </c>
      <c r="AI592" s="286">
        <f t="shared" si="66"/>
        <v>0</v>
      </c>
      <c r="AJ592" s="280">
        <f t="shared" si="66"/>
        <v>0</v>
      </c>
      <c r="AK592" s="280">
        <f t="shared" si="66"/>
        <v>0</v>
      </c>
      <c r="AL592" s="401">
        <f t="shared" si="66"/>
        <v>0</v>
      </c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4"/>
      <c r="BL592" s="194"/>
      <c r="BM592" s="194"/>
      <c r="BN592" s="194"/>
      <c r="BO592" s="194"/>
      <c r="BP592" s="194"/>
      <c r="BQ592" s="194"/>
      <c r="BR592" s="194"/>
      <c r="BS592" s="194"/>
      <c r="BT592" s="194"/>
      <c r="BU592" s="194"/>
      <c r="BV592" s="194"/>
      <c r="BW592" s="194"/>
      <c r="BX592" s="194"/>
      <c r="BY592" s="194"/>
      <c r="BZ592" s="194"/>
      <c r="CA592" s="194"/>
      <c r="CB592" s="194"/>
      <c r="CC592" s="194"/>
      <c r="CD592" s="194"/>
      <c r="CE592" s="194"/>
      <c r="CF592" s="194"/>
      <c r="CG592" s="194"/>
      <c r="CH592" s="194"/>
      <c r="CI592" s="194"/>
      <c r="CJ592" s="194"/>
      <c r="CK592" s="194"/>
      <c r="CL592" s="194"/>
      <c r="CM592" s="194"/>
      <c r="CN592" s="194"/>
      <c r="CO592" s="194"/>
      <c r="CP592" s="194"/>
      <c r="CQ592" s="194"/>
      <c r="CR592" s="194"/>
      <c r="CS592" s="194"/>
      <c r="CT592" s="194"/>
      <c r="CU592" s="194"/>
      <c r="CV592" s="194"/>
      <c r="CW592" s="194"/>
      <c r="CX592" s="194"/>
      <c r="CY592" s="194"/>
      <c r="CZ592" s="194"/>
      <c r="DA592" s="194"/>
      <c r="DB592" s="194"/>
      <c r="DC592" s="194"/>
      <c r="DD592" s="194"/>
      <c r="DE592" s="194"/>
      <c r="DF592" s="194"/>
      <c r="DG592" s="194"/>
      <c r="DH592" s="194"/>
      <c r="DI592" s="194"/>
      <c r="DJ592" s="194"/>
      <c r="DK592" s="194"/>
      <c r="DL592" s="194"/>
      <c r="DM592" s="194"/>
      <c r="DN592" s="194"/>
      <c r="DO592" s="194"/>
      <c r="DP592" s="194"/>
      <c r="DQ592" s="194"/>
      <c r="DR592" s="194"/>
      <c r="DS592" s="194"/>
      <c r="DT592" s="194"/>
      <c r="DU592" s="194"/>
      <c r="DV592" s="194"/>
      <c r="DW592" s="194"/>
      <c r="DX592" s="194"/>
      <c r="DY592" s="194"/>
      <c r="DZ592" s="194"/>
      <c r="EA592" s="194"/>
      <c r="EB592" s="194"/>
      <c r="EC592" s="194"/>
      <c r="ED592" s="194"/>
      <c r="EE592" s="194"/>
      <c r="EF592" s="194"/>
      <c r="EG592" s="194"/>
      <c r="EH592" s="194"/>
      <c r="EI592" s="194"/>
      <c r="EJ592" s="194"/>
      <c r="EK592" s="194"/>
      <c r="EL592" s="194"/>
      <c r="EM592" s="194"/>
      <c r="EN592" s="194"/>
      <c r="EO592" s="194"/>
      <c r="EP592" s="194"/>
      <c r="EQ592" s="194"/>
      <c r="ER592" s="194"/>
      <c r="ES592" s="194"/>
      <c r="ET592" s="194"/>
      <c r="EU592" s="194"/>
      <c r="EV592" s="194"/>
      <c r="EW592" s="194"/>
      <c r="EX592" s="194"/>
      <c r="EY592" s="194"/>
      <c r="EZ592" s="194"/>
      <c r="FA592" s="194"/>
      <c r="FB592" s="194"/>
      <c r="FC592" s="194"/>
      <c r="FD592" s="194"/>
      <c r="FE592" s="194"/>
      <c r="FF592" s="194"/>
      <c r="FG592" s="194"/>
      <c r="FH592" s="194"/>
      <c r="FI592" s="194"/>
      <c r="FJ592" s="194"/>
      <c r="FK592" s="194"/>
      <c r="FL592" s="194"/>
      <c r="FM592" s="194"/>
      <c r="FN592" s="194"/>
      <c r="FO592" s="194"/>
      <c r="FP592" s="194"/>
      <c r="FQ592" s="194"/>
      <c r="FR592" s="194"/>
    </row>
    <row r="593" spans="1:174" s="40" customFormat="1" ht="24" customHeight="1" x14ac:dyDescent="0.25">
      <c r="A593" s="235" t="s">
        <v>18</v>
      </c>
      <c r="B593" s="230"/>
      <c r="C593" s="247">
        <v>971</v>
      </c>
      <c r="D593" s="248"/>
      <c r="E593" s="525">
        <f>SUM(F593,Q593)</f>
        <v>0</v>
      </c>
      <c r="F593" s="542">
        <f>SUM(G593:P593)</f>
        <v>0</v>
      </c>
      <c r="G593" s="284"/>
      <c r="H593" s="234"/>
      <c r="I593" s="284"/>
      <c r="J593" s="234"/>
      <c r="K593" s="234"/>
      <c r="L593" s="234"/>
      <c r="M593" s="234"/>
      <c r="N593" s="234"/>
      <c r="O593" s="234"/>
      <c r="P593" s="237"/>
      <c r="Q593" s="541">
        <f>SUM(R593:U593)</f>
        <v>0</v>
      </c>
      <c r="R593" s="284"/>
      <c r="S593" s="234"/>
      <c r="T593" s="234"/>
      <c r="U593" s="234"/>
      <c r="V593" s="560">
        <f>SUM(W593,AH593)</f>
        <v>0</v>
      </c>
      <c r="W593" s="210">
        <f>SUM(X593:AG593)</f>
        <v>0</v>
      </c>
      <c r="X593" s="284"/>
      <c r="Y593" s="234"/>
      <c r="Z593" s="284"/>
      <c r="AA593" s="234"/>
      <c r="AB593" s="234"/>
      <c r="AC593" s="234"/>
      <c r="AD593" s="234"/>
      <c r="AE593" s="234"/>
      <c r="AF593" s="234"/>
      <c r="AG593" s="237"/>
      <c r="AH593" s="342">
        <f>SUM(AI593:AL593)</f>
        <v>0</v>
      </c>
      <c r="AI593" s="284"/>
      <c r="AJ593" s="234"/>
      <c r="AK593" s="234"/>
      <c r="AL593" s="285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  <c r="FQ593" s="41"/>
      <c r="FR593" s="41"/>
    </row>
    <row r="594" spans="1:174" s="42" customFormat="1" ht="32.25" customHeight="1" x14ac:dyDescent="0.25">
      <c r="A594" s="535" t="s">
        <v>668</v>
      </c>
      <c r="B594" s="527">
        <v>340</v>
      </c>
      <c r="C594" s="527"/>
      <c r="D594" s="528"/>
      <c r="E594" s="524">
        <f>SUM(E595:E599)</f>
        <v>243500</v>
      </c>
      <c r="F594" s="531">
        <f t="shared" ref="F594:AL594" si="67">SUM(F595:F599)</f>
        <v>0</v>
      </c>
      <c r="G594" s="531">
        <f t="shared" si="67"/>
        <v>0</v>
      </c>
      <c r="H594" s="532">
        <f t="shared" si="67"/>
        <v>0</v>
      </c>
      <c r="I594" s="531">
        <f t="shared" si="67"/>
        <v>0</v>
      </c>
      <c r="J594" s="532">
        <f t="shared" si="67"/>
        <v>0</v>
      </c>
      <c r="K594" s="532">
        <f t="shared" si="67"/>
        <v>0</v>
      </c>
      <c r="L594" s="532">
        <f t="shared" si="67"/>
        <v>0</v>
      </c>
      <c r="M594" s="532">
        <f t="shared" si="67"/>
        <v>0</v>
      </c>
      <c r="N594" s="532">
        <f t="shared" si="67"/>
        <v>0</v>
      </c>
      <c r="O594" s="532">
        <f t="shared" si="67"/>
        <v>0</v>
      </c>
      <c r="P594" s="533">
        <f t="shared" si="67"/>
        <v>0</v>
      </c>
      <c r="Q594" s="530">
        <f t="shared" si="67"/>
        <v>243500</v>
      </c>
      <c r="R594" s="531">
        <f t="shared" si="67"/>
        <v>243500</v>
      </c>
      <c r="S594" s="532">
        <f t="shared" si="67"/>
        <v>0</v>
      </c>
      <c r="T594" s="532">
        <f t="shared" si="67"/>
        <v>0</v>
      </c>
      <c r="U594" s="532">
        <f t="shared" si="67"/>
        <v>0</v>
      </c>
      <c r="V594" s="391">
        <f t="shared" si="67"/>
        <v>243500</v>
      </c>
      <c r="W594" s="280">
        <f t="shared" si="67"/>
        <v>0</v>
      </c>
      <c r="X594" s="286">
        <f t="shared" si="67"/>
        <v>0</v>
      </c>
      <c r="Y594" s="280">
        <f t="shared" si="67"/>
        <v>0</v>
      </c>
      <c r="Z594" s="286">
        <f t="shared" si="67"/>
        <v>0</v>
      </c>
      <c r="AA594" s="280">
        <f t="shared" si="67"/>
        <v>0</v>
      </c>
      <c r="AB594" s="280">
        <f t="shared" si="67"/>
        <v>0</v>
      </c>
      <c r="AC594" s="280">
        <f t="shared" si="67"/>
        <v>0</v>
      </c>
      <c r="AD594" s="280">
        <f t="shared" si="67"/>
        <v>0</v>
      </c>
      <c r="AE594" s="280">
        <f t="shared" si="67"/>
        <v>0</v>
      </c>
      <c r="AF594" s="280">
        <f t="shared" si="67"/>
        <v>0</v>
      </c>
      <c r="AG594" s="279">
        <f t="shared" si="67"/>
        <v>0</v>
      </c>
      <c r="AH594" s="278">
        <f t="shared" si="67"/>
        <v>243500</v>
      </c>
      <c r="AI594" s="286">
        <f t="shared" si="67"/>
        <v>243500</v>
      </c>
      <c r="AJ594" s="280">
        <f t="shared" si="67"/>
        <v>0</v>
      </c>
      <c r="AK594" s="280">
        <f t="shared" si="67"/>
        <v>0</v>
      </c>
      <c r="AL594" s="401">
        <f t="shared" si="67"/>
        <v>0</v>
      </c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94"/>
      <c r="BT594" s="194"/>
      <c r="BU594" s="194"/>
      <c r="BV594" s="194"/>
      <c r="BW594" s="194"/>
      <c r="BX594" s="194"/>
      <c r="BY594" s="194"/>
      <c r="BZ594" s="194"/>
      <c r="CA594" s="194"/>
      <c r="CB594" s="194"/>
      <c r="CC594" s="194"/>
      <c r="CD594" s="194"/>
      <c r="CE594" s="194"/>
      <c r="CF594" s="194"/>
      <c r="CG594" s="194"/>
      <c r="CH594" s="194"/>
      <c r="CI594" s="194"/>
      <c r="CJ594" s="194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</row>
    <row r="595" spans="1:174" s="40" customFormat="1" ht="25.5" customHeight="1" x14ac:dyDescent="0.25">
      <c r="A595" s="235" t="s">
        <v>1</v>
      </c>
      <c r="B595" s="247">
        <v>346</v>
      </c>
      <c r="C595" s="247">
        <v>981</v>
      </c>
      <c r="D595" s="248"/>
      <c r="E595" s="525">
        <f>SUM(F595,Q595)</f>
        <v>0</v>
      </c>
      <c r="F595" s="542">
        <f>SUM(G595:P595)</f>
        <v>0</v>
      </c>
      <c r="G595" s="284"/>
      <c r="H595" s="234"/>
      <c r="I595" s="284"/>
      <c r="J595" s="234"/>
      <c r="K595" s="234"/>
      <c r="L595" s="234"/>
      <c r="M595" s="234"/>
      <c r="N595" s="234"/>
      <c r="O595" s="234"/>
      <c r="P595" s="237"/>
      <c r="Q595" s="541">
        <f>SUM(R595:U595)</f>
        <v>0</v>
      </c>
      <c r="R595" s="284"/>
      <c r="S595" s="234"/>
      <c r="T595" s="234"/>
      <c r="U595" s="234"/>
      <c r="V595" s="560">
        <f>SUM(W595,AH595)</f>
        <v>0</v>
      </c>
      <c r="W595" s="210">
        <f>SUM(X595:AG595)</f>
        <v>0</v>
      </c>
      <c r="X595" s="284"/>
      <c r="Y595" s="234"/>
      <c r="Z595" s="284"/>
      <c r="AA595" s="234"/>
      <c r="AB595" s="234"/>
      <c r="AC595" s="234"/>
      <c r="AD595" s="234"/>
      <c r="AE595" s="234"/>
      <c r="AF595" s="234"/>
      <c r="AG595" s="237"/>
      <c r="AH595" s="342">
        <f>SUM(AI595:AL595)</f>
        <v>0</v>
      </c>
      <c r="AI595" s="284"/>
      <c r="AJ595" s="234"/>
      <c r="AK595" s="234"/>
      <c r="AL595" s="285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  <c r="FQ595" s="41"/>
      <c r="FR595" s="41"/>
    </row>
    <row r="596" spans="1:174" s="40" customFormat="1" ht="24.75" customHeight="1" x14ac:dyDescent="0.25">
      <c r="A596" s="235" t="s">
        <v>91</v>
      </c>
      <c r="B596" s="247">
        <v>341</v>
      </c>
      <c r="C596" s="247">
        <v>982</v>
      </c>
      <c r="D596" s="248"/>
      <c r="E596" s="525">
        <f>SUM(F596,Q596)</f>
        <v>0</v>
      </c>
      <c r="F596" s="542">
        <f>SUM(G596:P596)</f>
        <v>0</v>
      </c>
      <c r="G596" s="284"/>
      <c r="H596" s="234"/>
      <c r="I596" s="284"/>
      <c r="J596" s="234"/>
      <c r="K596" s="234"/>
      <c r="L596" s="234"/>
      <c r="M596" s="234"/>
      <c r="N596" s="234"/>
      <c r="O596" s="234"/>
      <c r="P596" s="237"/>
      <c r="Q596" s="541">
        <f>SUM(R596:U596)</f>
        <v>0</v>
      </c>
      <c r="R596" s="284"/>
      <c r="S596" s="234"/>
      <c r="T596" s="234"/>
      <c r="U596" s="234"/>
      <c r="V596" s="560">
        <f>SUM(W596,AH596)</f>
        <v>0</v>
      </c>
      <c r="W596" s="210">
        <f>SUM(X596:AG596)</f>
        <v>0</v>
      </c>
      <c r="X596" s="284"/>
      <c r="Y596" s="234"/>
      <c r="Z596" s="284"/>
      <c r="AA596" s="234"/>
      <c r="AB596" s="234"/>
      <c r="AC596" s="234"/>
      <c r="AD596" s="234"/>
      <c r="AE596" s="234"/>
      <c r="AF596" s="234"/>
      <c r="AG596" s="237"/>
      <c r="AH596" s="342">
        <f>SUM(AI596:AL596)</f>
        <v>0</v>
      </c>
      <c r="AI596" s="284"/>
      <c r="AJ596" s="234"/>
      <c r="AK596" s="234"/>
      <c r="AL596" s="285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  <c r="FQ596" s="41"/>
      <c r="FR596" s="41"/>
    </row>
    <row r="597" spans="1:174" s="40" customFormat="1" ht="57.75" customHeight="1" x14ac:dyDescent="0.25">
      <c r="A597" s="235" t="s">
        <v>16</v>
      </c>
      <c r="B597" s="247">
        <v>342</v>
      </c>
      <c r="C597" s="247">
        <v>983</v>
      </c>
      <c r="D597" s="248"/>
      <c r="E597" s="525">
        <f>SUM(F597,Q597)</f>
        <v>243500</v>
      </c>
      <c r="F597" s="542">
        <f>SUM(G597:P597)</f>
        <v>0</v>
      </c>
      <c r="G597" s="284"/>
      <c r="H597" s="234"/>
      <c r="I597" s="284"/>
      <c r="J597" s="234"/>
      <c r="K597" s="234"/>
      <c r="L597" s="234"/>
      <c r="M597" s="234"/>
      <c r="N597" s="234"/>
      <c r="O597" s="234"/>
      <c r="P597" s="237"/>
      <c r="Q597" s="541">
        <f>SUM(R597:U597)</f>
        <v>243500</v>
      </c>
      <c r="R597" s="284">
        <f>'Раб.таблица 2019'!Z671</f>
        <v>243500</v>
      </c>
      <c r="S597" s="234"/>
      <c r="T597" s="234"/>
      <c r="U597" s="234"/>
      <c r="V597" s="560">
        <f>SUM(W597,AH597)</f>
        <v>243500</v>
      </c>
      <c r="W597" s="210">
        <f>SUM(X597:AG597)</f>
        <v>0</v>
      </c>
      <c r="X597" s="284"/>
      <c r="Y597" s="234"/>
      <c r="Z597" s="284"/>
      <c r="AA597" s="234"/>
      <c r="AB597" s="234"/>
      <c r="AC597" s="234"/>
      <c r="AD597" s="234"/>
      <c r="AE597" s="234"/>
      <c r="AF597" s="234"/>
      <c r="AG597" s="237"/>
      <c r="AH597" s="342">
        <f>SUM(AI597:AL597)</f>
        <v>243500</v>
      </c>
      <c r="AI597" s="284">
        <f>R597</f>
        <v>243500</v>
      </c>
      <c r="AJ597" s="234"/>
      <c r="AK597" s="234"/>
      <c r="AL597" s="285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  <c r="FD597" s="41"/>
      <c r="FE597" s="41"/>
      <c r="FF597" s="41"/>
      <c r="FG597" s="41"/>
      <c r="FH597" s="41"/>
      <c r="FI597" s="41"/>
      <c r="FJ597" s="41"/>
      <c r="FK597" s="41"/>
      <c r="FL597" s="41"/>
      <c r="FM597" s="41"/>
      <c r="FN597" s="41"/>
      <c r="FO597" s="41"/>
      <c r="FP597" s="41"/>
      <c r="FQ597" s="41"/>
      <c r="FR597" s="41"/>
    </row>
    <row r="598" spans="1:174" s="40" customFormat="1" ht="24.75" customHeight="1" x14ac:dyDescent="0.25">
      <c r="A598" s="235" t="s">
        <v>20</v>
      </c>
      <c r="B598" s="247">
        <v>345</v>
      </c>
      <c r="C598" s="247">
        <v>985</v>
      </c>
      <c r="D598" s="248"/>
      <c r="E598" s="525">
        <f>SUM(F598,Q598)</f>
        <v>0</v>
      </c>
      <c r="F598" s="542">
        <f>SUM(G598:P598)</f>
        <v>0</v>
      </c>
      <c r="G598" s="284"/>
      <c r="H598" s="234"/>
      <c r="I598" s="284"/>
      <c r="J598" s="234"/>
      <c r="K598" s="234"/>
      <c r="L598" s="234"/>
      <c r="M598" s="234"/>
      <c r="N598" s="234"/>
      <c r="O598" s="234"/>
      <c r="P598" s="237"/>
      <c r="Q598" s="541">
        <f>SUM(R598:U598)</f>
        <v>0</v>
      </c>
      <c r="R598" s="284"/>
      <c r="S598" s="234"/>
      <c r="T598" s="234"/>
      <c r="U598" s="234"/>
      <c r="V598" s="560">
        <f>SUM(W598,AH598)</f>
        <v>0</v>
      </c>
      <c r="W598" s="210">
        <f>SUM(X598:AG598)</f>
        <v>0</v>
      </c>
      <c r="X598" s="284"/>
      <c r="Y598" s="234"/>
      <c r="Z598" s="284"/>
      <c r="AA598" s="234"/>
      <c r="AB598" s="234"/>
      <c r="AC598" s="234"/>
      <c r="AD598" s="234"/>
      <c r="AE598" s="234"/>
      <c r="AF598" s="234"/>
      <c r="AG598" s="237"/>
      <c r="AH598" s="342">
        <f>SUM(AI598:AL598)</f>
        <v>0</v>
      </c>
      <c r="AI598" s="284"/>
      <c r="AJ598" s="234"/>
      <c r="AK598" s="234"/>
      <c r="AL598" s="285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  <c r="FQ598" s="41"/>
      <c r="FR598" s="41"/>
    </row>
    <row r="599" spans="1:174" s="40" customFormat="1" ht="60.75" customHeight="1" thickBot="1" x14ac:dyDescent="0.3">
      <c r="A599" s="595" t="s">
        <v>1673</v>
      </c>
      <c r="B599" s="596">
        <v>349</v>
      </c>
      <c r="C599" s="596">
        <v>963</v>
      </c>
      <c r="D599" s="1678"/>
      <c r="E599" s="1679">
        <f>SUM(F599,Q599)</f>
        <v>0</v>
      </c>
      <c r="F599" s="1680">
        <f>SUM(G599:P599)</f>
        <v>0</v>
      </c>
      <c r="G599" s="1681"/>
      <c r="H599" s="1682"/>
      <c r="I599" s="1681"/>
      <c r="J599" s="1682"/>
      <c r="K599" s="1682"/>
      <c r="L599" s="1682"/>
      <c r="M599" s="1682"/>
      <c r="N599" s="1682"/>
      <c r="O599" s="1682"/>
      <c r="P599" s="1683"/>
      <c r="Q599" s="1684">
        <f>SUM(R599:U599)</f>
        <v>0</v>
      </c>
      <c r="R599" s="1681"/>
      <c r="S599" s="1682"/>
      <c r="T599" s="1682"/>
      <c r="U599" s="1682"/>
      <c r="V599" s="1685">
        <f>SUM(W599,AH599)</f>
        <v>0</v>
      </c>
      <c r="W599" s="1686">
        <f>SUM(X599:AG599)</f>
        <v>0</v>
      </c>
      <c r="X599" s="1681"/>
      <c r="Y599" s="1682"/>
      <c r="Z599" s="1681"/>
      <c r="AA599" s="1682"/>
      <c r="AB599" s="1682"/>
      <c r="AC599" s="1682"/>
      <c r="AD599" s="1682"/>
      <c r="AE599" s="1682"/>
      <c r="AF599" s="1682"/>
      <c r="AG599" s="1683"/>
      <c r="AH599" s="1687">
        <f>SUM(AI599:AL599)</f>
        <v>0</v>
      </c>
      <c r="AI599" s="1681"/>
      <c r="AJ599" s="1682"/>
      <c r="AK599" s="1682"/>
      <c r="AL599" s="1688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  <c r="FQ599" s="41"/>
      <c r="FR599" s="41"/>
    </row>
    <row r="600" spans="1:174" x14ac:dyDescent="0.25">
      <c r="V600" s="395"/>
      <c r="W600" s="395"/>
      <c r="X600" s="395"/>
    </row>
    <row r="601" spans="1:174" x14ac:dyDescent="0.25">
      <c r="V601" s="395"/>
      <c r="W601" s="395"/>
      <c r="X601" s="395"/>
    </row>
    <row r="602" spans="1:174" x14ac:dyDescent="0.25">
      <c r="V602" s="395"/>
      <c r="W602" s="395"/>
      <c r="X602" s="395"/>
    </row>
  </sheetData>
  <customSheetViews>
    <customSheetView guid="{B72699BC-299D-42B7-A978-9B23F399AA23}" scale="70" showPageBreaks="1" fitToPage="1" hiddenRows="1" showRuler="0" topLeftCell="A366">
      <pane xSplit="1" topLeftCell="B1" activePane="topRight" state="frozen"/>
      <selection pane="topRight" sqref="A1:Z40"/>
      <pageMargins left="0.31496062992125984" right="0.23622047244094491" top="0.11811023622047245" bottom="0" header="0" footer="0"/>
      <pageSetup paperSize="9" scale="14" fitToHeight="20" orientation="landscape" r:id="rId1"/>
      <headerFooter alignWithMargins="0"/>
    </customSheetView>
    <customSheetView guid="{4DDEBF15-3C9F-44C3-B78F-AE382BE678C1}" scale="80" showPageBreaks="1" fitToPage="1" hiddenRows="1" showRuler="0" topLeftCell="A55">
      <pane xSplit="1" topLeftCell="B1" activePane="topRight" state="frozen"/>
      <selection pane="topRight" activeCell="E57" sqref="E57"/>
      <pageMargins left="0.31496062992125984" right="0.23622047244094491" top="0.11811023622047245" bottom="0" header="0" footer="0"/>
      <pageSetup paperSize="9" scale="14" fitToHeight="20" orientation="landscape" r:id="rId2"/>
      <headerFooter alignWithMargins="0"/>
    </customSheetView>
    <customSheetView guid="{3811DC27-6C9C-4281-989A-478EAFEC2147}" scale="70" showPageBreaks="1" fitToPage="1" hiddenRows="1" showRuler="0">
      <pane xSplit="3" topLeftCell="D1" activePane="topRight" state="frozen"/>
      <selection pane="topRight" activeCell="AK585" sqref="AK585"/>
      <pageMargins left="0.31496062992125984" right="0.23622047244094491" top="0.11811023622047245" bottom="0" header="0" footer="0"/>
      <pageSetup paperSize="9" scale="14" fitToHeight="20" orientation="landscape" r:id="rId3"/>
      <headerFooter alignWithMargins="0"/>
    </customSheetView>
    <customSheetView guid="{5B9D9E33-AFE5-4826-BC15-28975AB1E5F8}" scale="80" fitToPage="1" hiddenRows="1" showRuler="0">
      <pane xSplit="1" topLeftCell="B1" activePane="topRight" state="frozen"/>
      <selection pane="topRight" activeCell="E441" sqref="E441"/>
      <pageMargins left="0.31496062992125984" right="0.23622047244094491" top="0.11811023622047245" bottom="0" header="0" footer="0"/>
      <pageSetup paperSize="9" scale="13" fitToHeight="20" orientation="landscape" r:id="rId4"/>
      <headerFooter alignWithMargins="0"/>
    </customSheetView>
    <customSheetView guid="{4660ED57-C31A-43C4-A05C-DF263EC238D0}" scale="80" fitToPage="1" hiddenRows="1" showRuler="0" topLeftCell="A426">
      <pane xSplit="1" topLeftCell="B1" activePane="topRight" state="frozen"/>
      <selection pane="topRight" activeCell="E459" sqref="E459"/>
      <pageMargins left="0.31496062992125984" right="0.23622047244094491" top="0.11811023622047245" bottom="0" header="0" footer="0"/>
      <pageSetup paperSize="9" scale="14" fitToHeight="20" orientation="landscape" r:id="rId5"/>
      <headerFooter alignWithMargins="0"/>
    </customSheetView>
  </customSheetViews>
  <mergeCells count="58">
    <mergeCell ref="A10:C10"/>
    <mergeCell ref="A11:C11"/>
    <mergeCell ref="A13:C13"/>
    <mergeCell ref="A15:G15"/>
    <mergeCell ref="A6:C6"/>
    <mergeCell ref="A7:C7"/>
    <mergeCell ref="A8:C8"/>
    <mergeCell ref="A9:C9"/>
    <mergeCell ref="A12:C12"/>
    <mergeCell ref="A16:G16"/>
    <mergeCell ref="A18:A19"/>
    <mergeCell ref="B18:B19"/>
    <mergeCell ref="C18:C19"/>
    <mergeCell ref="D18:D19"/>
    <mergeCell ref="E18:E19"/>
    <mergeCell ref="F18:F19"/>
    <mergeCell ref="G18:G19"/>
    <mergeCell ref="A17:E17"/>
    <mergeCell ref="I18:I19"/>
    <mergeCell ref="J18:Z18"/>
    <mergeCell ref="A268:A269"/>
    <mergeCell ref="B268:B269"/>
    <mergeCell ref="C268:C269"/>
    <mergeCell ref="D268:D269"/>
    <mergeCell ref="E268:E269"/>
    <mergeCell ref="F268:F269"/>
    <mergeCell ref="G268:G269"/>
    <mergeCell ref="AH545:AL545"/>
    <mergeCell ref="A371:A372"/>
    <mergeCell ref="B371:B372"/>
    <mergeCell ref="C371:C372"/>
    <mergeCell ref="D371:D372"/>
    <mergeCell ref="E371:E372"/>
    <mergeCell ref="V545:V546"/>
    <mergeCell ref="C545:C547"/>
    <mergeCell ref="D545:D547"/>
    <mergeCell ref="F371:F372"/>
    <mergeCell ref="G371:G372"/>
    <mergeCell ref="F546:F547"/>
    <mergeCell ref="Q546:Q547"/>
    <mergeCell ref="W546:W547"/>
    <mergeCell ref="AH546:AH547"/>
    <mergeCell ref="A5:E5"/>
    <mergeCell ref="F11:G11"/>
    <mergeCell ref="E545:E546"/>
    <mergeCell ref="F545:P545"/>
    <mergeCell ref="Q545:U545"/>
    <mergeCell ref="H371:H372"/>
    <mergeCell ref="I371:I372"/>
    <mergeCell ref="J371:Z371"/>
    <mergeCell ref="J489:Z489"/>
    <mergeCell ref="A545:A547"/>
    <mergeCell ref="H268:H269"/>
    <mergeCell ref="I268:I269"/>
    <mergeCell ref="J268:Z268"/>
    <mergeCell ref="W545:AG545"/>
    <mergeCell ref="H18:H19"/>
    <mergeCell ref="B545:B547"/>
  </mergeCells>
  <pageMargins left="0.31496062992125984" right="0.23622047244094491" top="0.11811023622047245" bottom="0" header="0" footer="0"/>
  <pageSetup paperSize="9" scale="14" fitToHeight="20" orientation="landscape" r:id="rId6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M554"/>
  <sheetViews>
    <sheetView zoomScale="80" zoomScaleNormal="80" workbookViewId="0">
      <selection activeCell="I2" sqref="I2"/>
    </sheetView>
  </sheetViews>
  <sheetFormatPr defaultRowHeight="12.75" x14ac:dyDescent="0.2"/>
  <cols>
    <col min="1" max="1" width="6" customWidth="1"/>
    <col min="2" max="2" width="15.85546875" customWidth="1"/>
    <col min="3" max="3" width="16.42578125" customWidth="1"/>
    <col min="4" max="4" width="27.28515625" customWidth="1"/>
    <col min="5" max="5" width="13.28515625" style="849" customWidth="1"/>
    <col min="6" max="6" width="17.7109375" customWidth="1"/>
    <col min="7" max="7" width="33.28515625" customWidth="1"/>
    <col min="8" max="8" width="16.5703125" customWidth="1"/>
    <col min="9" max="9" width="15.7109375" customWidth="1"/>
    <col min="10" max="10" width="16.7109375" customWidth="1"/>
    <col min="11" max="11" width="16.85546875" customWidth="1"/>
    <col min="12" max="12" width="11.7109375" customWidth="1"/>
    <col min="13" max="13" width="28.28515625" customWidth="1"/>
  </cols>
  <sheetData>
    <row r="1" spans="1:13" ht="18.75" customHeight="1" x14ac:dyDescent="0.2">
      <c r="I1" s="866"/>
      <c r="J1" s="865"/>
    </row>
    <row r="2" spans="1:13" ht="76.5" customHeight="1" x14ac:dyDescent="0.2">
      <c r="A2" s="846" t="s">
        <v>539</v>
      </c>
      <c r="B2" s="846" t="s">
        <v>1173</v>
      </c>
      <c r="C2" s="847" t="s">
        <v>1174</v>
      </c>
      <c r="D2" s="846" t="s">
        <v>1183</v>
      </c>
      <c r="E2" s="846" t="s">
        <v>1181</v>
      </c>
      <c r="F2" s="846" t="s">
        <v>1180</v>
      </c>
      <c r="G2" s="847" t="s">
        <v>1186</v>
      </c>
      <c r="H2" s="846" t="s">
        <v>1202</v>
      </c>
      <c r="I2" s="846" t="s">
        <v>1184</v>
      </c>
      <c r="J2" s="846" t="s">
        <v>1185</v>
      </c>
      <c r="K2" s="846" t="s">
        <v>1182</v>
      </c>
    </row>
    <row r="3" spans="1:13" ht="19.5" customHeight="1" x14ac:dyDescent="0.2">
      <c r="A3" s="2204" t="s">
        <v>52</v>
      </c>
      <c r="B3" s="2205"/>
      <c r="C3" s="2205"/>
      <c r="D3" s="2205"/>
      <c r="E3" s="2205"/>
      <c r="F3" s="2205"/>
      <c r="G3" s="2206"/>
      <c r="H3" s="853">
        <f t="shared" ref="H3:J3" si="0">SUM(H4:H554)</f>
        <v>0</v>
      </c>
      <c r="I3" s="853">
        <f t="shared" si="0"/>
        <v>0</v>
      </c>
      <c r="J3" s="853">
        <f t="shared" si="0"/>
        <v>0</v>
      </c>
      <c r="K3" s="853">
        <f>SUM(K4:K554)</f>
        <v>0</v>
      </c>
    </row>
    <row r="4" spans="1:13" ht="30" customHeight="1" x14ac:dyDescent="0.25">
      <c r="A4" s="838">
        <v>1</v>
      </c>
      <c r="B4" s="838" t="s">
        <v>866</v>
      </c>
      <c r="C4" s="839" t="s">
        <v>866</v>
      </c>
      <c r="D4" s="843" t="s">
        <v>1175</v>
      </c>
      <c r="E4" s="839" t="s">
        <v>1177</v>
      </c>
      <c r="F4" s="839" t="s">
        <v>547</v>
      </c>
      <c r="G4" s="844" t="s">
        <v>1176</v>
      </c>
      <c r="H4" s="836"/>
      <c r="I4" s="836"/>
      <c r="J4" s="836"/>
      <c r="K4" s="864">
        <f t="shared" ref="K4:K67" si="1">H4+I4+J4</f>
        <v>0</v>
      </c>
      <c r="M4" s="848" t="s">
        <v>1177</v>
      </c>
    </row>
    <row r="5" spans="1:13" ht="17.25" customHeight="1" x14ac:dyDescent="0.25">
      <c r="A5" s="838">
        <v>2</v>
      </c>
      <c r="B5" s="838" t="s">
        <v>866</v>
      </c>
      <c r="C5" s="839"/>
      <c r="D5" s="844"/>
      <c r="E5" s="851" t="s">
        <v>1178</v>
      </c>
      <c r="F5" s="840"/>
      <c r="G5" s="844"/>
      <c r="H5" s="836"/>
      <c r="I5" s="836"/>
      <c r="J5" s="836"/>
      <c r="K5" s="864">
        <f t="shared" si="1"/>
        <v>0</v>
      </c>
      <c r="M5" s="848" t="s">
        <v>1178</v>
      </c>
    </row>
    <row r="6" spans="1:13" ht="17.25" customHeight="1" x14ac:dyDescent="0.25">
      <c r="A6" s="838">
        <v>3</v>
      </c>
      <c r="B6" s="838" t="s">
        <v>866</v>
      </c>
      <c r="C6" s="839"/>
      <c r="D6" s="843"/>
      <c r="E6" s="850" t="s">
        <v>1179</v>
      </c>
      <c r="F6" s="839"/>
      <c r="G6" s="844"/>
      <c r="H6" s="836"/>
      <c r="I6" s="836"/>
      <c r="J6" s="836"/>
      <c r="K6" s="864">
        <f t="shared" si="1"/>
        <v>0</v>
      </c>
      <c r="M6" s="848" t="s">
        <v>1179</v>
      </c>
    </row>
    <row r="7" spans="1:13" ht="17.25" customHeight="1" x14ac:dyDescent="0.25">
      <c r="A7" s="838">
        <v>4</v>
      </c>
      <c r="B7" s="838"/>
      <c r="C7" s="839"/>
      <c r="D7" s="844"/>
      <c r="E7" s="851"/>
      <c r="F7" s="840"/>
      <c r="G7" s="844"/>
      <c r="H7" s="836"/>
      <c r="I7" s="836"/>
      <c r="J7" s="836"/>
      <c r="K7" s="864">
        <f t="shared" si="1"/>
        <v>0</v>
      </c>
    </row>
    <row r="8" spans="1:13" ht="17.25" customHeight="1" x14ac:dyDescent="0.25">
      <c r="A8" s="838">
        <v>5</v>
      </c>
      <c r="B8" s="838"/>
      <c r="C8" s="839"/>
      <c r="D8" s="843"/>
      <c r="E8" s="850"/>
      <c r="F8" s="839"/>
      <c r="G8" s="845"/>
      <c r="H8" s="836"/>
      <c r="I8" s="836"/>
      <c r="J8" s="836"/>
      <c r="K8" s="864">
        <f t="shared" si="1"/>
        <v>0</v>
      </c>
    </row>
    <row r="9" spans="1:13" ht="17.25" customHeight="1" x14ac:dyDescent="0.25">
      <c r="A9" s="838">
        <v>6</v>
      </c>
      <c r="B9" s="838"/>
      <c r="C9" s="839"/>
      <c r="D9" s="845"/>
      <c r="E9" s="852"/>
      <c r="F9" s="841"/>
      <c r="G9" s="845"/>
      <c r="H9" s="836"/>
      <c r="I9" s="836"/>
      <c r="J9" s="836"/>
      <c r="K9" s="864">
        <f>H9+I9+J9</f>
        <v>0</v>
      </c>
    </row>
    <row r="10" spans="1:13" ht="17.25" customHeight="1" x14ac:dyDescent="0.25">
      <c r="A10" s="838">
        <v>7</v>
      </c>
      <c r="B10" s="838"/>
      <c r="C10" s="839"/>
      <c r="D10" s="845"/>
      <c r="E10" s="852"/>
      <c r="F10" s="841"/>
      <c r="G10" s="845"/>
      <c r="H10" s="836"/>
      <c r="I10" s="836"/>
      <c r="J10" s="836"/>
      <c r="K10" s="864">
        <f t="shared" si="1"/>
        <v>0</v>
      </c>
    </row>
    <row r="11" spans="1:13" ht="17.25" customHeight="1" x14ac:dyDescent="0.25">
      <c r="A11" s="838">
        <v>8</v>
      </c>
      <c r="B11" s="838"/>
      <c r="C11" s="839"/>
      <c r="D11" s="845"/>
      <c r="E11" s="852"/>
      <c r="F11" s="841"/>
      <c r="G11" s="845"/>
      <c r="H11" s="836"/>
      <c r="I11" s="836"/>
      <c r="J11" s="836"/>
      <c r="K11" s="864">
        <f t="shared" si="1"/>
        <v>0</v>
      </c>
    </row>
    <row r="12" spans="1:13" ht="17.25" customHeight="1" x14ac:dyDescent="0.25">
      <c r="A12" s="838">
        <v>9</v>
      </c>
      <c r="B12" s="838"/>
      <c r="C12" s="839"/>
      <c r="D12" s="845"/>
      <c r="E12" s="852"/>
      <c r="F12" s="841"/>
      <c r="G12" s="845"/>
      <c r="H12" s="836"/>
      <c r="I12" s="836"/>
      <c r="J12" s="836"/>
      <c r="K12" s="864">
        <f t="shared" si="1"/>
        <v>0</v>
      </c>
    </row>
    <row r="13" spans="1:13" ht="17.25" customHeight="1" x14ac:dyDescent="0.25">
      <c r="A13" s="838">
        <v>10</v>
      </c>
      <c r="B13" s="838"/>
      <c r="C13" s="839"/>
      <c r="D13" s="845"/>
      <c r="E13" s="852"/>
      <c r="F13" s="841"/>
      <c r="G13" s="845"/>
      <c r="H13" s="836"/>
      <c r="I13" s="836"/>
      <c r="J13" s="836"/>
      <c r="K13" s="864">
        <f t="shared" si="1"/>
        <v>0</v>
      </c>
    </row>
    <row r="14" spans="1:13" ht="17.25" customHeight="1" x14ac:dyDescent="0.25">
      <c r="A14" s="838">
        <v>11</v>
      </c>
      <c r="B14" s="838"/>
      <c r="C14" s="839"/>
      <c r="D14" s="845"/>
      <c r="E14" s="852"/>
      <c r="F14" s="841"/>
      <c r="G14" s="845"/>
      <c r="H14" s="836"/>
      <c r="I14" s="836"/>
      <c r="J14" s="836"/>
      <c r="K14" s="864">
        <f t="shared" si="1"/>
        <v>0</v>
      </c>
    </row>
    <row r="15" spans="1:13" ht="17.25" customHeight="1" x14ac:dyDescent="0.25">
      <c r="A15" s="838">
        <v>12</v>
      </c>
      <c r="B15" s="838"/>
      <c r="C15" s="839"/>
      <c r="D15" s="845"/>
      <c r="E15" s="852"/>
      <c r="F15" s="841"/>
      <c r="G15" s="845"/>
      <c r="H15" s="836"/>
      <c r="I15" s="836"/>
      <c r="J15" s="836"/>
      <c r="K15" s="864">
        <f t="shared" si="1"/>
        <v>0</v>
      </c>
    </row>
    <row r="16" spans="1:13" ht="17.25" customHeight="1" x14ac:dyDescent="0.25">
      <c r="A16" s="838">
        <v>13</v>
      </c>
      <c r="B16" s="838"/>
      <c r="C16" s="839"/>
      <c r="D16" s="845"/>
      <c r="E16" s="852"/>
      <c r="F16" s="841"/>
      <c r="G16" s="845"/>
      <c r="H16" s="836"/>
      <c r="I16" s="836"/>
      <c r="J16" s="836"/>
      <c r="K16" s="864">
        <f t="shared" si="1"/>
        <v>0</v>
      </c>
    </row>
    <row r="17" spans="1:11" ht="17.25" customHeight="1" x14ac:dyDescent="0.25">
      <c r="A17" s="838">
        <v>14</v>
      </c>
      <c r="B17" s="842"/>
      <c r="C17" s="839"/>
      <c r="D17" s="845"/>
      <c r="E17" s="852"/>
      <c r="F17" s="841"/>
      <c r="G17" s="845"/>
      <c r="H17" s="836"/>
      <c r="I17" s="836"/>
      <c r="J17" s="836"/>
      <c r="K17" s="864">
        <f>H17+I17+J17</f>
        <v>0</v>
      </c>
    </row>
    <row r="18" spans="1:11" ht="17.25" customHeight="1" x14ac:dyDescent="0.25">
      <c r="A18" s="838">
        <v>15</v>
      </c>
      <c r="B18" s="838"/>
      <c r="C18" s="839"/>
      <c r="D18" s="845"/>
      <c r="E18" s="852"/>
      <c r="F18" s="841"/>
      <c r="G18" s="845"/>
      <c r="H18" s="836"/>
      <c r="I18" s="836"/>
      <c r="J18" s="836"/>
      <c r="K18" s="864">
        <f t="shared" si="1"/>
        <v>0</v>
      </c>
    </row>
    <row r="19" spans="1:11" ht="17.25" customHeight="1" x14ac:dyDescent="0.25">
      <c r="A19" s="838">
        <v>16</v>
      </c>
      <c r="B19" s="838"/>
      <c r="C19" s="839"/>
      <c r="D19" s="845"/>
      <c r="E19" s="852"/>
      <c r="F19" s="841"/>
      <c r="G19" s="845"/>
      <c r="H19" s="836"/>
      <c r="I19" s="836"/>
      <c r="J19" s="836"/>
      <c r="K19" s="864">
        <f t="shared" si="1"/>
        <v>0</v>
      </c>
    </row>
    <row r="20" spans="1:11" ht="17.25" customHeight="1" x14ac:dyDescent="0.25">
      <c r="A20" s="838">
        <v>17</v>
      </c>
      <c r="B20" s="838"/>
      <c r="C20" s="839"/>
      <c r="D20" s="845"/>
      <c r="E20" s="852"/>
      <c r="F20" s="841"/>
      <c r="G20" s="845"/>
      <c r="H20" s="836"/>
      <c r="I20" s="836"/>
      <c r="J20" s="836"/>
      <c r="K20" s="864">
        <f t="shared" si="1"/>
        <v>0</v>
      </c>
    </row>
    <row r="21" spans="1:11" ht="17.25" customHeight="1" x14ac:dyDescent="0.25">
      <c r="A21" s="838">
        <v>18</v>
      </c>
      <c r="B21" s="838"/>
      <c r="C21" s="839"/>
      <c r="D21" s="845"/>
      <c r="E21" s="852"/>
      <c r="F21" s="841"/>
      <c r="G21" s="845"/>
      <c r="H21" s="836"/>
      <c r="I21" s="836"/>
      <c r="J21" s="836"/>
      <c r="K21" s="864">
        <f t="shared" si="1"/>
        <v>0</v>
      </c>
    </row>
    <row r="22" spans="1:11" ht="17.25" customHeight="1" x14ac:dyDescent="0.25">
      <c r="A22" s="838">
        <v>19</v>
      </c>
      <c r="B22" s="838"/>
      <c r="C22" s="839"/>
      <c r="D22" s="845"/>
      <c r="E22" s="852"/>
      <c r="F22" s="841"/>
      <c r="G22" s="845"/>
      <c r="H22" s="836"/>
      <c r="I22" s="836"/>
      <c r="J22" s="836"/>
      <c r="K22" s="864">
        <f t="shared" si="1"/>
        <v>0</v>
      </c>
    </row>
    <row r="23" spans="1:11" ht="17.25" customHeight="1" x14ac:dyDescent="0.25">
      <c r="A23" s="838">
        <v>20</v>
      </c>
      <c r="B23" s="838"/>
      <c r="C23" s="839"/>
      <c r="D23" s="845"/>
      <c r="E23" s="852"/>
      <c r="F23" s="841"/>
      <c r="G23" s="845"/>
      <c r="H23" s="836"/>
      <c r="I23" s="836"/>
      <c r="J23" s="836"/>
      <c r="K23" s="864">
        <f t="shared" si="1"/>
        <v>0</v>
      </c>
    </row>
    <row r="24" spans="1:11" ht="17.25" customHeight="1" x14ac:dyDescent="0.25">
      <c r="A24" s="838">
        <v>21</v>
      </c>
      <c r="B24" s="838"/>
      <c r="C24" s="839"/>
      <c r="D24" s="845"/>
      <c r="E24" s="852"/>
      <c r="F24" s="841"/>
      <c r="G24" s="845"/>
      <c r="H24" s="836"/>
      <c r="I24" s="836"/>
      <c r="J24" s="836"/>
      <c r="K24" s="864">
        <f t="shared" si="1"/>
        <v>0</v>
      </c>
    </row>
    <row r="25" spans="1:11" ht="17.25" customHeight="1" x14ac:dyDescent="0.25">
      <c r="A25" s="838">
        <v>22</v>
      </c>
      <c r="B25" s="838"/>
      <c r="C25" s="839"/>
      <c r="D25" s="845"/>
      <c r="E25" s="852"/>
      <c r="F25" s="841"/>
      <c r="G25" s="845"/>
      <c r="H25" s="836"/>
      <c r="I25" s="836"/>
      <c r="J25" s="836"/>
      <c r="K25" s="864">
        <f t="shared" si="1"/>
        <v>0</v>
      </c>
    </row>
    <row r="26" spans="1:11" ht="17.25" customHeight="1" x14ac:dyDescent="0.25">
      <c r="A26" s="838">
        <v>23</v>
      </c>
      <c r="B26" s="838"/>
      <c r="C26" s="838"/>
      <c r="D26" s="845"/>
      <c r="E26" s="852"/>
      <c r="F26" s="841"/>
      <c r="G26" s="845"/>
      <c r="H26" s="836"/>
      <c r="I26" s="836"/>
      <c r="J26" s="836"/>
      <c r="K26" s="864">
        <f t="shared" si="1"/>
        <v>0</v>
      </c>
    </row>
    <row r="27" spans="1:11" ht="17.25" customHeight="1" x14ac:dyDescent="0.25">
      <c r="A27" s="838">
        <v>24</v>
      </c>
      <c r="B27" s="838"/>
      <c r="C27" s="838"/>
      <c r="D27" s="845"/>
      <c r="E27" s="852"/>
      <c r="F27" s="841"/>
      <c r="G27" s="845"/>
      <c r="H27" s="836"/>
      <c r="I27" s="836"/>
      <c r="J27" s="836"/>
      <c r="K27" s="864">
        <f t="shared" si="1"/>
        <v>0</v>
      </c>
    </row>
    <row r="28" spans="1:11" ht="17.25" customHeight="1" x14ac:dyDescent="0.25">
      <c r="A28" s="838">
        <v>25</v>
      </c>
      <c r="B28" s="838"/>
      <c r="C28" s="838"/>
      <c r="D28" s="845"/>
      <c r="E28" s="852"/>
      <c r="F28" s="841"/>
      <c r="G28" s="845"/>
      <c r="H28" s="836"/>
      <c r="I28" s="836"/>
      <c r="J28" s="836"/>
      <c r="K28" s="864">
        <f t="shared" si="1"/>
        <v>0</v>
      </c>
    </row>
    <row r="29" spans="1:11" ht="17.25" customHeight="1" x14ac:dyDescent="0.25">
      <c r="A29" s="838">
        <v>26</v>
      </c>
      <c r="B29" s="838"/>
      <c r="C29" s="838"/>
      <c r="D29" s="845"/>
      <c r="E29" s="852"/>
      <c r="F29" s="841"/>
      <c r="G29" s="845"/>
      <c r="H29" s="836"/>
      <c r="I29" s="836"/>
      <c r="J29" s="836"/>
      <c r="K29" s="864">
        <f t="shared" si="1"/>
        <v>0</v>
      </c>
    </row>
    <row r="30" spans="1:11" ht="17.25" customHeight="1" x14ac:dyDescent="0.25">
      <c r="A30" s="838">
        <v>27</v>
      </c>
      <c r="B30" s="838"/>
      <c r="C30" s="838"/>
      <c r="D30" s="845"/>
      <c r="E30" s="852"/>
      <c r="F30" s="841"/>
      <c r="G30" s="845"/>
      <c r="H30" s="836"/>
      <c r="I30" s="836"/>
      <c r="J30" s="836"/>
      <c r="K30" s="864">
        <f t="shared" si="1"/>
        <v>0</v>
      </c>
    </row>
    <row r="31" spans="1:11" ht="17.25" customHeight="1" x14ac:dyDescent="0.25">
      <c r="A31" s="838">
        <v>28</v>
      </c>
      <c r="B31" s="838"/>
      <c r="C31" s="838"/>
      <c r="D31" s="845"/>
      <c r="E31" s="852"/>
      <c r="F31" s="841"/>
      <c r="G31" s="845"/>
      <c r="H31" s="836"/>
      <c r="I31" s="836"/>
      <c r="J31" s="836"/>
      <c r="K31" s="864">
        <f t="shared" si="1"/>
        <v>0</v>
      </c>
    </row>
    <row r="32" spans="1:11" ht="17.25" customHeight="1" x14ac:dyDescent="0.25">
      <c r="A32" s="838">
        <v>29</v>
      </c>
      <c r="B32" s="838"/>
      <c r="C32" s="838"/>
      <c r="D32" s="845"/>
      <c r="E32" s="852"/>
      <c r="F32" s="841"/>
      <c r="G32" s="845"/>
      <c r="H32" s="836"/>
      <c r="I32" s="836"/>
      <c r="J32" s="836"/>
      <c r="K32" s="864">
        <f t="shared" si="1"/>
        <v>0</v>
      </c>
    </row>
    <row r="33" spans="1:11" ht="17.25" customHeight="1" x14ac:dyDescent="0.25">
      <c r="A33" s="838">
        <v>30</v>
      </c>
      <c r="B33" s="838"/>
      <c r="C33" s="838"/>
      <c r="D33" s="845"/>
      <c r="E33" s="852"/>
      <c r="F33" s="841"/>
      <c r="G33" s="845"/>
      <c r="H33" s="836"/>
      <c r="I33" s="836"/>
      <c r="J33" s="836"/>
      <c r="K33" s="864">
        <f t="shared" si="1"/>
        <v>0</v>
      </c>
    </row>
    <row r="34" spans="1:11" ht="17.25" customHeight="1" x14ac:dyDescent="0.25">
      <c r="A34" s="838">
        <v>31</v>
      </c>
      <c r="B34" s="838"/>
      <c r="C34" s="838"/>
      <c r="D34" s="845"/>
      <c r="E34" s="852"/>
      <c r="F34" s="841"/>
      <c r="G34" s="845"/>
      <c r="H34" s="836"/>
      <c r="I34" s="836"/>
      <c r="J34" s="836"/>
      <c r="K34" s="864">
        <f t="shared" si="1"/>
        <v>0</v>
      </c>
    </row>
    <row r="35" spans="1:11" ht="17.25" customHeight="1" x14ac:dyDescent="0.25">
      <c r="A35" s="838">
        <v>32</v>
      </c>
      <c r="B35" s="838"/>
      <c r="C35" s="838"/>
      <c r="D35" s="845"/>
      <c r="E35" s="852"/>
      <c r="F35" s="841"/>
      <c r="G35" s="845"/>
      <c r="H35" s="836"/>
      <c r="I35" s="836"/>
      <c r="J35" s="836"/>
      <c r="K35" s="864">
        <f t="shared" si="1"/>
        <v>0</v>
      </c>
    </row>
    <row r="36" spans="1:11" ht="17.25" customHeight="1" x14ac:dyDescent="0.25">
      <c r="A36" s="838">
        <v>33</v>
      </c>
      <c r="B36" s="838"/>
      <c r="C36" s="838"/>
      <c r="D36" s="845"/>
      <c r="E36" s="852"/>
      <c r="F36" s="841"/>
      <c r="G36" s="845"/>
      <c r="H36" s="836"/>
      <c r="I36" s="836"/>
      <c r="J36" s="836"/>
      <c r="K36" s="864">
        <f t="shared" si="1"/>
        <v>0</v>
      </c>
    </row>
    <row r="37" spans="1:11" ht="17.25" customHeight="1" x14ac:dyDescent="0.25">
      <c r="A37" s="838">
        <v>34</v>
      </c>
      <c r="B37" s="838"/>
      <c r="C37" s="838"/>
      <c r="D37" s="845"/>
      <c r="E37" s="852"/>
      <c r="F37" s="841"/>
      <c r="G37" s="845"/>
      <c r="H37" s="836"/>
      <c r="I37" s="836"/>
      <c r="J37" s="836"/>
      <c r="K37" s="864">
        <f t="shared" si="1"/>
        <v>0</v>
      </c>
    </row>
    <row r="38" spans="1:11" ht="17.25" customHeight="1" x14ac:dyDescent="0.25">
      <c r="A38" s="838">
        <v>35</v>
      </c>
      <c r="B38" s="838"/>
      <c r="C38" s="838"/>
      <c r="D38" s="845"/>
      <c r="E38" s="852"/>
      <c r="F38" s="841"/>
      <c r="G38" s="845"/>
      <c r="H38" s="836"/>
      <c r="I38" s="836"/>
      <c r="J38" s="836"/>
      <c r="K38" s="864">
        <f t="shared" si="1"/>
        <v>0</v>
      </c>
    </row>
    <row r="39" spans="1:11" ht="17.25" customHeight="1" x14ac:dyDescent="0.25">
      <c r="A39" s="838">
        <v>36</v>
      </c>
      <c r="B39" s="838"/>
      <c r="C39" s="838"/>
      <c r="D39" s="845"/>
      <c r="E39" s="852"/>
      <c r="F39" s="841"/>
      <c r="G39" s="845"/>
      <c r="H39" s="836"/>
      <c r="I39" s="836"/>
      <c r="J39" s="836"/>
      <c r="K39" s="864">
        <f t="shared" si="1"/>
        <v>0</v>
      </c>
    </row>
    <row r="40" spans="1:11" ht="15.75" x14ac:dyDescent="0.25">
      <c r="A40" s="838">
        <v>37</v>
      </c>
      <c r="B40" s="837"/>
      <c r="C40" s="837"/>
      <c r="D40" s="837"/>
      <c r="E40" s="854"/>
      <c r="F40" s="837"/>
      <c r="G40" s="837"/>
      <c r="H40" s="836"/>
      <c r="I40" s="836"/>
      <c r="J40" s="836"/>
      <c r="K40" s="864">
        <f t="shared" si="1"/>
        <v>0</v>
      </c>
    </row>
    <row r="41" spans="1:11" ht="15.75" x14ac:dyDescent="0.25">
      <c r="A41" s="838">
        <v>38</v>
      </c>
      <c r="B41" s="836"/>
      <c r="C41" s="836"/>
      <c r="D41" s="836"/>
      <c r="E41" s="855"/>
      <c r="F41" s="836"/>
      <c r="G41" s="836"/>
      <c r="H41" s="836"/>
      <c r="I41" s="836"/>
      <c r="J41" s="836"/>
      <c r="K41" s="864">
        <f t="shared" si="1"/>
        <v>0</v>
      </c>
    </row>
    <row r="42" spans="1:11" ht="15.75" x14ac:dyDescent="0.25">
      <c r="A42" s="838">
        <v>39</v>
      </c>
      <c r="B42" s="836"/>
      <c r="C42" s="836"/>
      <c r="D42" s="836"/>
      <c r="E42" s="855"/>
      <c r="F42" s="836"/>
      <c r="G42" s="836"/>
      <c r="H42" s="836"/>
      <c r="I42" s="836"/>
      <c r="J42" s="836"/>
      <c r="K42" s="864">
        <f t="shared" si="1"/>
        <v>0</v>
      </c>
    </row>
    <row r="43" spans="1:11" ht="15.75" x14ac:dyDescent="0.25">
      <c r="A43" s="838">
        <v>40</v>
      </c>
      <c r="B43" s="836"/>
      <c r="C43" s="836"/>
      <c r="D43" s="836"/>
      <c r="E43" s="855"/>
      <c r="F43" s="836"/>
      <c r="G43" s="836"/>
      <c r="H43" s="836"/>
      <c r="I43" s="836"/>
      <c r="J43" s="836"/>
      <c r="K43" s="864">
        <f t="shared" si="1"/>
        <v>0</v>
      </c>
    </row>
    <row r="44" spans="1:11" ht="15.75" x14ac:dyDescent="0.25">
      <c r="A44" s="838">
        <v>41</v>
      </c>
      <c r="B44" s="836"/>
      <c r="C44" s="836"/>
      <c r="D44" s="836"/>
      <c r="E44" s="855"/>
      <c r="F44" s="836"/>
      <c r="G44" s="836"/>
      <c r="H44" s="836"/>
      <c r="I44" s="836"/>
      <c r="J44" s="836"/>
      <c r="K44" s="864">
        <f t="shared" si="1"/>
        <v>0</v>
      </c>
    </row>
    <row r="45" spans="1:11" ht="15.75" x14ac:dyDescent="0.25">
      <c r="A45" s="838">
        <v>42</v>
      </c>
      <c r="B45" s="836"/>
      <c r="C45" s="836"/>
      <c r="D45" s="836"/>
      <c r="E45" s="855"/>
      <c r="F45" s="836"/>
      <c r="G45" s="836"/>
      <c r="H45" s="836"/>
      <c r="I45" s="836"/>
      <c r="J45" s="836"/>
      <c r="K45" s="864">
        <f t="shared" si="1"/>
        <v>0</v>
      </c>
    </row>
    <row r="46" spans="1:11" ht="15.75" x14ac:dyDescent="0.25">
      <c r="A46" s="838">
        <v>43</v>
      </c>
      <c r="B46" s="836"/>
      <c r="C46" s="836"/>
      <c r="D46" s="836"/>
      <c r="E46" s="855"/>
      <c r="F46" s="836"/>
      <c r="G46" s="836"/>
      <c r="H46" s="836"/>
      <c r="I46" s="836"/>
      <c r="J46" s="836"/>
      <c r="K46" s="864">
        <f t="shared" si="1"/>
        <v>0</v>
      </c>
    </row>
    <row r="47" spans="1:11" ht="15.75" x14ac:dyDescent="0.25">
      <c r="A47" s="838">
        <v>44</v>
      </c>
      <c r="B47" s="836"/>
      <c r="C47" s="836"/>
      <c r="D47" s="836"/>
      <c r="E47" s="855"/>
      <c r="F47" s="836"/>
      <c r="G47" s="836"/>
      <c r="H47" s="836"/>
      <c r="I47" s="836"/>
      <c r="J47" s="836"/>
      <c r="K47" s="864">
        <f t="shared" si="1"/>
        <v>0</v>
      </c>
    </row>
    <row r="48" spans="1:11" ht="15.75" x14ac:dyDescent="0.25">
      <c r="A48" s="838">
        <v>45</v>
      </c>
      <c r="B48" s="836"/>
      <c r="C48" s="836"/>
      <c r="D48" s="836"/>
      <c r="E48" s="855"/>
      <c r="F48" s="836"/>
      <c r="G48" s="836"/>
      <c r="H48" s="836"/>
      <c r="I48" s="836"/>
      <c r="J48" s="836"/>
      <c r="K48" s="864">
        <f t="shared" si="1"/>
        <v>0</v>
      </c>
    </row>
    <row r="49" spans="1:11" ht="15.75" x14ac:dyDescent="0.25">
      <c r="A49" s="838">
        <v>46</v>
      </c>
      <c r="B49" s="836"/>
      <c r="C49" s="836"/>
      <c r="D49" s="836"/>
      <c r="E49" s="855"/>
      <c r="F49" s="836"/>
      <c r="G49" s="836"/>
      <c r="H49" s="836"/>
      <c r="I49" s="836"/>
      <c r="J49" s="836"/>
      <c r="K49" s="864">
        <f t="shared" si="1"/>
        <v>0</v>
      </c>
    </row>
    <row r="50" spans="1:11" ht="15.75" x14ac:dyDescent="0.25">
      <c r="A50" s="838">
        <v>47</v>
      </c>
      <c r="B50" s="836"/>
      <c r="C50" s="836"/>
      <c r="D50" s="836"/>
      <c r="E50" s="855"/>
      <c r="F50" s="836"/>
      <c r="G50" s="836"/>
      <c r="H50" s="836"/>
      <c r="I50" s="836"/>
      <c r="J50" s="836"/>
      <c r="K50" s="864">
        <f t="shared" si="1"/>
        <v>0</v>
      </c>
    </row>
    <row r="51" spans="1:11" ht="15.75" x14ac:dyDescent="0.25">
      <c r="A51" s="838">
        <v>48</v>
      </c>
      <c r="B51" s="836"/>
      <c r="C51" s="836"/>
      <c r="D51" s="836"/>
      <c r="E51" s="855"/>
      <c r="F51" s="836"/>
      <c r="G51" s="836"/>
      <c r="H51" s="836"/>
      <c r="I51" s="836"/>
      <c r="J51" s="836"/>
      <c r="K51" s="864">
        <f t="shared" si="1"/>
        <v>0</v>
      </c>
    </row>
    <row r="52" spans="1:11" ht="15.75" x14ac:dyDescent="0.25">
      <c r="A52" s="838">
        <v>49</v>
      </c>
      <c r="B52" s="836"/>
      <c r="C52" s="836"/>
      <c r="D52" s="836"/>
      <c r="E52" s="855"/>
      <c r="F52" s="836"/>
      <c r="G52" s="836"/>
      <c r="H52" s="836"/>
      <c r="I52" s="836"/>
      <c r="J52" s="836"/>
      <c r="K52" s="864">
        <f t="shared" si="1"/>
        <v>0</v>
      </c>
    </row>
    <row r="53" spans="1:11" ht="15.75" x14ac:dyDescent="0.25">
      <c r="A53" s="838">
        <v>50</v>
      </c>
      <c r="B53" s="836"/>
      <c r="C53" s="836"/>
      <c r="D53" s="836"/>
      <c r="E53" s="855"/>
      <c r="F53" s="836"/>
      <c r="G53" s="836"/>
      <c r="H53" s="836"/>
      <c r="I53" s="836"/>
      <c r="J53" s="836"/>
      <c r="K53" s="864">
        <f t="shared" si="1"/>
        <v>0</v>
      </c>
    </row>
    <row r="54" spans="1:11" ht="15.75" x14ac:dyDescent="0.25">
      <c r="A54" s="838">
        <v>51</v>
      </c>
      <c r="B54" s="836"/>
      <c r="C54" s="836"/>
      <c r="D54" s="836"/>
      <c r="E54" s="855"/>
      <c r="F54" s="836"/>
      <c r="G54" s="836"/>
      <c r="H54" s="836"/>
      <c r="I54" s="836"/>
      <c r="J54" s="836"/>
      <c r="K54" s="864">
        <f t="shared" si="1"/>
        <v>0</v>
      </c>
    </row>
    <row r="55" spans="1:11" ht="15.75" x14ac:dyDescent="0.25">
      <c r="A55" s="838">
        <v>52</v>
      </c>
      <c r="B55" s="836"/>
      <c r="C55" s="836"/>
      <c r="D55" s="836"/>
      <c r="E55" s="855"/>
      <c r="F55" s="836"/>
      <c r="G55" s="836"/>
      <c r="H55" s="836"/>
      <c r="I55" s="836"/>
      <c r="J55" s="836"/>
      <c r="K55" s="864">
        <f t="shared" si="1"/>
        <v>0</v>
      </c>
    </row>
    <row r="56" spans="1:11" ht="15.75" x14ac:dyDescent="0.25">
      <c r="A56" s="838">
        <v>53</v>
      </c>
      <c r="B56" s="836"/>
      <c r="C56" s="836"/>
      <c r="D56" s="836"/>
      <c r="E56" s="855"/>
      <c r="F56" s="836"/>
      <c r="G56" s="836"/>
      <c r="H56" s="836"/>
      <c r="I56" s="836"/>
      <c r="J56" s="836"/>
      <c r="K56" s="864">
        <f t="shared" si="1"/>
        <v>0</v>
      </c>
    </row>
    <row r="57" spans="1:11" ht="15.75" x14ac:dyDescent="0.25">
      <c r="A57" s="838">
        <v>54</v>
      </c>
      <c r="B57" s="836"/>
      <c r="C57" s="836"/>
      <c r="D57" s="836"/>
      <c r="E57" s="855"/>
      <c r="F57" s="836"/>
      <c r="G57" s="836"/>
      <c r="H57" s="836"/>
      <c r="I57" s="836"/>
      <c r="J57" s="836"/>
      <c r="K57" s="864">
        <f t="shared" si="1"/>
        <v>0</v>
      </c>
    </row>
    <row r="58" spans="1:11" ht="15.75" x14ac:dyDescent="0.25">
      <c r="A58" s="838">
        <v>55</v>
      </c>
      <c r="B58" s="836"/>
      <c r="C58" s="836"/>
      <c r="D58" s="836"/>
      <c r="E58" s="855"/>
      <c r="F58" s="836"/>
      <c r="G58" s="836"/>
      <c r="H58" s="836"/>
      <c r="I58" s="836"/>
      <c r="J58" s="836"/>
      <c r="K58" s="864">
        <f t="shared" si="1"/>
        <v>0</v>
      </c>
    </row>
    <row r="59" spans="1:11" ht="15.75" x14ac:dyDescent="0.25">
      <c r="A59" s="838">
        <v>56</v>
      </c>
      <c r="B59" s="836"/>
      <c r="C59" s="836"/>
      <c r="D59" s="836"/>
      <c r="E59" s="855"/>
      <c r="F59" s="836"/>
      <c r="G59" s="836"/>
      <c r="H59" s="836"/>
      <c r="I59" s="836"/>
      <c r="J59" s="836"/>
      <c r="K59" s="864">
        <f t="shared" si="1"/>
        <v>0</v>
      </c>
    </row>
    <row r="60" spans="1:11" ht="15.75" x14ac:dyDescent="0.25">
      <c r="A60" s="838">
        <v>57</v>
      </c>
      <c r="B60" s="836"/>
      <c r="C60" s="836"/>
      <c r="D60" s="836"/>
      <c r="E60" s="855"/>
      <c r="F60" s="836"/>
      <c r="G60" s="836"/>
      <c r="H60" s="836"/>
      <c r="I60" s="836"/>
      <c r="J60" s="836"/>
      <c r="K60" s="864">
        <f t="shared" si="1"/>
        <v>0</v>
      </c>
    </row>
    <row r="61" spans="1:11" ht="15.75" x14ac:dyDescent="0.25">
      <c r="A61" s="838">
        <v>58</v>
      </c>
      <c r="B61" s="836"/>
      <c r="C61" s="836"/>
      <c r="D61" s="836"/>
      <c r="E61" s="855"/>
      <c r="F61" s="836"/>
      <c r="G61" s="836"/>
      <c r="H61" s="836"/>
      <c r="I61" s="836"/>
      <c r="J61" s="836"/>
      <c r="K61" s="864">
        <f t="shared" si="1"/>
        <v>0</v>
      </c>
    </row>
    <row r="62" spans="1:11" ht="15.75" x14ac:dyDescent="0.25">
      <c r="A62" s="838">
        <v>59</v>
      </c>
      <c r="B62" s="836"/>
      <c r="C62" s="836"/>
      <c r="D62" s="836"/>
      <c r="E62" s="855"/>
      <c r="F62" s="836"/>
      <c r="G62" s="836"/>
      <c r="H62" s="836"/>
      <c r="I62" s="836"/>
      <c r="J62" s="836"/>
      <c r="K62" s="864">
        <f t="shared" si="1"/>
        <v>0</v>
      </c>
    </row>
    <row r="63" spans="1:11" ht="15.75" x14ac:dyDescent="0.25">
      <c r="A63" s="838">
        <v>60</v>
      </c>
      <c r="B63" s="836"/>
      <c r="C63" s="836"/>
      <c r="D63" s="836"/>
      <c r="E63" s="855"/>
      <c r="F63" s="836"/>
      <c r="G63" s="836"/>
      <c r="H63" s="836"/>
      <c r="I63" s="836"/>
      <c r="J63" s="836"/>
      <c r="K63" s="864">
        <f t="shared" si="1"/>
        <v>0</v>
      </c>
    </row>
    <row r="64" spans="1:11" ht="15.75" x14ac:dyDescent="0.25">
      <c r="A64" s="838">
        <v>61</v>
      </c>
      <c r="B64" s="836"/>
      <c r="C64" s="836"/>
      <c r="D64" s="836"/>
      <c r="E64" s="855"/>
      <c r="F64" s="836"/>
      <c r="G64" s="836"/>
      <c r="H64" s="836"/>
      <c r="I64" s="836"/>
      <c r="J64" s="836"/>
      <c r="K64" s="864">
        <f t="shared" si="1"/>
        <v>0</v>
      </c>
    </row>
    <row r="65" spans="1:11" ht="15.75" x14ac:dyDescent="0.25">
      <c r="A65" s="838">
        <v>62</v>
      </c>
      <c r="B65" s="836"/>
      <c r="C65" s="836"/>
      <c r="D65" s="836"/>
      <c r="E65" s="855"/>
      <c r="F65" s="836"/>
      <c r="G65" s="836"/>
      <c r="H65" s="836"/>
      <c r="I65" s="836"/>
      <c r="J65" s="836"/>
      <c r="K65" s="864">
        <f t="shared" si="1"/>
        <v>0</v>
      </c>
    </row>
    <row r="66" spans="1:11" ht="15.75" x14ac:dyDescent="0.25">
      <c r="A66" s="838">
        <v>63</v>
      </c>
      <c r="B66" s="836"/>
      <c r="C66" s="836"/>
      <c r="D66" s="836"/>
      <c r="E66" s="855"/>
      <c r="F66" s="836"/>
      <c r="G66" s="836"/>
      <c r="H66" s="836"/>
      <c r="I66" s="836"/>
      <c r="J66" s="836"/>
      <c r="K66" s="864">
        <f t="shared" si="1"/>
        <v>0</v>
      </c>
    </row>
    <row r="67" spans="1:11" ht="15.75" x14ac:dyDescent="0.25">
      <c r="A67" s="838">
        <v>64</v>
      </c>
      <c r="B67" s="836"/>
      <c r="C67" s="836"/>
      <c r="D67" s="836"/>
      <c r="E67" s="855"/>
      <c r="F67" s="836"/>
      <c r="G67" s="836"/>
      <c r="H67" s="836"/>
      <c r="I67" s="836"/>
      <c r="J67" s="836"/>
      <c r="K67" s="864">
        <f t="shared" si="1"/>
        <v>0</v>
      </c>
    </row>
    <row r="68" spans="1:11" ht="15.75" x14ac:dyDescent="0.25">
      <c r="A68" s="838">
        <v>65</v>
      </c>
      <c r="B68" s="836"/>
      <c r="C68" s="836"/>
      <c r="D68" s="836"/>
      <c r="E68" s="855"/>
      <c r="F68" s="836"/>
      <c r="G68" s="836"/>
      <c r="H68" s="836"/>
      <c r="I68" s="836"/>
      <c r="J68" s="836"/>
      <c r="K68" s="864">
        <f t="shared" ref="K68:K131" si="2">H68+I68+J68</f>
        <v>0</v>
      </c>
    </row>
    <row r="69" spans="1:11" ht="15.75" x14ac:dyDescent="0.25">
      <c r="A69" s="838">
        <v>66</v>
      </c>
      <c r="B69" s="836"/>
      <c r="C69" s="836"/>
      <c r="D69" s="836"/>
      <c r="E69" s="855"/>
      <c r="F69" s="836"/>
      <c r="G69" s="836"/>
      <c r="H69" s="836"/>
      <c r="I69" s="836"/>
      <c r="J69" s="836"/>
      <c r="K69" s="864">
        <f t="shared" si="2"/>
        <v>0</v>
      </c>
    </row>
    <row r="70" spans="1:11" ht="15.75" x14ac:dyDescent="0.25">
      <c r="A70" s="838">
        <v>67</v>
      </c>
      <c r="B70" s="836"/>
      <c r="C70" s="836"/>
      <c r="D70" s="836"/>
      <c r="E70" s="855"/>
      <c r="F70" s="836"/>
      <c r="G70" s="836"/>
      <c r="H70" s="836"/>
      <c r="I70" s="836"/>
      <c r="J70" s="836"/>
      <c r="K70" s="864">
        <f t="shared" si="2"/>
        <v>0</v>
      </c>
    </row>
    <row r="71" spans="1:11" ht="15.75" x14ac:dyDescent="0.25">
      <c r="A71" s="838">
        <v>68</v>
      </c>
      <c r="B71" s="836"/>
      <c r="C71" s="836"/>
      <c r="D71" s="836"/>
      <c r="E71" s="855"/>
      <c r="F71" s="836"/>
      <c r="G71" s="836"/>
      <c r="H71" s="836"/>
      <c r="I71" s="836"/>
      <c r="J71" s="836"/>
      <c r="K71" s="864">
        <f t="shared" si="2"/>
        <v>0</v>
      </c>
    </row>
    <row r="72" spans="1:11" ht="15.75" x14ac:dyDescent="0.25">
      <c r="A72" s="838">
        <v>69</v>
      </c>
      <c r="B72" s="836"/>
      <c r="C72" s="836"/>
      <c r="D72" s="836"/>
      <c r="E72" s="855"/>
      <c r="F72" s="836"/>
      <c r="G72" s="836"/>
      <c r="H72" s="836"/>
      <c r="I72" s="836"/>
      <c r="J72" s="836"/>
      <c r="K72" s="864">
        <f t="shared" si="2"/>
        <v>0</v>
      </c>
    </row>
    <row r="73" spans="1:11" ht="15.75" x14ac:dyDescent="0.25">
      <c r="A73" s="838">
        <v>70</v>
      </c>
      <c r="B73" s="836"/>
      <c r="C73" s="836"/>
      <c r="D73" s="836"/>
      <c r="E73" s="855"/>
      <c r="F73" s="836"/>
      <c r="G73" s="836"/>
      <c r="H73" s="836"/>
      <c r="I73" s="836"/>
      <c r="J73" s="836"/>
      <c r="K73" s="864">
        <f t="shared" si="2"/>
        <v>0</v>
      </c>
    </row>
    <row r="74" spans="1:11" ht="15.75" x14ac:dyDescent="0.25">
      <c r="A74" s="838">
        <v>71</v>
      </c>
      <c r="B74" s="836"/>
      <c r="C74" s="836"/>
      <c r="D74" s="836"/>
      <c r="E74" s="855"/>
      <c r="F74" s="836"/>
      <c r="G74" s="836"/>
      <c r="H74" s="836"/>
      <c r="I74" s="836"/>
      <c r="J74" s="836"/>
      <c r="K74" s="864">
        <f t="shared" si="2"/>
        <v>0</v>
      </c>
    </row>
    <row r="75" spans="1:11" ht="15.75" x14ac:dyDescent="0.25">
      <c r="A75" s="838">
        <v>72</v>
      </c>
      <c r="B75" s="836"/>
      <c r="C75" s="836"/>
      <c r="D75" s="836"/>
      <c r="E75" s="855"/>
      <c r="F75" s="836"/>
      <c r="G75" s="836"/>
      <c r="H75" s="836"/>
      <c r="I75" s="836"/>
      <c r="J75" s="836"/>
      <c r="K75" s="864">
        <f t="shared" si="2"/>
        <v>0</v>
      </c>
    </row>
    <row r="76" spans="1:11" ht="15.75" x14ac:dyDescent="0.25">
      <c r="A76" s="838">
        <v>73</v>
      </c>
      <c r="B76" s="836"/>
      <c r="C76" s="836"/>
      <c r="D76" s="836"/>
      <c r="E76" s="855"/>
      <c r="F76" s="836"/>
      <c r="G76" s="836"/>
      <c r="H76" s="836"/>
      <c r="I76" s="836"/>
      <c r="J76" s="836"/>
      <c r="K76" s="864">
        <f t="shared" si="2"/>
        <v>0</v>
      </c>
    </row>
    <row r="77" spans="1:11" ht="15.75" x14ac:dyDescent="0.25">
      <c r="A77" s="838">
        <v>74</v>
      </c>
      <c r="B77" s="836"/>
      <c r="C77" s="836"/>
      <c r="D77" s="836"/>
      <c r="E77" s="855"/>
      <c r="F77" s="836"/>
      <c r="G77" s="836"/>
      <c r="H77" s="836"/>
      <c r="I77" s="836"/>
      <c r="J77" s="836"/>
      <c r="K77" s="864">
        <f t="shared" si="2"/>
        <v>0</v>
      </c>
    </row>
    <row r="78" spans="1:11" ht="15.75" x14ac:dyDescent="0.25">
      <c r="A78" s="838">
        <v>75</v>
      </c>
      <c r="B78" s="836"/>
      <c r="C78" s="836"/>
      <c r="D78" s="836"/>
      <c r="E78" s="855"/>
      <c r="F78" s="836"/>
      <c r="G78" s="836"/>
      <c r="H78" s="836"/>
      <c r="I78" s="836"/>
      <c r="J78" s="836"/>
      <c r="K78" s="864">
        <f t="shared" si="2"/>
        <v>0</v>
      </c>
    </row>
    <row r="79" spans="1:11" ht="15.75" x14ac:dyDescent="0.25">
      <c r="A79" s="838">
        <v>76</v>
      </c>
      <c r="B79" s="836"/>
      <c r="C79" s="836"/>
      <c r="D79" s="836"/>
      <c r="E79" s="855"/>
      <c r="F79" s="836"/>
      <c r="G79" s="836"/>
      <c r="H79" s="836"/>
      <c r="I79" s="836"/>
      <c r="J79" s="836"/>
      <c r="K79" s="864">
        <f t="shared" si="2"/>
        <v>0</v>
      </c>
    </row>
    <row r="80" spans="1:11" ht="15.75" x14ac:dyDescent="0.25">
      <c r="A80" s="838">
        <v>77</v>
      </c>
      <c r="B80" s="836"/>
      <c r="C80" s="836"/>
      <c r="D80" s="836"/>
      <c r="E80" s="855"/>
      <c r="F80" s="836"/>
      <c r="G80" s="836"/>
      <c r="H80" s="836"/>
      <c r="I80" s="836"/>
      <c r="J80" s="836"/>
      <c r="K80" s="864">
        <f t="shared" si="2"/>
        <v>0</v>
      </c>
    </row>
    <row r="81" spans="1:11" ht="15.75" x14ac:dyDescent="0.25">
      <c r="A81" s="838">
        <v>78</v>
      </c>
      <c r="B81" s="836"/>
      <c r="C81" s="836"/>
      <c r="D81" s="836"/>
      <c r="E81" s="855"/>
      <c r="F81" s="836"/>
      <c r="G81" s="836"/>
      <c r="H81" s="836"/>
      <c r="I81" s="836"/>
      <c r="J81" s="836"/>
      <c r="K81" s="864">
        <f t="shared" si="2"/>
        <v>0</v>
      </c>
    </row>
    <row r="82" spans="1:11" ht="15.75" x14ac:dyDescent="0.25">
      <c r="A82" s="838">
        <v>79</v>
      </c>
      <c r="B82" s="836"/>
      <c r="C82" s="836"/>
      <c r="D82" s="836"/>
      <c r="E82" s="855"/>
      <c r="F82" s="836"/>
      <c r="G82" s="836"/>
      <c r="H82" s="836"/>
      <c r="I82" s="836"/>
      <c r="J82" s="836"/>
      <c r="K82" s="864">
        <f t="shared" si="2"/>
        <v>0</v>
      </c>
    </row>
    <row r="83" spans="1:11" ht="15.75" x14ac:dyDescent="0.25">
      <c r="A83" s="838">
        <v>80</v>
      </c>
      <c r="B83" s="836"/>
      <c r="C83" s="836"/>
      <c r="D83" s="836"/>
      <c r="E83" s="855"/>
      <c r="F83" s="836"/>
      <c r="G83" s="836"/>
      <c r="H83" s="836"/>
      <c r="I83" s="836"/>
      <c r="J83" s="836"/>
      <c r="K83" s="864">
        <f t="shared" si="2"/>
        <v>0</v>
      </c>
    </row>
    <row r="84" spans="1:11" ht="15.75" x14ac:dyDescent="0.25">
      <c r="A84" s="838">
        <v>81</v>
      </c>
      <c r="B84" s="836"/>
      <c r="C84" s="836"/>
      <c r="D84" s="836"/>
      <c r="E84" s="855"/>
      <c r="F84" s="836"/>
      <c r="G84" s="836"/>
      <c r="H84" s="836"/>
      <c r="I84" s="836"/>
      <c r="J84" s="836"/>
      <c r="K84" s="864">
        <f t="shared" si="2"/>
        <v>0</v>
      </c>
    </row>
    <row r="85" spans="1:11" ht="15.75" x14ac:dyDescent="0.25">
      <c r="A85" s="838">
        <v>82</v>
      </c>
      <c r="B85" s="836"/>
      <c r="C85" s="836"/>
      <c r="D85" s="836"/>
      <c r="E85" s="855"/>
      <c r="F85" s="836"/>
      <c r="G85" s="836"/>
      <c r="H85" s="836"/>
      <c r="I85" s="836"/>
      <c r="J85" s="836"/>
      <c r="K85" s="864">
        <f t="shared" si="2"/>
        <v>0</v>
      </c>
    </row>
    <row r="86" spans="1:11" ht="15.75" x14ac:dyDescent="0.25">
      <c r="A86" s="838">
        <v>83</v>
      </c>
      <c r="B86" s="836"/>
      <c r="C86" s="836"/>
      <c r="D86" s="836"/>
      <c r="E86" s="855"/>
      <c r="F86" s="836"/>
      <c r="G86" s="836"/>
      <c r="H86" s="836"/>
      <c r="I86" s="836"/>
      <c r="J86" s="836"/>
      <c r="K86" s="864">
        <f t="shared" si="2"/>
        <v>0</v>
      </c>
    </row>
    <row r="87" spans="1:11" ht="15.75" x14ac:dyDescent="0.25">
      <c r="A87" s="838">
        <v>84</v>
      </c>
      <c r="B87" s="836"/>
      <c r="C87" s="836"/>
      <c r="D87" s="836"/>
      <c r="E87" s="855"/>
      <c r="F87" s="836"/>
      <c r="G87" s="836"/>
      <c r="H87" s="836"/>
      <c r="I87" s="836"/>
      <c r="J87" s="836"/>
      <c r="K87" s="864">
        <f t="shared" si="2"/>
        <v>0</v>
      </c>
    </row>
    <row r="88" spans="1:11" ht="15.75" x14ac:dyDescent="0.25">
      <c r="A88" s="838">
        <v>85</v>
      </c>
      <c r="B88" s="836"/>
      <c r="C88" s="836"/>
      <c r="D88" s="836"/>
      <c r="E88" s="855"/>
      <c r="F88" s="836"/>
      <c r="G88" s="836"/>
      <c r="H88" s="836"/>
      <c r="I88" s="836"/>
      <c r="J88" s="836"/>
      <c r="K88" s="864">
        <f t="shared" si="2"/>
        <v>0</v>
      </c>
    </row>
    <row r="89" spans="1:11" ht="15.75" x14ac:dyDescent="0.25">
      <c r="A89" s="838">
        <v>86</v>
      </c>
      <c r="B89" s="836"/>
      <c r="C89" s="836"/>
      <c r="D89" s="836"/>
      <c r="E89" s="855"/>
      <c r="F89" s="836"/>
      <c r="G89" s="836"/>
      <c r="H89" s="836"/>
      <c r="I89" s="836"/>
      <c r="J89" s="836"/>
      <c r="K89" s="864">
        <f t="shared" si="2"/>
        <v>0</v>
      </c>
    </row>
    <row r="90" spans="1:11" ht="15.75" x14ac:dyDescent="0.25">
      <c r="A90" s="838">
        <v>87</v>
      </c>
      <c r="B90" s="836"/>
      <c r="C90" s="836"/>
      <c r="D90" s="836"/>
      <c r="E90" s="855"/>
      <c r="F90" s="836"/>
      <c r="G90" s="836"/>
      <c r="H90" s="836"/>
      <c r="I90" s="836"/>
      <c r="J90" s="836"/>
      <c r="K90" s="864">
        <f t="shared" si="2"/>
        <v>0</v>
      </c>
    </row>
    <row r="91" spans="1:11" ht="15.75" x14ac:dyDescent="0.25">
      <c r="A91" s="838">
        <v>88</v>
      </c>
      <c r="B91" s="836"/>
      <c r="C91" s="836"/>
      <c r="D91" s="836"/>
      <c r="E91" s="855"/>
      <c r="F91" s="836"/>
      <c r="G91" s="836"/>
      <c r="H91" s="836"/>
      <c r="I91" s="836"/>
      <c r="J91" s="836"/>
      <c r="K91" s="864">
        <f t="shared" si="2"/>
        <v>0</v>
      </c>
    </row>
    <row r="92" spans="1:11" ht="15.75" x14ac:dyDescent="0.25">
      <c r="A92" s="838">
        <v>89</v>
      </c>
      <c r="B92" s="836"/>
      <c r="C92" s="836"/>
      <c r="D92" s="836"/>
      <c r="E92" s="855"/>
      <c r="F92" s="836"/>
      <c r="G92" s="836"/>
      <c r="H92" s="836"/>
      <c r="I92" s="836"/>
      <c r="J92" s="836"/>
      <c r="K92" s="864">
        <f t="shared" si="2"/>
        <v>0</v>
      </c>
    </row>
    <row r="93" spans="1:11" ht="15.75" x14ac:dyDescent="0.25">
      <c r="A93" s="838">
        <v>90</v>
      </c>
      <c r="B93" s="836"/>
      <c r="C93" s="836"/>
      <c r="D93" s="836"/>
      <c r="E93" s="855"/>
      <c r="F93" s="836"/>
      <c r="G93" s="836"/>
      <c r="H93" s="836"/>
      <c r="I93" s="836"/>
      <c r="J93" s="836"/>
      <c r="K93" s="864">
        <f t="shared" si="2"/>
        <v>0</v>
      </c>
    </row>
    <row r="94" spans="1:11" ht="15.75" x14ac:dyDescent="0.25">
      <c r="A94" s="838">
        <v>91</v>
      </c>
      <c r="B94" s="836"/>
      <c r="C94" s="836"/>
      <c r="D94" s="836"/>
      <c r="E94" s="855"/>
      <c r="F94" s="836"/>
      <c r="G94" s="836"/>
      <c r="H94" s="836"/>
      <c r="I94" s="836"/>
      <c r="J94" s="836"/>
      <c r="K94" s="864">
        <f t="shared" si="2"/>
        <v>0</v>
      </c>
    </row>
    <row r="95" spans="1:11" ht="15.75" x14ac:dyDescent="0.25">
      <c r="A95" s="838">
        <v>92</v>
      </c>
      <c r="B95" s="836"/>
      <c r="C95" s="836"/>
      <c r="D95" s="836"/>
      <c r="E95" s="855"/>
      <c r="F95" s="836"/>
      <c r="G95" s="836"/>
      <c r="H95" s="836"/>
      <c r="I95" s="836"/>
      <c r="J95" s="836"/>
      <c r="K95" s="864">
        <f t="shared" si="2"/>
        <v>0</v>
      </c>
    </row>
    <row r="96" spans="1:11" ht="15.75" x14ac:dyDescent="0.25">
      <c r="A96" s="838">
        <v>93</v>
      </c>
      <c r="B96" s="836"/>
      <c r="C96" s="836"/>
      <c r="D96" s="836"/>
      <c r="E96" s="855"/>
      <c r="F96" s="836"/>
      <c r="G96" s="836"/>
      <c r="H96" s="836"/>
      <c r="I96" s="836"/>
      <c r="J96" s="836"/>
      <c r="K96" s="864">
        <f t="shared" si="2"/>
        <v>0</v>
      </c>
    </row>
    <row r="97" spans="1:11" ht="15.75" x14ac:dyDescent="0.25">
      <c r="A97" s="838">
        <v>94</v>
      </c>
      <c r="B97" s="836"/>
      <c r="C97" s="836"/>
      <c r="D97" s="836"/>
      <c r="E97" s="855"/>
      <c r="F97" s="836"/>
      <c r="G97" s="836"/>
      <c r="H97" s="836"/>
      <c r="I97" s="836"/>
      <c r="J97" s="836"/>
      <c r="K97" s="864">
        <f t="shared" si="2"/>
        <v>0</v>
      </c>
    </row>
    <row r="98" spans="1:11" ht="15.75" x14ac:dyDescent="0.25">
      <c r="A98" s="838">
        <v>95</v>
      </c>
      <c r="B98" s="836"/>
      <c r="C98" s="836"/>
      <c r="D98" s="836"/>
      <c r="E98" s="855"/>
      <c r="F98" s="836"/>
      <c r="G98" s="836"/>
      <c r="H98" s="836"/>
      <c r="I98" s="836"/>
      <c r="J98" s="836"/>
      <c r="K98" s="864">
        <f t="shared" si="2"/>
        <v>0</v>
      </c>
    </row>
    <row r="99" spans="1:11" ht="15.75" x14ac:dyDescent="0.25">
      <c r="A99" s="838">
        <v>96</v>
      </c>
      <c r="B99" s="836"/>
      <c r="C99" s="836"/>
      <c r="D99" s="836"/>
      <c r="E99" s="855"/>
      <c r="F99" s="836"/>
      <c r="G99" s="836"/>
      <c r="H99" s="836"/>
      <c r="I99" s="836"/>
      <c r="J99" s="836"/>
      <c r="K99" s="864">
        <f t="shared" si="2"/>
        <v>0</v>
      </c>
    </row>
    <row r="100" spans="1:11" ht="15.75" x14ac:dyDescent="0.25">
      <c r="A100" s="838">
        <v>97</v>
      </c>
      <c r="B100" s="836"/>
      <c r="C100" s="836"/>
      <c r="D100" s="836"/>
      <c r="E100" s="855"/>
      <c r="F100" s="836"/>
      <c r="G100" s="836"/>
      <c r="H100" s="836"/>
      <c r="I100" s="836"/>
      <c r="J100" s="836"/>
      <c r="K100" s="864">
        <f t="shared" si="2"/>
        <v>0</v>
      </c>
    </row>
    <row r="101" spans="1:11" ht="15.75" x14ac:dyDescent="0.25">
      <c r="A101" s="838">
        <v>98</v>
      </c>
      <c r="B101" s="836"/>
      <c r="C101" s="836"/>
      <c r="D101" s="836"/>
      <c r="E101" s="855"/>
      <c r="F101" s="836"/>
      <c r="G101" s="836"/>
      <c r="H101" s="836"/>
      <c r="I101" s="836"/>
      <c r="J101" s="836"/>
      <c r="K101" s="864">
        <f t="shared" si="2"/>
        <v>0</v>
      </c>
    </row>
    <row r="102" spans="1:11" ht="15.75" x14ac:dyDescent="0.25">
      <c r="A102" s="838">
        <v>99</v>
      </c>
      <c r="B102" s="836"/>
      <c r="C102" s="836"/>
      <c r="D102" s="836"/>
      <c r="E102" s="855"/>
      <c r="F102" s="836"/>
      <c r="G102" s="836"/>
      <c r="H102" s="836"/>
      <c r="I102" s="836"/>
      <c r="J102" s="836"/>
      <c r="K102" s="864">
        <f t="shared" si="2"/>
        <v>0</v>
      </c>
    </row>
    <row r="103" spans="1:11" ht="15.75" x14ac:dyDescent="0.25">
      <c r="A103" s="838">
        <v>100</v>
      </c>
      <c r="B103" s="836"/>
      <c r="C103" s="836"/>
      <c r="D103" s="836"/>
      <c r="E103" s="855"/>
      <c r="F103" s="836"/>
      <c r="G103" s="836"/>
      <c r="H103" s="836"/>
      <c r="I103" s="836"/>
      <c r="J103" s="836"/>
      <c r="K103" s="864">
        <f t="shared" si="2"/>
        <v>0</v>
      </c>
    </row>
    <row r="104" spans="1:11" ht="15.75" x14ac:dyDescent="0.25">
      <c r="A104" s="838">
        <v>101</v>
      </c>
      <c r="B104" s="836"/>
      <c r="C104" s="836"/>
      <c r="D104" s="836"/>
      <c r="E104" s="855"/>
      <c r="F104" s="836"/>
      <c r="G104" s="836"/>
      <c r="H104" s="836"/>
      <c r="I104" s="836"/>
      <c r="J104" s="836"/>
      <c r="K104" s="864">
        <f t="shared" si="2"/>
        <v>0</v>
      </c>
    </row>
    <row r="105" spans="1:11" ht="15.75" x14ac:dyDescent="0.25">
      <c r="A105" s="838">
        <v>102</v>
      </c>
      <c r="B105" s="836"/>
      <c r="C105" s="836"/>
      <c r="D105" s="836"/>
      <c r="E105" s="855"/>
      <c r="F105" s="836"/>
      <c r="G105" s="836"/>
      <c r="H105" s="836"/>
      <c r="I105" s="836"/>
      <c r="J105" s="836"/>
      <c r="K105" s="864">
        <f t="shared" si="2"/>
        <v>0</v>
      </c>
    </row>
    <row r="106" spans="1:11" ht="15.75" x14ac:dyDescent="0.25">
      <c r="A106" s="838">
        <v>103</v>
      </c>
      <c r="B106" s="836"/>
      <c r="C106" s="836"/>
      <c r="D106" s="836"/>
      <c r="E106" s="855"/>
      <c r="F106" s="836"/>
      <c r="G106" s="836"/>
      <c r="H106" s="836"/>
      <c r="I106" s="836"/>
      <c r="J106" s="836"/>
      <c r="K106" s="864">
        <f t="shared" si="2"/>
        <v>0</v>
      </c>
    </row>
    <row r="107" spans="1:11" ht="15.75" x14ac:dyDescent="0.25">
      <c r="A107" s="838">
        <v>104</v>
      </c>
      <c r="B107" s="836"/>
      <c r="C107" s="836"/>
      <c r="D107" s="836"/>
      <c r="E107" s="855"/>
      <c r="F107" s="836"/>
      <c r="G107" s="836"/>
      <c r="H107" s="836"/>
      <c r="I107" s="836"/>
      <c r="J107" s="836"/>
      <c r="K107" s="864">
        <f t="shared" si="2"/>
        <v>0</v>
      </c>
    </row>
    <row r="108" spans="1:11" ht="15.75" x14ac:dyDescent="0.25">
      <c r="A108" s="838">
        <v>105</v>
      </c>
      <c r="B108" s="836"/>
      <c r="C108" s="836"/>
      <c r="D108" s="836"/>
      <c r="E108" s="855"/>
      <c r="F108" s="836"/>
      <c r="G108" s="836"/>
      <c r="H108" s="836"/>
      <c r="I108" s="836"/>
      <c r="J108" s="836"/>
      <c r="K108" s="864">
        <f t="shared" si="2"/>
        <v>0</v>
      </c>
    </row>
    <row r="109" spans="1:11" ht="15.75" x14ac:dyDescent="0.25">
      <c r="A109" s="838">
        <v>106</v>
      </c>
      <c r="B109" s="836"/>
      <c r="C109" s="836"/>
      <c r="D109" s="836"/>
      <c r="E109" s="855"/>
      <c r="F109" s="836"/>
      <c r="G109" s="836"/>
      <c r="H109" s="836"/>
      <c r="I109" s="836"/>
      <c r="J109" s="836"/>
      <c r="K109" s="864">
        <f t="shared" si="2"/>
        <v>0</v>
      </c>
    </row>
    <row r="110" spans="1:11" ht="15.75" x14ac:dyDescent="0.25">
      <c r="A110" s="838">
        <v>107</v>
      </c>
      <c r="B110" s="836"/>
      <c r="C110" s="836"/>
      <c r="D110" s="836"/>
      <c r="E110" s="855"/>
      <c r="F110" s="836"/>
      <c r="G110" s="836"/>
      <c r="H110" s="836"/>
      <c r="I110" s="836"/>
      <c r="J110" s="836"/>
      <c r="K110" s="864">
        <f t="shared" si="2"/>
        <v>0</v>
      </c>
    </row>
    <row r="111" spans="1:11" ht="15.75" x14ac:dyDescent="0.25">
      <c r="A111" s="838">
        <v>108</v>
      </c>
      <c r="B111" s="836"/>
      <c r="C111" s="836"/>
      <c r="D111" s="836"/>
      <c r="E111" s="855"/>
      <c r="F111" s="836"/>
      <c r="G111" s="836"/>
      <c r="H111" s="836"/>
      <c r="I111" s="836"/>
      <c r="J111" s="836"/>
      <c r="K111" s="864">
        <f t="shared" si="2"/>
        <v>0</v>
      </c>
    </row>
    <row r="112" spans="1:11" ht="15.75" x14ac:dyDescent="0.25">
      <c r="A112" s="838">
        <v>109</v>
      </c>
      <c r="B112" s="836"/>
      <c r="C112" s="836"/>
      <c r="D112" s="836"/>
      <c r="E112" s="855"/>
      <c r="F112" s="836"/>
      <c r="G112" s="836"/>
      <c r="H112" s="836"/>
      <c r="I112" s="836"/>
      <c r="J112" s="836"/>
      <c r="K112" s="864">
        <f t="shared" si="2"/>
        <v>0</v>
      </c>
    </row>
    <row r="113" spans="1:11" ht="15.75" x14ac:dyDescent="0.25">
      <c r="A113" s="838">
        <v>110</v>
      </c>
      <c r="B113" s="836"/>
      <c r="C113" s="836"/>
      <c r="D113" s="836"/>
      <c r="E113" s="855"/>
      <c r="F113" s="836"/>
      <c r="G113" s="836"/>
      <c r="H113" s="836"/>
      <c r="I113" s="836"/>
      <c r="J113" s="836"/>
      <c r="K113" s="864">
        <f t="shared" si="2"/>
        <v>0</v>
      </c>
    </row>
    <row r="114" spans="1:11" ht="15.75" x14ac:dyDescent="0.25">
      <c r="A114" s="838">
        <v>111</v>
      </c>
      <c r="B114" s="836"/>
      <c r="C114" s="836"/>
      <c r="D114" s="836"/>
      <c r="E114" s="855"/>
      <c r="F114" s="836"/>
      <c r="G114" s="836"/>
      <c r="H114" s="836"/>
      <c r="I114" s="836"/>
      <c r="J114" s="836"/>
      <c r="K114" s="864">
        <f t="shared" si="2"/>
        <v>0</v>
      </c>
    </row>
    <row r="115" spans="1:11" ht="15.75" x14ac:dyDescent="0.25">
      <c r="A115" s="838">
        <v>112</v>
      </c>
      <c r="B115" s="836"/>
      <c r="C115" s="836"/>
      <c r="D115" s="836"/>
      <c r="E115" s="855"/>
      <c r="F115" s="836"/>
      <c r="G115" s="836"/>
      <c r="H115" s="836"/>
      <c r="I115" s="836"/>
      <c r="J115" s="836"/>
      <c r="K115" s="864">
        <f t="shared" si="2"/>
        <v>0</v>
      </c>
    </row>
    <row r="116" spans="1:11" ht="15.75" x14ac:dyDescent="0.25">
      <c r="A116" s="838">
        <v>113</v>
      </c>
      <c r="B116" s="836"/>
      <c r="C116" s="836"/>
      <c r="D116" s="836"/>
      <c r="E116" s="855"/>
      <c r="F116" s="836"/>
      <c r="G116" s="836"/>
      <c r="H116" s="836"/>
      <c r="I116" s="836"/>
      <c r="J116" s="836"/>
      <c r="K116" s="864">
        <f t="shared" si="2"/>
        <v>0</v>
      </c>
    </row>
    <row r="117" spans="1:11" ht="15.75" x14ac:dyDescent="0.25">
      <c r="A117" s="838">
        <v>114</v>
      </c>
      <c r="B117" s="836"/>
      <c r="C117" s="836"/>
      <c r="D117" s="836"/>
      <c r="E117" s="855"/>
      <c r="F117" s="836"/>
      <c r="G117" s="836"/>
      <c r="H117" s="836"/>
      <c r="I117" s="836"/>
      <c r="J117" s="836"/>
      <c r="K117" s="864">
        <f t="shared" si="2"/>
        <v>0</v>
      </c>
    </row>
    <row r="118" spans="1:11" ht="15.75" x14ac:dyDescent="0.25">
      <c r="A118" s="838">
        <v>115</v>
      </c>
      <c r="B118" s="836"/>
      <c r="C118" s="836"/>
      <c r="D118" s="836"/>
      <c r="E118" s="855"/>
      <c r="F118" s="836"/>
      <c r="G118" s="836"/>
      <c r="H118" s="836"/>
      <c r="I118" s="836"/>
      <c r="J118" s="836"/>
      <c r="K118" s="864">
        <f t="shared" si="2"/>
        <v>0</v>
      </c>
    </row>
    <row r="119" spans="1:11" ht="15.75" x14ac:dyDescent="0.25">
      <c r="A119" s="838">
        <v>116</v>
      </c>
      <c r="B119" s="836"/>
      <c r="C119" s="836"/>
      <c r="D119" s="836"/>
      <c r="E119" s="855"/>
      <c r="F119" s="836"/>
      <c r="G119" s="836"/>
      <c r="H119" s="836"/>
      <c r="I119" s="836"/>
      <c r="J119" s="836"/>
      <c r="K119" s="864">
        <f t="shared" si="2"/>
        <v>0</v>
      </c>
    </row>
    <row r="120" spans="1:11" ht="15.75" x14ac:dyDescent="0.25">
      <c r="A120" s="838">
        <v>117</v>
      </c>
      <c r="B120" s="836"/>
      <c r="C120" s="836"/>
      <c r="D120" s="836"/>
      <c r="E120" s="855"/>
      <c r="F120" s="836"/>
      <c r="G120" s="836"/>
      <c r="H120" s="836"/>
      <c r="I120" s="836"/>
      <c r="J120" s="836"/>
      <c r="K120" s="864">
        <f t="shared" si="2"/>
        <v>0</v>
      </c>
    </row>
    <row r="121" spans="1:11" ht="15.75" x14ac:dyDescent="0.25">
      <c r="A121" s="838">
        <v>118</v>
      </c>
      <c r="B121" s="836"/>
      <c r="C121" s="836"/>
      <c r="D121" s="836"/>
      <c r="E121" s="855"/>
      <c r="F121" s="836"/>
      <c r="G121" s="836"/>
      <c r="H121" s="836"/>
      <c r="I121" s="836"/>
      <c r="J121" s="836"/>
      <c r="K121" s="864">
        <f t="shared" si="2"/>
        <v>0</v>
      </c>
    </row>
    <row r="122" spans="1:11" ht="15.75" x14ac:dyDescent="0.25">
      <c r="A122" s="838">
        <v>119</v>
      </c>
      <c r="B122" s="836"/>
      <c r="C122" s="836"/>
      <c r="D122" s="836"/>
      <c r="E122" s="855"/>
      <c r="F122" s="836"/>
      <c r="G122" s="836"/>
      <c r="H122" s="836"/>
      <c r="I122" s="836"/>
      <c r="J122" s="836"/>
      <c r="K122" s="864">
        <f t="shared" si="2"/>
        <v>0</v>
      </c>
    </row>
    <row r="123" spans="1:11" ht="15.75" x14ac:dyDescent="0.25">
      <c r="A123" s="838">
        <v>120</v>
      </c>
      <c r="B123" s="836"/>
      <c r="C123" s="836"/>
      <c r="D123" s="836"/>
      <c r="E123" s="855"/>
      <c r="F123" s="836"/>
      <c r="G123" s="836"/>
      <c r="H123" s="836"/>
      <c r="I123" s="836"/>
      <c r="J123" s="836"/>
      <c r="K123" s="864">
        <f t="shared" si="2"/>
        <v>0</v>
      </c>
    </row>
    <row r="124" spans="1:11" ht="15.75" x14ac:dyDescent="0.25">
      <c r="A124" s="838">
        <v>121</v>
      </c>
      <c r="B124" s="836"/>
      <c r="C124" s="836"/>
      <c r="D124" s="836"/>
      <c r="E124" s="855"/>
      <c r="F124" s="836"/>
      <c r="G124" s="836"/>
      <c r="H124" s="836"/>
      <c r="I124" s="836"/>
      <c r="J124" s="836"/>
      <c r="K124" s="864">
        <f t="shared" si="2"/>
        <v>0</v>
      </c>
    </row>
    <row r="125" spans="1:11" ht="15.75" x14ac:dyDescent="0.25">
      <c r="A125" s="838">
        <v>122</v>
      </c>
      <c r="B125" s="836"/>
      <c r="C125" s="836"/>
      <c r="D125" s="836"/>
      <c r="E125" s="855"/>
      <c r="F125" s="836"/>
      <c r="G125" s="836"/>
      <c r="H125" s="836"/>
      <c r="I125" s="836"/>
      <c r="J125" s="836"/>
      <c r="K125" s="864">
        <f t="shared" si="2"/>
        <v>0</v>
      </c>
    </row>
    <row r="126" spans="1:11" ht="15.75" x14ac:dyDescent="0.25">
      <c r="A126" s="838">
        <v>123</v>
      </c>
      <c r="B126" s="836"/>
      <c r="C126" s="836"/>
      <c r="D126" s="836"/>
      <c r="E126" s="855"/>
      <c r="F126" s="836"/>
      <c r="G126" s="836"/>
      <c r="H126" s="836"/>
      <c r="I126" s="836"/>
      <c r="J126" s="836"/>
      <c r="K126" s="864">
        <f t="shared" si="2"/>
        <v>0</v>
      </c>
    </row>
    <row r="127" spans="1:11" ht="15.75" x14ac:dyDescent="0.25">
      <c r="A127" s="838">
        <v>124</v>
      </c>
      <c r="B127" s="836"/>
      <c r="C127" s="836"/>
      <c r="D127" s="836"/>
      <c r="E127" s="855"/>
      <c r="F127" s="836"/>
      <c r="G127" s="836"/>
      <c r="H127" s="836"/>
      <c r="I127" s="836"/>
      <c r="J127" s="836"/>
      <c r="K127" s="864">
        <f t="shared" si="2"/>
        <v>0</v>
      </c>
    </row>
    <row r="128" spans="1:11" ht="15.75" x14ac:dyDescent="0.25">
      <c r="A128" s="838">
        <v>125</v>
      </c>
      <c r="B128" s="836"/>
      <c r="C128" s="836"/>
      <c r="D128" s="836"/>
      <c r="E128" s="855"/>
      <c r="F128" s="836"/>
      <c r="G128" s="836"/>
      <c r="H128" s="836"/>
      <c r="I128" s="836"/>
      <c r="J128" s="836"/>
      <c r="K128" s="864">
        <f t="shared" si="2"/>
        <v>0</v>
      </c>
    </row>
    <row r="129" spans="1:11" ht="15.75" x14ac:dyDescent="0.25">
      <c r="A129" s="838">
        <v>126</v>
      </c>
      <c r="B129" s="836"/>
      <c r="C129" s="836"/>
      <c r="D129" s="836"/>
      <c r="E129" s="855"/>
      <c r="F129" s="836"/>
      <c r="G129" s="836"/>
      <c r="H129" s="836"/>
      <c r="I129" s="836"/>
      <c r="J129" s="836"/>
      <c r="K129" s="864">
        <f t="shared" si="2"/>
        <v>0</v>
      </c>
    </row>
    <row r="130" spans="1:11" ht="15.75" x14ac:dyDescent="0.25">
      <c r="A130" s="838">
        <v>127</v>
      </c>
      <c r="B130" s="836"/>
      <c r="C130" s="836"/>
      <c r="D130" s="836"/>
      <c r="E130" s="855"/>
      <c r="F130" s="836"/>
      <c r="G130" s="836"/>
      <c r="H130" s="836"/>
      <c r="I130" s="836"/>
      <c r="J130" s="836"/>
      <c r="K130" s="864">
        <f t="shared" si="2"/>
        <v>0</v>
      </c>
    </row>
    <row r="131" spans="1:11" ht="15.75" x14ac:dyDescent="0.25">
      <c r="A131" s="838">
        <v>128</v>
      </c>
      <c r="B131" s="836"/>
      <c r="C131" s="836"/>
      <c r="D131" s="836"/>
      <c r="E131" s="855"/>
      <c r="F131" s="836"/>
      <c r="G131" s="836"/>
      <c r="H131" s="836"/>
      <c r="I131" s="836"/>
      <c r="J131" s="836"/>
      <c r="K131" s="864">
        <f t="shared" si="2"/>
        <v>0</v>
      </c>
    </row>
    <row r="132" spans="1:11" ht="15.75" x14ac:dyDescent="0.25">
      <c r="A132" s="838">
        <v>129</v>
      </c>
      <c r="B132" s="836"/>
      <c r="C132" s="836"/>
      <c r="D132" s="836"/>
      <c r="E132" s="855"/>
      <c r="F132" s="836"/>
      <c r="G132" s="836"/>
      <c r="H132" s="836"/>
      <c r="I132" s="836"/>
      <c r="J132" s="836"/>
      <c r="K132" s="864">
        <f t="shared" ref="K132:K195" si="3">H132+I132+J132</f>
        <v>0</v>
      </c>
    </row>
    <row r="133" spans="1:11" ht="15.75" x14ac:dyDescent="0.25">
      <c r="A133" s="838">
        <v>130</v>
      </c>
      <c r="B133" s="836"/>
      <c r="C133" s="836"/>
      <c r="D133" s="836"/>
      <c r="E133" s="855"/>
      <c r="F133" s="836"/>
      <c r="G133" s="836"/>
      <c r="H133" s="836"/>
      <c r="I133" s="836"/>
      <c r="J133" s="836"/>
      <c r="K133" s="864">
        <f t="shared" si="3"/>
        <v>0</v>
      </c>
    </row>
    <row r="134" spans="1:11" ht="15.75" x14ac:dyDescent="0.25">
      <c r="A134" s="838">
        <v>131</v>
      </c>
      <c r="B134" s="836"/>
      <c r="C134" s="836"/>
      <c r="D134" s="836"/>
      <c r="E134" s="855"/>
      <c r="F134" s="836"/>
      <c r="G134" s="836"/>
      <c r="H134" s="836"/>
      <c r="I134" s="836"/>
      <c r="J134" s="836"/>
      <c r="K134" s="864">
        <f t="shared" si="3"/>
        <v>0</v>
      </c>
    </row>
    <row r="135" spans="1:11" ht="15.75" x14ac:dyDescent="0.25">
      <c r="A135" s="838">
        <v>132</v>
      </c>
      <c r="B135" s="836"/>
      <c r="C135" s="836"/>
      <c r="D135" s="836"/>
      <c r="E135" s="855"/>
      <c r="F135" s="836"/>
      <c r="G135" s="836"/>
      <c r="H135" s="836"/>
      <c r="I135" s="836"/>
      <c r="J135" s="836"/>
      <c r="K135" s="864">
        <f t="shared" si="3"/>
        <v>0</v>
      </c>
    </row>
    <row r="136" spans="1:11" ht="15.75" x14ac:dyDescent="0.25">
      <c r="A136" s="838">
        <v>133</v>
      </c>
      <c r="B136" s="836"/>
      <c r="C136" s="836"/>
      <c r="D136" s="836"/>
      <c r="E136" s="855"/>
      <c r="F136" s="836"/>
      <c r="G136" s="836"/>
      <c r="H136" s="836"/>
      <c r="I136" s="836"/>
      <c r="J136" s="836"/>
      <c r="K136" s="864">
        <f t="shared" si="3"/>
        <v>0</v>
      </c>
    </row>
    <row r="137" spans="1:11" ht="15.75" x14ac:dyDescent="0.25">
      <c r="A137" s="838">
        <v>134</v>
      </c>
      <c r="B137" s="836"/>
      <c r="C137" s="836"/>
      <c r="D137" s="836"/>
      <c r="E137" s="855"/>
      <c r="F137" s="836"/>
      <c r="G137" s="836"/>
      <c r="H137" s="836"/>
      <c r="I137" s="836"/>
      <c r="J137" s="836"/>
      <c r="K137" s="864">
        <f t="shared" si="3"/>
        <v>0</v>
      </c>
    </row>
    <row r="138" spans="1:11" ht="15.75" x14ac:dyDescent="0.25">
      <c r="A138" s="838">
        <v>135</v>
      </c>
      <c r="B138" s="836"/>
      <c r="C138" s="836"/>
      <c r="D138" s="836"/>
      <c r="E138" s="855"/>
      <c r="F138" s="836"/>
      <c r="G138" s="836"/>
      <c r="H138" s="836"/>
      <c r="I138" s="836"/>
      <c r="J138" s="836"/>
      <c r="K138" s="864">
        <f t="shared" si="3"/>
        <v>0</v>
      </c>
    </row>
    <row r="139" spans="1:11" ht="15.75" x14ac:dyDescent="0.25">
      <c r="A139" s="838">
        <v>136</v>
      </c>
      <c r="B139" s="836"/>
      <c r="C139" s="836"/>
      <c r="D139" s="836"/>
      <c r="E139" s="855"/>
      <c r="F139" s="836"/>
      <c r="G139" s="836"/>
      <c r="H139" s="836"/>
      <c r="I139" s="836"/>
      <c r="J139" s="836"/>
      <c r="K139" s="864">
        <f t="shared" si="3"/>
        <v>0</v>
      </c>
    </row>
    <row r="140" spans="1:11" ht="15.75" x14ac:dyDescent="0.25">
      <c r="A140" s="838">
        <v>137</v>
      </c>
      <c r="B140" s="836"/>
      <c r="C140" s="836"/>
      <c r="D140" s="836"/>
      <c r="E140" s="855"/>
      <c r="F140" s="836"/>
      <c r="G140" s="836"/>
      <c r="H140" s="836"/>
      <c r="I140" s="836"/>
      <c r="J140" s="836"/>
      <c r="K140" s="864">
        <f t="shared" si="3"/>
        <v>0</v>
      </c>
    </row>
    <row r="141" spans="1:11" ht="15.75" x14ac:dyDescent="0.25">
      <c r="A141" s="838">
        <v>138</v>
      </c>
      <c r="B141" s="836"/>
      <c r="C141" s="836"/>
      <c r="D141" s="836"/>
      <c r="E141" s="855"/>
      <c r="F141" s="836"/>
      <c r="G141" s="836"/>
      <c r="H141" s="836"/>
      <c r="I141" s="836"/>
      <c r="J141" s="836"/>
      <c r="K141" s="864">
        <f t="shared" si="3"/>
        <v>0</v>
      </c>
    </row>
    <row r="142" spans="1:11" ht="15.75" x14ac:dyDescent="0.25">
      <c r="A142" s="838">
        <v>139</v>
      </c>
      <c r="B142" s="836"/>
      <c r="C142" s="836"/>
      <c r="D142" s="836"/>
      <c r="E142" s="855"/>
      <c r="F142" s="836"/>
      <c r="G142" s="836"/>
      <c r="H142" s="836"/>
      <c r="I142" s="836"/>
      <c r="J142" s="836"/>
      <c r="K142" s="864">
        <f t="shared" si="3"/>
        <v>0</v>
      </c>
    </row>
    <row r="143" spans="1:11" ht="15.75" x14ac:dyDescent="0.25">
      <c r="A143" s="838">
        <v>140</v>
      </c>
      <c r="B143" s="836"/>
      <c r="C143" s="836"/>
      <c r="D143" s="836"/>
      <c r="E143" s="855"/>
      <c r="F143" s="836"/>
      <c r="G143" s="836"/>
      <c r="H143" s="836"/>
      <c r="I143" s="836"/>
      <c r="J143" s="836"/>
      <c r="K143" s="864">
        <f t="shared" si="3"/>
        <v>0</v>
      </c>
    </row>
    <row r="144" spans="1:11" ht="15.75" x14ac:dyDescent="0.25">
      <c r="A144" s="838">
        <v>141</v>
      </c>
      <c r="B144" s="836"/>
      <c r="C144" s="836"/>
      <c r="D144" s="836"/>
      <c r="E144" s="855"/>
      <c r="F144" s="836"/>
      <c r="G144" s="836"/>
      <c r="H144" s="836"/>
      <c r="I144" s="836"/>
      <c r="J144" s="836"/>
      <c r="K144" s="864">
        <f t="shared" si="3"/>
        <v>0</v>
      </c>
    </row>
    <row r="145" spans="1:11" ht="15.75" x14ac:dyDescent="0.25">
      <c r="A145" s="838">
        <v>142</v>
      </c>
      <c r="B145" s="836"/>
      <c r="C145" s="836"/>
      <c r="D145" s="836"/>
      <c r="E145" s="855"/>
      <c r="F145" s="836"/>
      <c r="G145" s="836"/>
      <c r="H145" s="836"/>
      <c r="I145" s="836"/>
      <c r="J145" s="836"/>
      <c r="K145" s="864">
        <f t="shared" si="3"/>
        <v>0</v>
      </c>
    </row>
    <row r="146" spans="1:11" ht="15.75" x14ac:dyDescent="0.25">
      <c r="A146" s="838">
        <v>143</v>
      </c>
      <c r="B146" s="836"/>
      <c r="C146" s="836"/>
      <c r="D146" s="836"/>
      <c r="E146" s="855"/>
      <c r="F146" s="836"/>
      <c r="G146" s="836"/>
      <c r="H146" s="836"/>
      <c r="I146" s="836"/>
      <c r="J146" s="836"/>
      <c r="K146" s="864">
        <f t="shared" si="3"/>
        <v>0</v>
      </c>
    </row>
    <row r="147" spans="1:11" ht="15.75" x14ac:dyDescent="0.25">
      <c r="A147" s="838">
        <v>144</v>
      </c>
      <c r="B147" s="836"/>
      <c r="C147" s="836"/>
      <c r="D147" s="836"/>
      <c r="E147" s="855"/>
      <c r="F147" s="836"/>
      <c r="G147" s="836"/>
      <c r="H147" s="836"/>
      <c r="I147" s="836"/>
      <c r="J147" s="836"/>
      <c r="K147" s="864">
        <f t="shared" si="3"/>
        <v>0</v>
      </c>
    </row>
    <row r="148" spans="1:11" ht="15.75" x14ac:dyDescent="0.25">
      <c r="A148" s="838">
        <v>145</v>
      </c>
      <c r="B148" s="836"/>
      <c r="C148" s="836"/>
      <c r="D148" s="836"/>
      <c r="E148" s="855"/>
      <c r="F148" s="836"/>
      <c r="G148" s="836"/>
      <c r="H148" s="836"/>
      <c r="I148" s="836"/>
      <c r="J148" s="836"/>
      <c r="K148" s="864">
        <f t="shared" si="3"/>
        <v>0</v>
      </c>
    </row>
    <row r="149" spans="1:11" ht="15.75" x14ac:dyDescent="0.25">
      <c r="A149" s="838">
        <v>146</v>
      </c>
      <c r="B149" s="836"/>
      <c r="C149" s="836"/>
      <c r="D149" s="836"/>
      <c r="E149" s="855"/>
      <c r="F149" s="836"/>
      <c r="G149" s="836"/>
      <c r="H149" s="836"/>
      <c r="I149" s="836"/>
      <c r="J149" s="836"/>
      <c r="K149" s="864">
        <f t="shared" si="3"/>
        <v>0</v>
      </c>
    </row>
    <row r="150" spans="1:11" ht="15.75" x14ac:dyDescent="0.25">
      <c r="A150" s="838">
        <v>147</v>
      </c>
      <c r="B150" s="836"/>
      <c r="C150" s="836"/>
      <c r="D150" s="836"/>
      <c r="E150" s="855"/>
      <c r="F150" s="836"/>
      <c r="G150" s="836"/>
      <c r="H150" s="836"/>
      <c r="I150" s="836"/>
      <c r="J150" s="836"/>
      <c r="K150" s="864">
        <f t="shared" si="3"/>
        <v>0</v>
      </c>
    </row>
    <row r="151" spans="1:11" ht="15.75" x14ac:dyDescent="0.25">
      <c r="A151" s="838">
        <v>148</v>
      </c>
      <c r="B151" s="836"/>
      <c r="C151" s="836"/>
      <c r="D151" s="836"/>
      <c r="E151" s="855"/>
      <c r="F151" s="836"/>
      <c r="G151" s="836"/>
      <c r="H151" s="836"/>
      <c r="I151" s="836"/>
      <c r="J151" s="836"/>
      <c r="K151" s="864">
        <f t="shared" si="3"/>
        <v>0</v>
      </c>
    </row>
    <row r="152" spans="1:11" ht="15.75" x14ac:dyDescent="0.25">
      <c r="A152" s="838">
        <v>149</v>
      </c>
      <c r="B152" s="836"/>
      <c r="C152" s="836"/>
      <c r="D152" s="836"/>
      <c r="E152" s="855"/>
      <c r="F152" s="836"/>
      <c r="G152" s="836"/>
      <c r="H152" s="836"/>
      <c r="I152" s="836"/>
      <c r="J152" s="836"/>
      <c r="K152" s="864">
        <f t="shared" si="3"/>
        <v>0</v>
      </c>
    </row>
    <row r="153" spans="1:11" ht="15.75" x14ac:dyDescent="0.25">
      <c r="A153" s="838">
        <v>150</v>
      </c>
      <c r="B153" s="836"/>
      <c r="C153" s="836"/>
      <c r="D153" s="836"/>
      <c r="E153" s="855"/>
      <c r="F153" s="836"/>
      <c r="G153" s="836"/>
      <c r="H153" s="836"/>
      <c r="I153" s="836"/>
      <c r="J153" s="836"/>
      <c r="K153" s="864">
        <f t="shared" si="3"/>
        <v>0</v>
      </c>
    </row>
    <row r="154" spans="1:11" ht="15.75" x14ac:dyDescent="0.25">
      <c r="A154" s="838">
        <v>151</v>
      </c>
      <c r="B154" s="836"/>
      <c r="C154" s="836"/>
      <c r="D154" s="836"/>
      <c r="E154" s="855"/>
      <c r="F154" s="836"/>
      <c r="G154" s="836"/>
      <c r="H154" s="836"/>
      <c r="I154" s="836"/>
      <c r="J154" s="836"/>
      <c r="K154" s="864">
        <f t="shared" si="3"/>
        <v>0</v>
      </c>
    </row>
    <row r="155" spans="1:11" ht="15.75" x14ac:dyDescent="0.25">
      <c r="A155" s="838">
        <v>152</v>
      </c>
      <c r="B155" s="836"/>
      <c r="C155" s="836"/>
      <c r="D155" s="836"/>
      <c r="E155" s="855"/>
      <c r="F155" s="836"/>
      <c r="G155" s="836"/>
      <c r="H155" s="836"/>
      <c r="I155" s="836"/>
      <c r="J155" s="836"/>
      <c r="K155" s="864">
        <f t="shared" si="3"/>
        <v>0</v>
      </c>
    </row>
    <row r="156" spans="1:11" ht="15.75" x14ac:dyDescent="0.25">
      <c r="A156" s="838">
        <v>153</v>
      </c>
      <c r="B156" s="836"/>
      <c r="C156" s="836"/>
      <c r="D156" s="836"/>
      <c r="E156" s="855"/>
      <c r="F156" s="836"/>
      <c r="G156" s="836"/>
      <c r="H156" s="836"/>
      <c r="I156" s="836"/>
      <c r="J156" s="836"/>
      <c r="K156" s="864">
        <f t="shared" si="3"/>
        <v>0</v>
      </c>
    </row>
    <row r="157" spans="1:11" ht="15.75" x14ac:dyDescent="0.25">
      <c r="A157" s="838">
        <v>154</v>
      </c>
      <c r="B157" s="836"/>
      <c r="C157" s="836"/>
      <c r="D157" s="836"/>
      <c r="E157" s="855"/>
      <c r="F157" s="836"/>
      <c r="G157" s="836"/>
      <c r="H157" s="836"/>
      <c r="I157" s="836"/>
      <c r="J157" s="836"/>
      <c r="K157" s="864">
        <f t="shared" si="3"/>
        <v>0</v>
      </c>
    </row>
    <row r="158" spans="1:11" ht="15.75" x14ac:dyDescent="0.25">
      <c r="A158" s="838">
        <v>155</v>
      </c>
      <c r="B158" s="836"/>
      <c r="C158" s="836"/>
      <c r="D158" s="836"/>
      <c r="E158" s="855"/>
      <c r="F158" s="836"/>
      <c r="G158" s="836"/>
      <c r="H158" s="836"/>
      <c r="I158" s="836"/>
      <c r="J158" s="836"/>
      <c r="K158" s="864">
        <f t="shared" si="3"/>
        <v>0</v>
      </c>
    </row>
    <row r="159" spans="1:11" ht="15.75" x14ac:dyDescent="0.25">
      <c r="A159" s="838">
        <v>156</v>
      </c>
      <c r="B159" s="836"/>
      <c r="C159" s="836"/>
      <c r="D159" s="836"/>
      <c r="E159" s="855"/>
      <c r="F159" s="836"/>
      <c r="G159" s="836"/>
      <c r="H159" s="836"/>
      <c r="I159" s="836"/>
      <c r="J159" s="836"/>
      <c r="K159" s="864">
        <f t="shared" si="3"/>
        <v>0</v>
      </c>
    </row>
    <row r="160" spans="1:11" ht="15.75" x14ac:dyDescent="0.25">
      <c r="A160" s="838">
        <v>157</v>
      </c>
      <c r="B160" s="836"/>
      <c r="C160" s="836"/>
      <c r="D160" s="836"/>
      <c r="E160" s="855"/>
      <c r="F160" s="836"/>
      <c r="G160" s="836"/>
      <c r="H160" s="836"/>
      <c r="I160" s="836"/>
      <c r="J160" s="836"/>
      <c r="K160" s="864">
        <f t="shared" si="3"/>
        <v>0</v>
      </c>
    </row>
    <row r="161" spans="1:11" ht="15.75" x14ac:dyDescent="0.25">
      <c r="A161" s="838">
        <v>158</v>
      </c>
      <c r="B161" s="836"/>
      <c r="C161" s="836"/>
      <c r="D161" s="836"/>
      <c r="E161" s="855"/>
      <c r="F161" s="836"/>
      <c r="G161" s="836"/>
      <c r="H161" s="836"/>
      <c r="I161" s="836"/>
      <c r="J161" s="836"/>
      <c r="K161" s="864">
        <f t="shared" si="3"/>
        <v>0</v>
      </c>
    </row>
    <row r="162" spans="1:11" ht="15.75" x14ac:dyDescent="0.25">
      <c r="A162" s="838">
        <v>159</v>
      </c>
      <c r="B162" s="836"/>
      <c r="C162" s="836"/>
      <c r="D162" s="836"/>
      <c r="E162" s="855"/>
      <c r="F162" s="836"/>
      <c r="G162" s="836"/>
      <c r="H162" s="836"/>
      <c r="I162" s="836"/>
      <c r="J162" s="836"/>
      <c r="K162" s="864">
        <f t="shared" si="3"/>
        <v>0</v>
      </c>
    </row>
    <row r="163" spans="1:11" ht="15.75" x14ac:dyDescent="0.25">
      <c r="A163" s="838">
        <v>160</v>
      </c>
      <c r="B163" s="836"/>
      <c r="C163" s="836"/>
      <c r="D163" s="836"/>
      <c r="E163" s="855"/>
      <c r="F163" s="836"/>
      <c r="G163" s="836"/>
      <c r="H163" s="836"/>
      <c r="I163" s="836"/>
      <c r="J163" s="836"/>
      <c r="K163" s="864">
        <f t="shared" si="3"/>
        <v>0</v>
      </c>
    </row>
    <row r="164" spans="1:11" ht="15.75" x14ac:dyDescent="0.25">
      <c r="A164" s="838">
        <v>161</v>
      </c>
      <c r="B164" s="836"/>
      <c r="C164" s="836"/>
      <c r="D164" s="836"/>
      <c r="E164" s="855"/>
      <c r="F164" s="836"/>
      <c r="G164" s="836"/>
      <c r="H164" s="836"/>
      <c r="I164" s="836"/>
      <c r="J164" s="836"/>
      <c r="K164" s="864">
        <f t="shared" si="3"/>
        <v>0</v>
      </c>
    </row>
    <row r="165" spans="1:11" ht="15.75" x14ac:dyDescent="0.25">
      <c r="A165" s="838">
        <v>162</v>
      </c>
      <c r="B165" s="836"/>
      <c r="C165" s="836"/>
      <c r="D165" s="836"/>
      <c r="E165" s="855"/>
      <c r="F165" s="836"/>
      <c r="G165" s="836"/>
      <c r="H165" s="836"/>
      <c r="I165" s="836"/>
      <c r="J165" s="836"/>
      <c r="K165" s="864">
        <f t="shared" si="3"/>
        <v>0</v>
      </c>
    </row>
    <row r="166" spans="1:11" ht="15.75" x14ac:dyDescent="0.25">
      <c r="A166" s="838">
        <v>163</v>
      </c>
      <c r="B166" s="836"/>
      <c r="C166" s="836"/>
      <c r="D166" s="836"/>
      <c r="E166" s="855"/>
      <c r="F166" s="836"/>
      <c r="G166" s="836"/>
      <c r="H166" s="836"/>
      <c r="I166" s="836"/>
      <c r="J166" s="836"/>
      <c r="K166" s="864">
        <f t="shared" si="3"/>
        <v>0</v>
      </c>
    </row>
    <row r="167" spans="1:11" ht="15.75" x14ac:dyDescent="0.25">
      <c r="A167" s="838">
        <v>164</v>
      </c>
      <c r="B167" s="836"/>
      <c r="C167" s="836"/>
      <c r="D167" s="836"/>
      <c r="E167" s="855"/>
      <c r="F167" s="836"/>
      <c r="G167" s="836"/>
      <c r="H167" s="836"/>
      <c r="I167" s="836"/>
      <c r="J167" s="836"/>
      <c r="K167" s="864">
        <f t="shared" si="3"/>
        <v>0</v>
      </c>
    </row>
    <row r="168" spans="1:11" ht="15.75" x14ac:dyDescent="0.25">
      <c r="A168" s="838">
        <v>165</v>
      </c>
      <c r="B168" s="836"/>
      <c r="C168" s="836"/>
      <c r="D168" s="836"/>
      <c r="E168" s="855"/>
      <c r="F168" s="836"/>
      <c r="G168" s="836"/>
      <c r="H168" s="836"/>
      <c r="I168" s="836"/>
      <c r="J168" s="836"/>
      <c r="K168" s="864">
        <f t="shared" si="3"/>
        <v>0</v>
      </c>
    </row>
    <row r="169" spans="1:11" ht="15.75" x14ac:dyDescent="0.25">
      <c r="A169" s="838">
        <v>166</v>
      </c>
      <c r="B169" s="836"/>
      <c r="C169" s="836"/>
      <c r="D169" s="836"/>
      <c r="E169" s="855"/>
      <c r="F169" s="836"/>
      <c r="G169" s="836"/>
      <c r="H169" s="836"/>
      <c r="I169" s="836"/>
      <c r="J169" s="836"/>
      <c r="K169" s="864">
        <f t="shared" si="3"/>
        <v>0</v>
      </c>
    </row>
    <row r="170" spans="1:11" ht="15.75" x14ac:dyDescent="0.25">
      <c r="A170" s="838">
        <v>167</v>
      </c>
      <c r="B170" s="836"/>
      <c r="C170" s="836"/>
      <c r="D170" s="836"/>
      <c r="E170" s="855"/>
      <c r="F170" s="836"/>
      <c r="G170" s="836"/>
      <c r="H170" s="836"/>
      <c r="I170" s="836"/>
      <c r="J170" s="836"/>
      <c r="K170" s="864">
        <f t="shared" si="3"/>
        <v>0</v>
      </c>
    </row>
    <row r="171" spans="1:11" ht="15.75" x14ac:dyDescent="0.25">
      <c r="A171" s="838">
        <v>168</v>
      </c>
      <c r="B171" s="836"/>
      <c r="C171" s="836"/>
      <c r="D171" s="836"/>
      <c r="E171" s="855"/>
      <c r="F171" s="836"/>
      <c r="G171" s="836"/>
      <c r="H171" s="836"/>
      <c r="I171" s="836"/>
      <c r="J171" s="836"/>
      <c r="K171" s="864">
        <f t="shared" si="3"/>
        <v>0</v>
      </c>
    </row>
    <row r="172" spans="1:11" ht="15.75" x14ac:dyDescent="0.25">
      <c r="A172" s="838">
        <v>169</v>
      </c>
      <c r="B172" s="836"/>
      <c r="C172" s="836"/>
      <c r="D172" s="836"/>
      <c r="E172" s="855"/>
      <c r="F172" s="836"/>
      <c r="G172" s="836"/>
      <c r="H172" s="836"/>
      <c r="I172" s="836"/>
      <c r="J172" s="836"/>
      <c r="K172" s="864">
        <f t="shared" si="3"/>
        <v>0</v>
      </c>
    </row>
    <row r="173" spans="1:11" ht="15.75" x14ac:dyDescent="0.25">
      <c r="A173" s="838">
        <v>170</v>
      </c>
      <c r="B173" s="836"/>
      <c r="C173" s="836"/>
      <c r="D173" s="836"/>
      <c r="E173" s="855"/>
      <c r="F173" s="836"/>
      <c r="G173" s="836"/>
      <c r="H173" s="836"/>
      <c r="I173" s="836"/>
      <c r="J173" s="836"/>
      <c r="K173" s="864">
        <f t="shared" si="3"/>
        <v>0</v>
      </c>
    </row>
    <row r="174" spans="1:11" ht="15.75" x14ac:dyDescent="0.25">
      <c r="A174" s="838">
        <v>171</v>
      </c>
      <c r="B174" s="836"/>
      <c r="C174" s="836"/>
      <c r="D174" s="836"/>
      <c r="E174" s="855"/>
      <c r="F174" s="836"/>
      <c r="G174" s="836"/>
      <c r="H174" s="836"/>
      <c r="I174" s="836"/>
      <c r="J174" s="836"/>
      <c r="K174" s="864">
        <f t="shared" si="3"/>
        <v>0</v>
      </c>
    </row>
    <row r="175" spans="1:11" ht="15.75" x14ac:dyDescent="0.25">
      <c r="A175" s="838">
        <v>172</v>
      </c>
      <c r="B175" s="836"/>
      <c r="C175" s="836"/>
      <c r="D175" s="836"/>
      <c r="E175" s="855"/>
      <c r="F175" s="836"/>
      <c r="G175" s="836"/>
      <c r="H175" s="836"/>
      <c r="I175" s="836"/>
      <c r="J175" s="836"/>
      <c r="K175" s="864">
        <f t="shared" si="3"/>
        <v>0</v>
      </c>
    </row>
    <row r="176" spans="1:11" ht="15.75" x14ac:dyDescent="0.25">
      <c r="A176" s="838">
        <v>173</v>
      </c>
      <c r="B176" s="836"/>
      <c r="C176" s="836"/>
      <c r="D176" s="836"/>
      <c r="E176" s="855"/>
      <c r="F176" s="836"/>
      <c r="G176" s="836"/>
      <c r="H176" s="836"/>
      <c r="I176" s="836"/>
      <c r="J176" s="836"/>
      <c r="K176" s="864">
        <f t="shared" si="3"/>
        <v>0</v>
      </c>
    </row>
    <row r="177" spans="1:11" ht="15.75" x14ac:dyDescent="0.25">
      <c r="A177" s="838">
        <v>174</v>
      </c>
      <c r="B177" s="836"/>
      <c r="C177" s="836"/>
      <c r="D177" s="836"/>
      <c r="E177" s="855"/>
      <c r="F177" s="836"/>
      <c r="G177" s="836"/>
      <c r="H177" s="836"/>
      <c r="I177" s="836"/>
      <c r="J177" s="836"/>
      <c r="K177" s="864">
        <f t="shared" si="3"/>
        <v>0</v>
      </c>
    </row>
    <row r="178" spans="1:11" ht="15.75" x14ac:dyDescent="0.25">
      <c r="A178" s="838">
        <v>175</v>
      </c>
      <c r="B178" s="836"/>
      <c r="C178" s="836"/>
      <c r="D178" s="836"/>
      <c r="E178" s="855"/>
      <c r="F178" s="836"/>
      <c r="G178" s="836"/>
      <c r="H178" s="836"/>
      <c r="I178" s="836"/>
      <c r="J178" s="836"/>
      <c r="K178" s="864">
        <f t="shared" si="3"/>
        <v>0</v>
      </c>
    </row>
    <row r="179" spans="1:11" ht="15.75" x14ac:dyDescent="0.25">
      <c r="A179" s="838">
        <v>176</v>
      </c>
      <c r="B179" s="836"/>
      <c r="C179" s="836"/>
      <c r="D179" s="836"/>
      <c r="E179" s="855"/>
      <c r="F179" s="836"/>
      <c r="G179" s="836"/>
      <c r="H179" s="836"/>
      <c r="I179" s="836"/>
      <c r="J179" s="836"/>
      <c r="K179" s="864">
        <f t="shared" si="3"/>
        <v>0</v>
      </c>
    </row>
    <row r="180" spans="1:11" ht="15.75" x14ac:dyDescent="0.25">
      <c r="A180" s="838">
        <v>177</v>
      </c>
      <c r="B180" s="836"/>
      <c r="C180" s="836"/>
      <c r="D180" s="836"/>
      <c r="E180" s="855"/>
      <c r="F180" s="836"/>
      <c r="G180" s="836"/>
      <c r="H180" s="836"/>
      <c r="I180" s="836"/>
      <c r="J180" s="836"/>
      <c r="K180" s="864">
        <f t="shared" si="3"/>
        <v>0</v>
      </c>
    </row>
    <row r="181" spans="1:11" ht="15.75" x14ac:dyDescent="0.25">
      <c r="A181" s="838">
        <v>178</v>
      </c>
      <c r="B181" s="836"/>
      <c r="C181" s="836"/>
      <c r="D181" s="836"/>
      <c r="E181" s="855"/>
      <c r="F181" s="836"/>
      <c r="G181" s="836"/>
      <c r="H181" s="836"/>
      <c r="I181" s="836"/>
      <c r="J181" s="836"/>
      <c r="K181" s="864">
        <f t="shared" si="3"/>
        <v>0</v>
      </c>
    </row>
    <row r="182" spans="1:11" ht="15.75" x14ac:dyDescent="0.25">
      <c r="A182" s="838">
        <v>179</v>
      </c>
      <c r="B182" s="836"/>
      <c r="C182" s="836"/>
      <c r="D182" s="836"/>
      <c r="E182" s="855"/>
      <c r="F182" s="836"/>
      <c r="G182" s="836"/>
      <c r="H182" s="836"/>
      <c r="I182" s="836"/>
      <c r="J182" s="836"/>
      <c r="K182" s="864">
        <f t="shared" si="3"/>
        <v>0</v>
      </c>
    </row>
    <row r="183" spans="1:11" ht="15.75" x14ac:dyDescent="0.25">
      <c r="A183" s="838">
        <v>180</v>
      </c>
      <c r="B183" s="836"/>
      <c r="C183" s="836"/>
      <c r="D183" s="836"/>
      <c r="E183" s="855"/>
      <c r="F183" s="836"/>
      <c r="G183" s="836"/>
      <c r="H183" s="836"/>
      <c r="I183" s="836"/>
      <c r="J183" s="836"/>
      <c r="K183" s="864">
        <f t="shared" si="3"/>
        <v>0</v>
      </c>
    </row>
    <row r="184" spans="1:11" ht="15.75" x14ac:dyDescent="0.25">
      <c r="A184" s="838">
        <v>181</v>
      </c>
      <c r="B184" s="836"/>
      <c r="C184" s="836"/>
      <c r="D184" s="836"/>
      <c r="E184" s="855"/>
      <c r="F184" s="836"/>
      <c r="G184" s="836"/>
      <c r="H184" s="836"/>
      <c r="I184" s="836"/>
      <c r="J184" s="836"/>
      <c r="K184" s="864">
        <f t="shared" si="3"/>
        <v>0</v>
      </c>
    </row>
    <row r="185" spans="1:11" ht="15.75" x14ac:dyDescent="0.25">
      <c r="A185" s="838">
        <v>182</v>
      </c>
      <c r="B185" s="836"/>
      <c r="C185" s="836"/>
      <c r="D185" s="836"/>
      <c r="E185" s="855"/>
      <c r="F185" s="836"/>
      <c r="G185" s="836"/>
      <c r="H185" s="836"/>
      <c r="I185" s="836"/>
      <c r="J185" s="836"/>
      <c r="K185" s="864">
        <f t="shared" si="3"/>
        <v>0</v>
      </c>
    </row>
    <row r="186" spans="1:11" ht="15.75" x14ac:dyDescent="0.25">
      <c r="A186" s="838">
        <v>183</v>
      </c>
      <c r="B186" s="836"/>
      <c r="C186" s="836"/>
      <c r="D186" s="836"/>
      <c r="E186" s="855"/>
      <c r="F186" s="836"/>
      <c r="G186" s="836"/>
      <c r="H186" s="836"/>
      <c r="I186" s="836"/>
      <c r="J186" s="836"/>
      <c r="K186" s="864">
        <f t="shared" si="3"/>
        <v>0</v>
      </c>
    </row>
    <row r="187" spans="1:11" ht="15.75" x14ac:dyDescent="0.25">
      <c r="A187" s="838">
        <v>184</v>
      </c>
      <c r="B187" s="836"/>
      <c r="C187" s="836"/>
      <c r="D187" s="836"/>
      <c r="E187" s="855"/>
      <c r="F187" s="836"/>
      <c r="G187" s="836"/>
      <c r="H187" s="836"/>
      <c r="I187" s="836"/>
      <c r="J187" s="836"/>
      <c r="K187" s="864">
        <f t="shared" si="3"/>
        <v>0</v>
      </c>
    </row>
    <row r="188" spans="1:11" ht="15.75" x14ac:dyDescent="0.25">
      <c r="A188" s="838">
        <v>185</v>
      </c>
      <c r="B188" s="836"/>
      <c r="C188" s="836"/>
      <c r="D188" s="836"/>
      <c r="E188" s="855"/>
      <c r="F188" s="836"/>
      <c r="G188" s="836"/>
      <c r="H188" s="836"/>
      <c r="I188" s="836"/>
      <c r="J188" s="836"/>
      <c r="K188" s="864">
        <f t="shared" si="3"/>
        <v>0</v>
      </c>
    </row>
    <row r="189" spans="1:11" ht="15.75" x14ac:dyDescent="0.25">
      <c r="A189" s="838">
        <v>186</v>
      </c>
      <c r="B189" s="836"/>
      <c r="C189" s="836"/>
      <c r="D189" s="836"/>
      <c r="E189" s="855"/>
      <c r="F189" s="836"/>
      <c r="G189" s="836"/>
      <c r="H189" s="836"/>
      <c r="I189" s="836"/>
      <c r="J189" s="836"/>
      <c r="K189" s="864">
        <f t="shared" si="3"/>
        <v>0</v>
      </c>
    </row>
    <row r="190" spans="1:11" ht="15.75" x14ac:dyDescent="0.25">
      <c r="A190" s="838">
        <v>187</v>
      </c>
      <c r="B190" s="836"/>
      <c r="C190" s="836"/>
      <c r="D190" s="836"/>
      <c r="E190" s="855"/>
      <c r="F190" s="836"/>
      <c r="G190" s="836"/>
      <c r="H190" s="836"/>
      <c r="I190" s="836"/>
      <c r="J190" s="836"/>
      <c r="K190" s="864">
        <f t="shared" si="3"/>
        <v>0</v>
      </c>
    </row>
    <row r="191" spans="1:11" ht="15.75" x14ac:dyDescent="0.25">
      <c r="A191" s="838">
        <v>188</v>
      </c>
      <c r="B191" s="836"/>
      <c r="C191" s="836"/>
      <c r="D191" s="836"/>
      <c r="E191" s="855"/>
      <c r="F191" s="836"/>
      <c r="G191" s="836"/>
      <c r="H191" s="836"/>
      <c r="I191" s="836"/>
      <c r="J191" s="836"/>
      <c r="K191" s="864">
        <f t="shared" si="3"/>
        <v>0</v>
      </c>
    </row>
    <row r="192" spans="1:11" ht="15.75" x14ac:dyDescent="0.25">
      <c r="A192" s="838">
        <v>189</v>
      </c>
      <c r="B192" s="836"/>
      <c r="C192" s="836"/>
      <c r="D192" s="836"/>
      <c r="E192" s="855"/>
      <c r="F192" s="836"/>
      <c r="G192" s="836"/>
      <c r="H192" s="836"/>
      <c r="I192" s="836"/>
      <c r="J192" s="836"/>
      <c r="K192" s="864">
        <f t="shared" si="3"/>
        <v>0</v>
      </c>
    </row>
    <row r="193" spans="1:11" ht="15.75" x14ac:dyDescent="0.25">
      <c r="A193" s="838">
        <v>190</v>
      </c>
      <c r="B193" s="836"/>
      <c r="C193" s="836"/>
      <c r="D193" s="836"/>
      <c r="E193" s="855"/>
      <c r="F193" s="836"/>
      <c r="G193" s="836"/>
      <c r="H193" s="836"/>
      <c r="I193" s="836"/>
      <c r="J193" s="836"/>
      <c r="K193" s="864">
        <f t="shared" si="3"/>
        <v>0</v>
      </c>
    </row>
    <row r="194" spans="1:11" ht="15.75" x14ac:dyDescent="0.25">
      <c r="A194" s="838">
        <v>191</v>
      </c>
      <c r="B194" s="836"/>
      <c r="C194" s="836"/>
      <c r="D194" s="836"/>
      <c r="E194" s="855"/>
      <c r="F194" s="836"/>
      <c r="G194" s="836"/>
      <c r="H194" s="836"/>
      <c r="I194" s="836"/>
      <c r="J194" s="836"/>
      <c r="K194" s="864">
        <f t="shared" si="3"/>
        <v>0</v>
      </c>
    </row>
    <row r="195" spans="1:11" ht="15.75" x14ac:dyDescent="0.25">
      <c r="A195" s="838">
        <v>192</v>
      </c>
      <c r="B195" s="836"/>
      <c r="C195" s="836"/>
      <c r="D195" s="836"/>
      <c r="E195" s="855"/>
      <c r="F195" s="836"/>
      <c r="G195" s="836"/>
      <c r="H195" s="836"/>
      <c r="I195" s="836"/>
      <c r="J195" s="836"/>
      <c r="K195" s="864">
        <f t="shared" si="3"/>
        <v>0</v>
      </c>
    </row>
    <row r="196" spans="1:11" ht="15.75" x14ac:dyDescent="0.25">
      <c r="A196" s="838">
        <v>193</v>
      </c>
      <c r="B196" s="836"/>
      <c r="C196" s="836"/>
      <c r="D196" s="836"/>
      <c r="E196" s="855"/>
      <c r="F196" s="836"/>
      <c r="G196" s="836"/>
      <c r="H196" s="836"/>
      <c r="I196" s="836"/>
      <c r="J196" s="836"/>
      <c r="K196" s="864">
        <f t="shared" ref="K196:K259" si="4">H196+I196+J196</f>
        <v>0</v>
      </c>
    </row>
    <row r="197" spans="1:11" ht="15.75" x14ac:dyDescent="0.25">
      <c r="A197" s="838">
        <v>194</v>
      </c>
      <c r="B197" s="836"/>
      <c r="C197" s="836"/>
      <c r="D197" s="836"/>
      <c r="E197" s="855"/>
      <c r="F197" s="836"/>
      <c r="G197" s="836"/>
      <c r="H197" s="836"/>
      <c r="I197" s="836"/>
      <c r="J197" s="836"/>
      <c r="K197" s="864">
        <f t="shared" si="4"/>
        <v>0</v>
      </c>
    </row>
    <row r="198" spans="1:11" ht="15.75" x14ac:dyDescent="0.25">
      <c r="A198" s="838">
        <v>195</v>
      </c>
      <c r="B198" s="836"/>
      <c r="C198" s="836"/>
      <c r="D198" s="836"/>
      <c r="E198" s="855"/>
      <c r="F198" s="836"/>
      <c r="G198" s="836"/>
      <c r="H198" s="836"/>
      <c r="I198" s="836"/>
      <c r="J198" s="836"/>
      <c r="K198" s="864">
        <f t="shared" si="4"/>
        <v>0</v>
      </c>
    </row>
    <row r="199" spans="1:11" ht="15.75" x14ac:dyDescent="0.25">
      <c r="A199" s="838">
        <v>196</v>
      </c>
      <c r="B199" s="836"/>
      <c r="C199" s="836"/>
      <c r="D199" s="836"/>
      <c r="E199" s="855"/>
      <c r="F199" s="836"/>
      <c r="G199" s="836"/>
      <c r="H199" s="836"/>
      <c r="I199" s="836"/>
      <c r="J199" s="836"/>
      <c r="K199" s="864">
        <f t="shared" si="4"/>
        <v>0</v>
      </c>
    </row>
    <row r="200" spans="1:11" ht="15.75" x14ac:dyDescent="0.25">
      <c r="A200" s="838">
        <v>197</v>
      </c>
      <c r="B200" s="836"/>
      <c r="C200" s="836"/>
      <c r="D200" s="836"/>
      <c r="E200" s="855"/>
      <c r="F200" s="836"/>
      <c r="G200" s="836"/>
      <c r="H200" s="836"/>
      <c r="I200" s="836"/>
      <c r="J200" s="836"/>
      <c r="K200" s="864">
        <f t="shared" si="4"/>
        <v>0</v>
      </c>
    </row>
    <row r="201" spans="1:11" ht="15.75" x14ac:dyDescent="0.25">
      <c r="A201" s="838">
        <v>198</v>
      </c>
      <c r="B201" s="836"/>
      <c r="C201" s="836"/>
      <c r="D201" s="836"/>
      <c r="E201" s="855"/>
      <c r="F201" s="836"/>
      <c r="G201" s="836"/>
      <c r="H201" s="836"/>
      <c r="I201" s="836"/>
      <c r="J201" s="836"/>
      <c r="K201" s="864">
        <f t="shared" si="4"/>
        <v>0</v>
      </c>
    </row>
    <row r="202" spans="1:11" ht="15.75" x14ac:dyDescent="0.25">
      <c r="A202" s="838">
        <v>199</v>
      </c>
      <c r="B202" s="836"/>
      <c r="C202" s="836"/>
      <c r="D202" s="836"/>
      <c r="E202" s="855"/>
      <c r="F202" s="836"/>
      <c r="G202" s="836"/>
      <c r="H202" s="836"/>
      <c r="I202" s="836"/>
      <c r="J202" s="836"/>
      <c r="K202" s="864">
        <f t="shared" si="4"/>
        <v>0</v>
      </c>
    </row>
    <row r="203" spans="1:11" ht="15.75" x14ac:dyDescent="0.25">
      <c r="A203" s="838">
        <v>200</v>
      </c>
      <c r="B203" s="836"/>
      <c r="C203" s="836"/>
      <c r="D203" s="836"/>
      <c r="E203" s="855"/>
      <c r="F203" s="836"/>
      <c r="G203" s="836"/>
      <c r="H203" s="836"/>
      <c r="I203" s="836"/>
      <c r="J203" s="836"/>
      <c r="K203" s="864">
        <f t="shared" si="4"/>
        <v>0</v>
      </c>
    </row>
    <row r="204" spans="1:11" ht="15.75" x14ac:dyDescent="0.25">
      <c r="A204" s="838">
        <v>201</v>
      </c>
      <c r="B204" s="836"/>
      <c r="C204" s="836"/>
      <c r="D204" s="836"/>
      <c r="E204" s="855"/>
      <c r="F204" s="836"/>
      <c r="G204" s="836"/>
      <c r="H204" s="836"/>
      <c r="I204" s="836"/>
      <c r="J204" s="836"/>
      <c r="K204" s="864">
        <f t="shared" si="4"/>
        <v>0</v>
      </c>
    </row>
    <row r="205" spans="1:11" ht="15.75" x14ac:dyDescent="0.25">
      <c r="A205" s="838">
        <v>202</v>
      </c>
      <c r="B205" s="836"/>
      <c r="C205" s="836"/>
      <c r="D205" s="836"/>
      <c r="E205" s="855"/>
      <c r="F205" s="836"/>
      <c r="G205" s="836"/>
      <c r="H205" s="836"/>
      <c r="I205" s="836"/>
      <c r="J205" s="836"/>
      <c r="K205" s="864">
        <f t="shared" si="4"/>
        <v>0</v>
      </c>
    </row>
    <row r="206" spans="1:11" ht="15.75" x14ac:dyDescent="0.25">
      <c r="A206" s="838">
        <v>203</v>
      </c>
      <c r="B206" s="836"/>
      <c r="C206" s="836"/>
      <c r="D206" s="836"/>
      <c r="E206" s="855"/>
      <c r="F206" s="836"/>
      <c r="G206" s="836"/>
      <c r="H206" s="836"/>
      <c r="I206" s="836"/>
      <c r="J206" s="836"/>
      <c r="K206" s="864">
        <f t="shared" si="4"/>
        <v>0</v>
      </c>
    </row>
    <row r="207" spans="1:11" ht="15.75" x14ac:dyDescent="0.25">
      <c r="A207" s="838">
        <v>204</v>
      </c>
      <c r="B207" s="836"/>
      <c r="C207" s="836"/>
      <c r="D207" s="836"/>
      <c r="E207" s="855"/>
      <c r="F207" s="836"/>
      <c r="G207" s="836"/>
      <c r="H207" s="836"/>
      <c r="I207" s="836"/>
      <c r="J207" s="836"/>
      <c r="K207" s="864">
        <f t="shared" si="4"/>
        <v>0</v>
      </c>
    </row>
    <row r="208" spans="1:11" ht="15.75" x14ac:dyDescent="0.25">
      <c r="A208" s="838">
        <v>205</v>
      </c>
      <c r="B208" s="836"/>
      <c r="C208" s="836"/>
      <c r="D208" s="836"/>
      <c r="E208" s="855"/>
      <c r="F208" s="836"/>
      <c r="G208" s="836"/>
      <c r="H208" s="836"/>
      <c r="I208" s="836"/>
      <c r="J208" s="836"/>
      <c r="K208" s="864">
        <f t="shared" si="4"/>
        <v>0</v>
      </c>
    </row>
    <row r="209" spans="1:11" ht="15.75" x14ac:dyDescent="0.25">
      <c r="A209" s="838">
        <v>206</v>
      </c>
      <c r="B209" s="836"/>
      <c r="C209" s="836"/>
      <c r="D209" s="836"/>
      <c r="E209" s="855"/>
      <c r="F209" s="836"/>
      <c r="G209" s="836"/>
      <c r="H209" s="836"/>
      <c r="I209" s="836"/>
      <c r="J209" s="836"/>
      <c r="K209" s="864">
        <f t="shared" si="4"/>
        <v>0</v>
      </c>
    </row>
    <row r="210" spans="1:11" ht="15.75" x14ac:dyDescent="0.25">
      <c r="A210" s="838">
        <v>207</v>
      </c>
      <c r="B210" s="836"/>
      <c r="C210" s="836"/>
      <c r="D210" s="836"/>
      <c r="E210" s="855"/>
      <c r="F210" s="836"/>
      <c r="G210" s="836"/>
      <c r="H210" s="836"/>
      <c r="I210" s="836"/>
      <c r="J210" s="836"/>
      <c r="K210" s="864">
        <f t="shared" si="4"/>
        <v>0</v>
      </c>
    </row>
    <row r="211" spans="1:11" ht="15.75" x14ac:dyDescent="0.25">
      <c r="A211" s="838">
        <v>208</v>
      </c>
      <c r="B211" s="836"/>
      <c r="C211" s="836"/>
      <c r="D211" s="836"/>
      <c r="E211" s="855"/>
      <c r="F211" s="836"/>
      <c r="G211" s="836"/>
      <c r="H211" s="836"/>
      <c r="I211" s="836"/>
      <c r="J211" s="836"/>
      <c r="K211" s="864">
        <f t="shared" si="4"/>
        <v>0</v>
      </c>
    </row>
    <row r="212" spans="1:11" ht="15.75" x14ac:dyDescent="0.25">
      <c r="A212" s="838">
        <v>209</v>
      </c>
      <c r="B212" s="836"/>
      <c r="C212" s="836"/>
      <c r="D212" s="836"/>
      <c r="E212" s="855"/>
      <c r="F212" s="836"/>
      <c r="G212" s="836"/>
      <c r="H212" s="836"/>
      <c r="I212" s="836"/>
      <c r="J212" s="836"/>
      <c r="K212" s="864">
        <f t="shared" si="4"/>
        <v>0</v>
      </c>
    </row>
    <row r="213" spans="1:11" ht="15.75" x14ac:dyDescent="0.25">
      <c r="A213" s="838">
        <v>210</v>
      </c>
      <c r="B213" s="836"/>
      <c r="C213" s="836"/>
      <c r="D213" s="836"/>
      <c r="E213" s="855"/>
      <c r="F213" s="836"/>
      <c r="G213" s="836"/>
      <c r="H213" s="836"/>
      <c r="I213" s="836"/>
      <c r="J213" s="836"/>
      <c r="K213" s="864">
        <f t="shared" si="4"/>
        <v>0</v>
      </c>
    </row>
    <row r="214" spans="1:11" ht="15.75" x14ac:dyDescent="0.25">
      <c r="A214" s="838">
        <v>211</v>
      </c>
      <c r="B214" s="836"/>
      <c r="C214" s="836"/>
      <c r="D214" s="836"/>
      <c r="E214" s="855"/>
      <c r="F214" s="836"/>
      <c r="G214" s="836"/>
      <c r="H214" s="836"/>
      <c r="I214" s="836"/>
      <c r="J214" s="836"/>
      <c r="K214" s="864">
        <f t="shared" si="4"/>
        <v>0</v>
      </c>
    </row>
    <row r="215" spans="1:11" ht="15.75" x14ac:dyDescent="0.25">
      <c r="A215" s="838">
        <v>212</v>
      </c>
      <c r="B215" s="836"/>
      <c r="C215" s="836"/>
      <c r="D215" s="836"/>
      <c r="E215" s="855"/>
      <c r="F215" s="836"/>
      <c r="G215" s="836"/>
      <c r="H215" s="836"/>
      <c r="I215" s="836"/>
      <c r="J215" s="836"/>
      <c r="K215" s="864">
        <f t="shared" si="4"/>
        <v>0</v>
      </c>
    </row>
    <row r="216" spans="1:11" ht="15.75" x14ac:dyDescent="0.25">
      <c r="A216" s="838">
        <v>213</v>
      </c>
      <c r="B216" s="836"/>
      <c r="C216" s="836"/>
      <c r="D216" s="836"/>
      <c r="E216" s="855"/>
      <c r="F216" s="836"/>
      <c r="G216" s="836"/>
      <c r="H216" s="836"/>
      <c r="I216" s="836"/>
      <c r="J216" s="836"/>
      <c r="K216" s="864">
        <f t="shared" si="4"/>
        <v>0</v>
      </c>
    </row>
    <row r="217" spans="1:11" ht="15.75" x14ac:dyDescent="0.25">
      <c r="A217" s="838">
        <v>214</v>
      </c>
      <c r="B217" s="836"/>
      <c r="C217" s="836"/>
      <c r="D217" s="836"/>
      <c r="E217" s="855"/>
      <c r="F217" s="836"/>
      <c r="G217" s="836"/>
      <c r="H217" s="836"/>
      <c r="I217" s="836"/>
      <c r="J217" s="836"/>
      <c r="K217" s="864">
        <f t="shared" si="4"/>
        <v>0</v>
      </c>
    </row>
    <row r="218" spans="1:11" ht="15.75" x14ac:dyDescent="0.25">
      <c r="A218" s="838">
        <v>215</v>
      </c>
      <c r="B218" s="836"/>
      <c r="C218" s="836"/>
      <c r="D218" s="836"/>
      <c r="E218" s="855"/>
      <c r="F218" s="836"/>
      <c r="G218" s="836"/>
      <c r="H218" s="836"/>
      <c r="I218" s="836"/>
      <c r="J218" s="836"/>
      <c r="K218" s="864">
        <f t="shared" si="4"/>
        <v>0</v>
      </c>
    </row>
    <row r="219" spans="1:11" ht="15.75" x14ac:dyDescent="0.25">
      <c r="A219" s="838">
        <v>216</v>
      </c>
      <c r="B219" s="836"/>
      <c r="C219" s="836"/>
      <c r="D219" s="836"/>
      <c r="E219" s="855"/>
      <c r="F219" s="836"/>
      <c r="G219" s="836"/>
      <c r="H219" s="836"/>
      <c r="I219" s="836"/>
      <c r="J219" s="836"/>
      <c r="K219" s="864">
        <f t="shared" si="4"/>
        <v>0</v>
      </c>
    </row>
    <row r="220" spans="1:11" ht="15.75" x14ac:dyDescent="0.25">
      <c r="A220" s="838">
        <v>217</v>
      </c>
      <c r="B220" s="836"/>
      <c r="C220" s="836"/>
      <c r="D220" s="836"/>
      <c r="E220" s="855"/>
      <c r="F220" s="836"/>
      <c r="G220" s="836"/>
      <c r="H220" s="836"/>
      <c r="I220" s="836"/>
      <c r="J220" s="836"/>
      <c r="K220" s="864">
        <f t="shared" si="4"/>
        <v>0</v>
      </c>
    </row>
    <row r="221" spans="1:11" ht="15.75" x14ac:dyDescent="0.25">
      <c r="A221" s="838">
        <v>218</v>
      </c>
      <c r="B221" s="836"/>
      <c r="C221" s="836"/>
      <c r="D221" s="836"/>
      <c r="E221" s="855"/>
      <c r="F221" s="836"/>
      <c r="G221" s="836"/>
      <c r="H221" s="836"/>
      <c r="I221" s="836"/>
      <c r="J221" s="836"/>
      <c r="K221" s="864">
        <f t="shared" si="4"/>
        <v>0</v>
      </c>
    </row>
    <row r="222" spans="1:11" ht="15.75" x14ac:dyDescent="0.25">
      <c r="A222" s="838">
        <v>219</v>
      </c>
      <c r="B222" s="836"/>
      <c r="C222" s="836"/>
      <c r="D222" s="836"/>
      <c r="E222" s="855"/>
      <c r="F222" s="836"/>
      <c r="G222" s="836"/>
      <c r="H222" s="836"/>
      <c r="I222" s="836"/>
      <c r="J222" s="836"/>
      <c r="K222" s="864">
        <f t="shared" si="4"/>
        <v>0</v>
      </c>
    </row>
    <row r="223" spans="1:11" ht="15.75" x14ac:dyDescent="0.25">
      <c r="A223" s="838">
        <v>220</v>
      </c>
      <c r="B223" s="836"/>
      <c r="C223" s="836"/>
      <c r="D223" s="836"/>
      <c r="E223" s="855"/>
      <c r="F223" s="836"/>
      <c r="G223" s="836"/>
      <c r="H223" s="836"/>
      <c r="I223" s="836"/>
      <c r="J223" s="836"/>
      <c r="K223" s="864">
        <f t="shared" si="4"/>
        <v>0</v>
      </c>
    </row>
    <row r="224" spans="1:11" ht="15.75" x14ac:dyDescent="0.25">
      <c r="A224" s="838">
        <v>221</v>
      </c>
      <c r="B224" s="836"/>
      <c r="C224" s="836"/>
      <c r="D224" s="836"/>
      <c r="E224" s="855"/>
      <c r="F224" s="836"/>
      <c r="G224" s="836"/>
      <c r="H224" s="836"/>
      <c r="I224" s="836"/>
      <c r="J224" s="836"/>
      <c r="K224" s="864">
        <f t="shared" si="4"/>
        <v>0</v>
      </c>
    </row>
    <row r="225" spans="1:11" ht="15.75" x14ac:dyDescent="0.25">
      <c r="A225" s="838">
        <v>222</v>
      </c>
      <c r="B225" s="836"/>
      <c r="C225" s="836"/>
      <c r="D225" s="836"/>
      <c r="E225" s="855"/>
      <c r="F225" s="836"/>
      <c r="G225" s="836"/>
      <c r="H225" s="836"/>
      <c r="I225" s="836"/>
      <c r="J225" s="836"/>
      <c r="K225" s="864">
        <f t="shared" si="4"/>
        <v>0</v>
      </c>
    </row>
    <row r="226" spans="1:11" ht="15.75" x14ac:dyDescent="0.25">
      <c r="A226" s="838">
        <v>223</v>
      </c>
      <c r="B226" s="836"/>
      <c r="C226" s="836"/>
      <c r="D226" s="836"/>
      <c r="E226" s="855"/>
      <c r="F226" s="836"/>
      <c r="G226" s="836"/>
      <c r="H226" s="836"/>
      <c r="I226" s="836"/>
      <c r="J226" s="836"/>
      <c r="K226" s="864">
        <f t="shared" si="4"/>
        <v>0</v>
      </c>
    </row>
    <row r="227" spans="1:11" ht="15.75" x14ac:dyDescent="0.25">
      <c r="A227" s="838">
        <v>224</v>
      </c>
      <c r="B227" s="836"/>
      <c r="C227" s="836"/>
      <c r="D227" s="836"/>
      <c r="E227" s="855"/>
      <c r="F227" s="836"/>
      <c r="G227" s="836"/>
      <c r="H227" s="836"/>
      <c r="I227" s="836"/>
      <c r="J227" s="836"/>
      <c r="K227" s="864">
        <f t="shared" si="4"/>
        <v>0</v>
      </c>
    </row>
    <row r="228" spans="1:11" ht="15.75" x14ac:dyDescent="0.25">
      <c r="A228" s="838">
        <v>225</v>
      </c>
      <c r="B228" s="836"/>
      <c r="C228" s="836"/>
      <c r="D228" s="836"/>
      <c r="E228" s="855"/>
      <c r="F228" s="836"/>
      <c r="G228" s="836"/>
      <c r="H228" s="836"/>
      <c r="I228" s="836"/>
      <c r="J228" s="836"/>
      <c r="K228" s="864">
        <f t="shared" si="4"/>
        <v>0</v>
      </c>
    </row>
    <row r="229" spans="1:11" ht="15.75" x14ac:dyDescent="0.25">
      <c r="A229" s="838">
        <v>226</v>
      </c>
      <c r="B229" s="836"/>
      <c r="C229" s="836"/>
      <c r="D229" s="836"/>
      <c r="E229" s="855"/>
      <c r="F229" s="836"/>
      <c r="G229" s="836"/>
      <c r="H229" s="836"/>
      <c r="I229" s="836"/>
      <c r="J229" s="836"/>
      <c r="K229" s="864">
        <f t="shared" si="4"/>
        <v>0</v>
      </c>
    </row>
    <row r="230" spans="1:11" ht="15.75" x14ac:dyDescent="0.25">
      <c r="A230" s="838">
        <v>227</v>
      </c>
      <c r="B230" s="836"/>
      <c r="C230" s="836"/>
      <c r="D230" s="836"/>
      <c r="E230" s="855"/>
      <c r="F230" s="836"/>
      <c r="G230" s="836"/>
      <c r="H230" s="836"/>
      <c r="I230" s="836"/>
      <c r="J230" s="836"/>
      <c r="K230" s="864">
        <f t="shared" si="4"/>
        <v>0</v>
      </c>
    </row>
    <row r="231" spans="1:11" ht="15.75" x14ac:dyDescent="0.25">
      <c r="A231" s="838">
        <v>228</v>
      </c>
      <c r="B231" s="836"/>
      <c r="C231" s="836"/>
      <c r="D231" s="836"/>
      <c r="E231" s="855"/>
      <c r="F231" s="836"/>
      <c r="G231" s="836"/>
      <c r="H231" s="836"/>
      <c r="I231" s="836"/>
      <c r="J231" s="836"/>
      <c r="K231" s="864">
        <f t="shared" si="4"/>
        <v>0</v>
      </c>
    </row>
    <row r="232" spans="1:11" ht="15.75" x14ac:dyDescent="0.25">
      <c r="A232" s="838">
        <v>229</v>
      </c>
      <c r="B232" s="836"/>
      <c r="C232" s="836"/>
      <c r="D232" s="836"/>
      <c r="E232" s="855"/>
      <c r="F232" s="836"/>
      <c r="G232" s="836"/>
      <c r="H232" s="836"/>
      <c r="I232" s="836"/>
      <c r="J232" s="836"/>
      <c r="K232" s="864">
        <f t="shared" si="4"/>
        <v>0</v>
      </c>
    </row>
    <row r="233" spans="1:11" ht="15.75" x14ac:dyDescent="0.25">
      <c r="A233" s="838">
        <v>230</v>
      </c>
      <c r="B233" s="836"/>
      <c r="C233" s="836"/>
      <c r="D233" s="836"/>
      <c r="E233" s="855"/>
      <c r="F233" s="836"/>
      <c r="G233" s="836"/>
      <c r="H233" s="836"/>
      <c r="I233" s="836"/>
      <c r="J233" s="836"/>
      <c r="K233" s="864">
        <f t="shared" si="4"/>
        <v>0</v>
      </c>
    </row>
    <row r="234" spans="1:11" ht="15.75" x14ac:dyDescent="0.25">
      <c r="A234" s="838">
        <v>231</v>
      </c>
      <c r="B234" s="836"/>
      <c r="C234" s="836"/>
      <c r="D234" s="836"/>
      <c r="E234" s="855"/>
      <c r="F234" s="836"/>
      <c r="G234" s="836"/>
      <c r="H234" s="836"/>
      <c r="I234" s="836"/>
      <c r="J234" s="836"/>
      <c r="K234" s="864">
        <f t="shared" si="4"/>
        <v>0</v>
      </c>
    </row>
    <row r="235" spans="1:11" ht="15.75" x14ac:dyDescent="0.25">
      <c r="A235" s="838">
        <v>232</v>
      </c>
      <c r="B235" s="836"/>
      <c r="C235" s="836"/>
      <c r="D235" s="836"/>
      <c r="E235" s="855"/>
      <c r="F235" s="836"/>
      <c r="G235" s="836"/>
      <c r="H235" s="836"/>
      <c r="I235" s="836"/>
      <c r="J235" s="836"/>
      <c r="K235" s="864">
        <f t="shared" si="4"/>
        <v>0</v>
      </c>
    </row>
    <row r="236" spans="1:11" ht="15.75" x14ac:dyDescent="0.25">
      <c r="A236" s="838">
        <v>233</v>
      </c>
      <c r="B236" s="836"/>
      <c r="C236" s="836"/>
      <c r="D236" s="836"/>
      <c r="E236" s="855"/>
      <c r="F236" s="836"/>
      <c r="G236" s="836"/>
      <c r="H236" s="836"/>
      <c r="I236" s="836"/>
      <c r="J236" s="836"/>
      <c r="K236" s="864">
        <f t="shared" si="4"/>
        <v>0</v>
      </c>
    </row>
    <row r="237" spans="1:11" ht="15.75" x14ac:dyDescent="0.25">
      <c r="A237" s="838">
        <v>234</v>
      </c>
      <c r="B237" s="836"/>
      <c r="C237" s="836"/>
      <c r="D237" s="836"/>
      <c r="E237" s="855"/>
      <c r="F237" s="836"/>
      <c r="G237" s="836"/>
      <c r="H237" s="836"/>
      <c r="I237" s="836"/>
      <c r="J237" s="836"/>
      <c r="K237" s="864">
        <f t="shared" si="4"/>
        <v>0</v>
      </c>
    </row>
    <row r="238" spans="1:11" ht="15.75" x14ac:dyDescent="0.25">
      <c r="A238" s="838">
        <v>235</v>
      </c>
      <c r="B238" s="836"/>
      <c r="C238" s="836"/>
      <c r="D238" s="836"/>
      <c r="E238" s="855"/>
      <c r="F238" s="836"/>
      <c r="G238" s="836"/>
      <c r="H238" s="836"/>
      <c r="I238" s="836"/>
      <c r="J238" s="836"/>
      <c r="K238" s="864">
        <f t="shared" si="4"/>
        <v>0</v>
      </c>
    </row>
    <row r="239" spans="1:11" ht="15.75" x14ac:dyDescent="0.25">
      <c r="A239" s="838">
        <v>236</v>
      </c>
      <c r="B239" s="836"/>
      <c r="C239" s="836"/>
      <c r="D239" s="836"/>
      <c r="E239" s="855"/>
      <c r="F239" s="836"/>
      <c r="G239" s="836"/>
      <c r="H239" s="836"/>
      <c r="I239" s="836"/>
      <c r="J239" s="836"/>
      <c r="K239" s="864">
        <f t="shared" si="4"/>
        <v>0</v>
      </c>
    </row>
    <row r="240" spans="1:11" ht="15.75" x14ac:dyDescent="0.25">
      <c r="A240" s="838">
        <v>237</v>
      </c>
      <c r="B240" s="836"/>
      <c r="C240" s="836"/>
      <c r="D240" s="836"/>
      <c r="E240" s="855"/>
      <c r="F240" s="836"/>
      <c r="G240" s="836"/>
      <c r="H240" s="836"/>
      <c r="I240" s="836"/>
      <c r="J240" s="836"/>
      <c r="K240" s="864">
        <f t="shared" si="4"/>
        <v>0</v>
      </c>
    </row>
    <row r="241" spans="1:11" ht="15.75" x14ac:dyDescent="0.25">
      <c r="A241" s="838">
        <v>238</v>
      </c>
      <c r="B241" s="836"/>
      <c r="C241" s="836"/>
      <c r="D241" s="836"/>
      <c r="E241" s="855"/>
      <c r="F241" s="836"/>
      <c r="G241" s="836"/>
      <c r="H241" s="836"/>
      <c r="I241" s="836"/>
      <c r="J241" s="836"/>
      <c r="K241" s="864">
        <f t="shared" si="4"/>
        <v>0</v>
      </c>
    </row>
    <row r="242" spans="1:11" ht="15.75" x14ac:dyDescent="0.25">
      <c r="A242" s="838">
        <v>239</v>
      </c>
      <c r="B242" s="836"/>
      <c r="C242" s="836"/>
      <c r="D242" s="836"/>
      <c r="E242" s="855"/>
      <c r="F242" s="836"/>
      <c r="G242" s="836"/>
      <c r="H242" s="836"/>
      <c r="I242" s="836"/>
      <c r="J242" s="836"/>
      <c r="K242" s="864">
        <f t="shared" si="4"/>
        <v>0</v>
      </c>
    </row>
    <row r="243" spans="1:11" ht="15.75" x14ac:dyDescent="0.25">
      <c r="A243" s="838">
        <v>240</v>
      </c>
      <c r="B243" s="836"/>
      <c r="C243" s="836"/>
      <c r="D243" s="836"/>
      <c r="E243" s="855"/>
      <c r="F243" s="836"/>
      <c r="G243" s="836"/>
      <c r="H243" s="836"/>
      <c r="I243" s="836"/>
      <c r="J243" s="836"/>
      <c r="K243" s="864">
        <f t="shared" si="4"/>
        <v>0</v>
      </c>
    </row>
    <row r="244" spans="1:11" ht="15.75" x14ac:dyDescent="0.25">
      <c r="A244" s="838">
        <v>241</v>
      </c>
      <c r="B244" s="836"/>
      <c r="C244" s="836"/>
      <c r="D244" s="836"/>
      <c r="E244" s="855"/>
      <c r="F244" s="836"/>
      <c r="G244" s="836"/>
      <c r="H244" s="836"/>
      <c r="I244" s="836"/>
      <c r="J244" s="836"/>
      <c r="K244" s="864">
        <f t="shared" si="4"/>
        <v>0</v>
      </c>
    </row>
    <row r="245" spans="1:11" ht="15.75" x14ac:dyDescent="0.25">
      <c r="A245" s="838">
        <v>242</v>
      </c>
      <c r="B245" s="836"/>
      <c r="C245" s="836"/>
      <c r="D245" s="836"/>
      <c r="E245" s="855"/>
      <c r="F245" s="836"/>
      <c r="G245" s="836"/>
      <c r="H245" s="836"/>
      <c r="I245" s="836"/>
      <c r="J245" s="836"/>
      <c r="K245" s="864">
        <f t="shared" si="4"/>
        <v>0</v>
      </c>
    </row>
    <row r="246" spans="1:11" ht="15.75" x14ac:dyDescent="0.25">
      <c r="A246" s="838">
        <v>243</v>
      </c>
      <c r="B246" s="836"/>
      <c r="C246" s="836"/>
      <c r="D246" s="836"/>
      <c r="E246" s="855"/>
      <c r="F246" s="836"/>
      <c r="G246" s="836"/>
      <c r="H246" s="836"/>
      <c r="I246" s="836"/>
      <c r="J246" s="836"/>
      <c r="K246" s="864">
        <f t="shared" si="4"/>
        <v>0</v>
      </c>
    </row>
    <row r="247" spans="1:11" ht="15.75" x14ac:dyDescent="0.25">
      <c r="A247" s="838">
        <v>244</v>
      </c>
      <c r="B247" s="836"/>
      <c r="C247" s="836"/>
      <c r="D247" s="836"/>
      <c r="E247" s="855"/>
      <c r="F247" s="836"/>
      <c r="G247" s="836"/>
      <c r="H247" s="836"/>
      <c r="I247" s="836"/>
      <c r="J247" s="836"/>
      <c r="K247" s="864">
        <f t="shared" si="4"/>
        <v>0</v>
      </c>
    </row>
    <row r="248" spans="1:11" ht="15.75" x14ac:dyDescent="0.25">
      <c r="A248" s="838">
        <v>245</v>
      </c>
      <c r="B248" s="836"/>
      <c r="C248" s="836"/>
      <c r="D248" s="836"/>
      <c r="E248" s="855"/>
      <c r="F248" s="836"/>
      <c r="G248" s="836"/>
      <c r="H248" s="836"/>
      <c r="I248" s="836"/>
      <c r="J248" s="836"/>
      <c r="K248" s="864">
        <f t="shared" si="4"/>
        <v>0</v>
      </c>
    </row>
    <row r="249" spans="1:11" ht="15.75" x14ac:dyDescent="0.25">
      <c r="A249" s="838">
        <v>246</v>
      </c>
      <c r="B249" s="836"/>
      <c r="C249" s="836"/>
      <c r="D249" s="836"/>
      <c r="E249" s="855"/>
      <c r="F249" s="836"/>
      <c r="G249" s="836"/>
      <c r="H249" s="836"/>
      <c r="I249" s="836"/>
      <c r="J249" s="836"/>
      <c r="K249" s="864">
        <f t="shared" si="4"/>
        <v>0</v>
      </c>
    </row>
    <row r="250" spans="1:11" ht="15.75" x14ac:dyDescent="0.25">
      <c r="A250" s="838">
        <v>247</v>
      </c>
      <c r="B250" s="836"/>
      <c r="C250" s="836"/>
      <c r="D250" s="836"/>
      <c r="E250" s="855"/>
      <c r="F250" s="836"/>
      <c r="G250" s="836"/>
      <c r="H250" s="836"/>
      <c r="I250" s="836"/>
      <c r="J250" s="836"/>
      <c r="K250" s="864">
        <f t="shared" si="4"/>
        <v>0</v>
      </c>
    </row>
    <row r="251" spans="1:11" ht="15.75" x14ac:dyDescent="0.25">
      <c r="A251" s="838">
        <v>248</v>
      </c>
      <c r="B251" s="836"/>
      <c r="C251" s="836"/>
      <c r="D251" s="836"/>
      <c r="E251" s="855"/>
      <c r="F251" s="836"/>
      <c r="G251" s="836"/>
      <c r="H251" s="836"/>
      <c r="I251" s="836"/>
      <c r="J251" s="836"/>
      <c r="K251" s="864">
        <f t="shared" si="4"/>
        <v>0</v>
      </c>
    </row>
    <row r="252" spans="1:11" ht="15.75" x14ac:dyDescent="0.25">
      <c r="A252" s="838">
        <v>249</v>
      </c>
      <c r="B252" s="836"/>
      <c r="C252" s="836"/>
      <c r="D252" s="836"/>
      <c r="E252" s="855"/>
      <c r="F252" s="836"/>
      <c r="G252" s="836"/>
      <c r="H252" s="836"/>
      <c r="I252" s="836"/>
      <c r="J252" s="836"/>
      <c r="K252" s="864">
        <f t="shared" si="4"/>
        <v>0</v>
      </c>
    </row>
    <row r="253" spans="1:11" ht="15.75" x14ac:dyDescent="0.25">
      <c r="A253" s="838">
        <v>250</v>
      </c>
      <c r="B253" s="836"/>
      <c r="C253" s="836"/>
      <c r="D253" s="836"/>
      <c r="E253" s="855"/>
      <c r="F253" s="836"/>
      <c r="G253" s="836"/>
      <c r="H253" s="836"/>
      <c r="I253" s="836"/>
      <c r="J253" s="836"/>
      <c r="K253" s="864">
        <f t="shared" si="4"/>
        <v>0</v>
      </c>
    </row>
    <row r="254" spans="1:11" ht="15.75" x14ac:dyDescent="0.25">
      <c r="A254" s="838">
        <v>251</v>
      </c>
      <c r="B254" s="836"/>
      <c r="C254" s="836"/>
      <c r="D254" s="836"/>
      <c r="E254" s="855"/>
      <c r="F254" s="836"/>
      <c r="G254" s="836"/>
      <c r="H254" s="836"/>
      <c r="I254" s="836"/>
      <c r="J254" s="836"/>
      <c r="K254" s="864">
        <f t="shared" si="4"/>
        <v>0</v>
      </c>
    </row>
    <row r="255" spans="1:11" ht="15.75" x14ac:dyDescent="0.25">
      <c r="A255" s="838">
        <v>252</v>
      </c>
      <c r="B255" s="836"/>
      <c r="C255" s="836"/>
      <c r="D255" s="836"/>
      <c r="E255" s="855"/>
      <c r="F255" s="836"/>
      <c r="G255" s="836"/>
      <c r="H255" s="836"/>
      <c r="I255" s="836"/>
      <c r="J255" s="836"/>
      <c r="K255" s="864">
        <f t="shared" si="4"/>
        <v>0</v>
      </c>
    </row>
    <row r="256" spans="1:11" ht="15.75" x14ac:dyDescent="0.25">
      <c r="A256" s="838">
        <v>253</v>
      </c>
      <c r="B256" s="836"/>
      <c r="C256" s="836"/>
      <c r="D256" s="836"/>
      <c r="E256" s="855"/>
      <c r="F256" s="836"/>
      <c r="G256" s="836"/>
      <c r="H256" s="836"/>
      <c r="I256" s="836"/>
      <c r="J256" s="836"/>
      <c r="K256" s="864">
        <f t="shared" si="4"/>
        <v>0</v>
      </c>
    </row>
    <row r="257" spans="1:11" ht="15.75" x14ac:dyDescent="0.25">
      <c r="A257" s="838">
        <v>254</v>
      </c>
      <c r="B257" s="836"/>
      <c r="C257" s="836"/>
      <c r="D257" s="836"/>
      <c r="E257" s="855"/>
      <c r="F257" s="836"/>
      <c r="G257" s="836"/>
      <c r="H257" s="836"/>
      <c r="I257" s="836"/>
      <c r="J257" s="836"/>
      <c r="K257" s="864">
        <f t="shared" si="4"/>
        <v>0</v>
      </c>
    </row>
    <row r="258" spans="1:11" ht="15.75" x14ac:dyDescent="0.25">
      <c r="A258" s="838">
        <v>255</v>
      </c>
      <c r="B258" s="836"/>
      <c r="C258" s="836"/>
      <c r="D258" s="836"/>
      <c r="E258" s="855"/>
      <c r="F258" s="836"/>
      <c r="G258" s="836"/>
      <c r="H258" s="836"/>
      <c r="I258" s="836"/>
      <c r="J258" s="836"/>
      <c r="K258" s="864">
        <f t="shared" si="4"/>
        <v>0</v>
      </c>
    </row>
    <row r="259" spans="1:11" ht="15.75" x14ac:dyDescent="0.25">
      <c r="A259" s="838">
        <v>256</v>
      </c>
      <c r="B259" s="836"/>
      <c r="C259" s="836"/>
      <c r="D259" s="836"/>
      <c r="E259" s="855"/>
      <c r="F259" s="836"/>
      <c r="G259" s="836"/>
      <c r="H259" s="836"/>
      <c r="I259" s="836"/>
      <c r="J259" s="836"/>
      <c r="K259" s="864">
        <f t="shared" si="4"/>
        <v>0</v>
      </c>
    </row>
    <row r="260" spans="1:11" ht="15.75" x14ac:dyDescent="0.25">
      <c r="A260" s="838">
        <v>257</v>
      </c>
      <c r="B260" s="836"/>
      <c r="C260" s="836"/>
      <c r="D260" s="836"/>
      <c r="E260" s="855"/>
      <c r="F260" s="836"/>
      <c r="G260" s="836"/>
      <c r="H260" s="836"/>
      <c r="I260" s="836"/>
      <c r="J260" s="836"/>
      <c r="K260" s="864">
        <f t="shared" ref="K260:K323" si="5">H260+I260+J260</f>
        <v>0</v>
      </c>
    </row>
    <row r="261" spans="1:11" ht="15.75" x14ac:dyDescent="0.25">
      <c r="A261" s="838">
        <v>258</v>
      </c>
      <c r="B261" s="836"/>
      <c r="C261" s="836"/>
      <c r="D261" s="836"/>
      <c r="E261" s="855"/>
      <c r="F261" s="836"/>
      <c r="G261" s="836"/>
      <c r="H261" s="836"/>
      <c r="I261" s="836"/>
      <c r="J261" s="836"/>
      <c r="K261" s="864">
        <f t="shared" si="5"/>
        <v>0</v>
      </c>
    </row>
    <row r="262" spans="1:11" ht="15.75" x14ac:dyDescent="0.25">
      <c r="A262" s="838">
        <v>259</v>
      </c>
      <c r="B262" s="836"/>
      <c r="C262" s="836"/>
      <c r="D262" s="836"/>
      <c r="E262" s="855"/>
      <c r="F262" s="836"/>
      <c r="G262" s="836"/>
      <c r="H262" s="836"/>
      <c r="I262" s="836"/>
      <c r="J262" s="836"/>
      <c r="K262" s="864">
        <f t="shared" si="5"/>
        <v>0</v>
      </c>
    </row>
    <row r="263" spans="1:11" ht="15.75" x14ac:dyDescent="0.25">
      <c r="A263" s="838">
        <v>260</v>
      </c>
      <c r="B263" s="836"/>
      <c r="C263" s="836"/>
      <c r="D263" s="836"/>
      <c r="E263" s="855"/>
      <c r="F263" s="836"/>
      <c r="G263" s="836"/>
      <c r="H263" s="836"/>
      <c r="I263" s="836"/>
      <c r="J263" s="836"/>
      <c r="K263" s="864">
        <f t="shared" si="5"/>
        <v>0</v>
      </c>
    </row>
    <row r="264" spans="1:11" ht="15.75" x14ac:dyDescent="0.25">
      <c r="A264" s="838">
        <v>261</v>
      </c>
      <c r="B264" s="836"/>
      <c r="C264" s="836"/>
      <c r="D264" s="836"/>
      <c r="E264" s="855"/>
      <c r="F264" s="836"/>
      <c r="G264" s="836"/>
      <c r="H264" s="836"/>
      <c r="I264" s="836"/>
      <c r="J264" s="836"/>
      <c r="K264" s="864">
        <f t="shared" si="5"/>
        <v>0</v>
      </c>
    </row>
    <row r="265" spans="1:11" ht="15.75" x14ac:dyDescent="0.25">
      <c r="A265" s="838">
        <v>262</v>
      </c>
      <c r="B265" s="836"/>
      <c r="C265" s="836"/>
      <c r="D265" s="836"/>
      <c r="E265" s="855"/>
      <c r="F265" s="836"/>
      <c r="G265" s="836"/>
      <c r="H265" s="836"/>
      <c r="I265" s="836"/>
      <c r="J265" s="836"/>
      <c r="K265" s="864">
        <f t="shared" si="5"/>
        <v>0</v>
      </c>
    </row>
    <row r="266" spans="1:11" ht="15.75" x14ac:dyDescent="0.25">
      <c r="A266" s="838">
        <v>263</v>
      </c>
      <c r="B266" s="836"/>
      <c r="C266" s="836"/>
      <c r="D266" s="836"/>
      <c r="E266" s="855"/>
      <c r="F266" s="836"/>
      <c r="G266" s="836"/>
      <c r="H266" s="836"/>
      <c r="I266" s="836"/>
      <c r="J266" s="836"/>
      <c r="K266" s="864">
        <f t="shared" si="5"/>
        <v>0</v>
      </c>
    </row>
    <row r="267" spans="1:11" ht="15.75" x14ac:dyDescent="0.25">
      <c r="A267" s="838">
        <v>264</v>
      </c>
      <c r="B267" s="836"/>
      <c r="C267" s="836"/>
      <c r="D267" s="836"/>
      <c r="E267" s="855"/>
      <c r="F267" s="836"/>
      <c r="G267" s="836"/>
      <c r="H267" s="836"/>
      <c r="I267" s="836"/>
      <c r="J267" s="836"/>
      <c r="K267" s="864">
        <f t="shared" si="5"/>
        <v>0</v>
      </c>
    </row>
    <row r="268" spans="1:11" ht="15.75" x14ac:dyDescent="0.25">
      <c r="A268" s="838">
        <v>265</v>
      </c>
      <c r="B268" s="836"/>
      <c r="C268" s="836"/>
      <c r="D268" s="836"/>
      <c r="E268" s="855"/>
      <c r="F268" s="836"/>
      <c r="G268" s="836"/>
      <c r="H268" s="836"/>
      <c r="I268" s="836"/>
      <c r="J268" s="836"/>
      <c r="K268" s="864">
        <f t="shared" si="5"/>
        <v>0</v>
      </c>
    </row>
    <row r="269" spans="1:11" ht="15.75" x14ac:dyDescent="0.25">
      <c r="A269" s="838">
        <v>266</v>
      </c>
      <c r="B269" s="836"/>
      <c r="C269" s="836"/>
      <c r="D269" s="836"/>
      <c r="E269" s="855"/>
      <c r="F269" s="836"/>
      <c r="G269" s="836"/>
      <c r="H269" s="836"/>
      <c r="I269" s="836"/>
      <c r="J269" s="836"/>
      <c r="K269" s="864">
        <f t="shared" si="5"/>
        <v>0</v>
      </c>
    </row>
    <row r="270" spans="1:11" ht="15.75" x14ac:dyDescent="0.25">
      <c r="A270" s="838">
        <v>267</v>
      </c>
      <c r="B270" s="836"/>
      <c r="C270" s="836"/>
      <c r="D270" s="836"/>
      <c r="E270" s="855"/>
      <c r="F270" s="836"/>
      <c r="G270" s="836"/>
      <c r="H270" s="836"/>
      <c r="I270" s="836"/>
      <c r="J270" s="836"/>
      <c r="K270" s="864">
        <f t="shared" si="5"/>
        <v>0</v>
      </c>
    </row>
    <row r="271" spans="1:11" ht="15.75" x14ac:dyDescent="0.25">
      <c r="A271" s="838">
        <v>268</v>
      </c>
      <c r="B271" s="836"/>
      <c r="C271" s="836"/>
      <c r="D271" s="836"/>
      <c r="E271" s="855"/>
      <c r="F271" s="836"/>
      <c r="G271" s="836"/>
      <c r="H271" s="836"/>
      <c r="I271" s="836"/>
      <c r="J271" s="836"/>
      <c r="K271" s="864">
        <f t="shared" si="5"/>
        <v>0</v>
      </c>
    </row>
    <row r="272" spans="1:11" ht="15.75" x14ac:dyDescent="0.25">
      <c r="A272" s="838">
        <v>269</v>
      </c>
      <c r="B272" s="836"/>
      <c r="C272" s="836"/>
      <c r="D272" s="836"/>
      <c r="E272" s="855"/>
      <c r="F272" s="836"/>
      <c r="G272" s="836"/>
      <c r="H272" s="836"/>
      <c r="I272" s="836"/>
      <c r="J272" s="836"/>
      <c r="K272" s="864">
        <f t="shared" si="5"/>
        <v>0</v>
      </c>
    </row>
    <row r="273" spans="1:11" ht="15.75" x14ac:dyDescent="0.25">
      <c r="A273" s="838">
        <v>270</v>
      </c>
      <c r="B273" s="836"/>
      <c r="C273" s="836"/>
      <c r="D273" s="836"/>
      <c r="E273" s="855"/>
      <c r="F273" s="836"/>
      <c r="G273" s="836"/>
      <c r="H273" s="836"/>
      <c r="I273" s="836"/>
      <c r="J273" s="836"/>
      <c r="K273" s="864">
        <f t="shared" si="5"/>
        <v>0</v>
      </c>
    </row>
    <row r="274" spans="1:11" ht="15.75" x14ac:dyDescent="0.25">
      <c r="A274" s="838">
        <v>271</v>
      </c>
      <c r="B274" s="836"/>
      <c r="C274" s="836"/>
      <c r="D274" s="836"/>
      <c r="E274" s="855"/>
      <c r="F274" s="836"/>
      <c r="G274" s="836"/>
      <c r="H274" s="836"/>
      <c r="I274" s="836"/>
      <c r="J274" s="836"/>
      <c r="K274" s="864">
        <f t="shared" si="5"/>
        <v>0</v>
      </c>
    </row>
    <row r="275" spans="1:11" ht="15.75" x14ac:dyDescent="0.25">
      <c r="A275" s="838">
        <v>272</v>
      </c>
      <c r="B275" s="836"/>
      <c r="C275" s="836"/>
      <c r="D275" s="836"/>
      <c r="E275" s="855"/>
      <c r="F275" s="836"/>
      <c r="G275" s="836"/>
      <c r="H275" s="836"/>
      <c r="I275" s="836"/>
      <c r="J275" s="836"/>
      <c r="K275" s="864">
        <f t="shared" si="5"/>
        <v>0</v>
      </c>
    </row>
    <row r="276" spans="1:11" ht="15.75" x14ac:dyDescent="0.25">
      <c r="A276" s="838">
        <v>273</v>
      </c>
      <c r="B276" s="836"/>
      <c r="C276" s="836"/>
      <c r="D276" s="836"/>
      <c r="E276" s="855"/>
      <c r="F276" s="836"/>
      <c r="G276" s="836"/>
      <c r="H276" s="836"/>
      <c r="I276" s="836"/>
      <c r="J276" s="836"/>
      <c r="K276" s="864">
        <f t="shared" si="5"/>
        <v>0</v>
      </c>
    </row>
    <row r="277" spans="1:11" ht="15.75" x14ac:dyDescent="0.25">
      <c r="A277" s="838">
        <v>274</v>
      </c>
      <c r="B277" s="836"/>
      <c r="C277" s="836"/>
      <c r="D277" s="836"/>
      <c r="E277" s="855"/>
      <c r="F277" s="836"/>
      <c r="G277" s="836"/>
      <c r="H277" s="836"/>
      <c r="I277" s="836"/>
      <c r="J277" s="836"/>
      <c r="K277" s="864">
        <f t="shared" si="5"/>
        <v>0</v>
      </c>
    </row>
    <row r="278" spans="1:11" ht="15.75" x14ac:dyDescent="0.25">
      <c r="A278" s="838">
        <v>275</v>
      </c>
      <c r="B278" s="836"/>
      <c r="C278" s="836"/>
      <c r="D278" s="836"/>
      <c r="E278" s="855"/>
      <c r="F278" s="836"/>
      <c r="G278" s="836"/>
      <c r="H278" s="836"/>
      <c r="I278" s="836"/>
      <c r="J278" s="836"/>
      <c r="K278" s="864">
        <f t="shared" si="5"/>
        <v>0</v>
      </c>
    </row>
    <row r="279" spans="1:11" ht="15.75" x14ac:dyDescent="0.25">
      <c r="A279" s="838">
        <v>276</v>
      </c>
      <c r="B279" s="836"/>
      <c r="C279" s="836"/>
      <c r="D279" s="836"/>
      <c r="E279" s="855"/>
      <c r="F279" s="836"/>
      <c r="G279" s="836"/>
      <c r="H279" s="836"/>
      <c r="I279" s="836"/>
      <c r="J279" s="836"/>
      <c r="K279" s="864">
        <f t="shared" si="5"/>
        <v>0</v>
      </c>
    </row>
    <row r="280" spans="1:11" ht="15.75" x14ac:dyDescent="0.25">
      <c r="A280" s="838">
        <v>277</v>
      </c>
      <c r="B280" s="836"/>
      <c r="C280" s="836"/>
      <c r="D280" s="836"/>
      <c r="E280" s="855"/>
      <c r="F280" s="836"/>
      <c r="G280" s="836"/>
      <c r="H280" s="836"/>
      <c r="I280" s="836"/>
      <c r="J280" s="836"/>
      <c r="K280" s="864">
        <f t="shared" si="5"/>
        <v>0</v>
      </c>
    </row>
    <row r="281" spans="1:11" ht="15.75" x14ac:dyDescent="0.25">
      <c r="A281" s="838">
        <v>278</v>
      </c>
      <c r="B281" s="836"/>
      <c r="C281" s="836"/>
      <c r="D281" s="836"/>
      <c r="E281" s="855"/>
      <c r="F281" s="836"/>
      <c r="G281" s="836"/>
      <c r="H281" s="836"/>
      <c r="I281" s="836"/>
      <c r="J281" s="836"/>
      <c r="K281" s="864">
        <f t="shared" si="5"/>
        <v>0</v>
      </c>
    </row>
    <row r="282" spans="1:11" ht="15.75" x14ac:dyDescent="0.25">
      <c r="A282" s="838">
        <v>279</v>
      </c>
      <c r="B282" s="836"/>
      <c r="C282" s="836"/>
      <c r="D282" s="836"/>
      <c r="E282" s="855"/>
      <c r="F282" s="836"/>
      <c r="G282" s="836"/>
      <c r="H282" s="836"/>
      <c r="I282" s="836"/>
      <c r="J282" s="836"/>
      <c r="K282" s="864">
        <f t="shared" si="5"/>
        <v>0</v>
      </c>
    </row>
    <row r="283" spans="1:11" ht="15.75" x14ac:dyDescent="0.25">
      <c r="A283" s="838">
        <v>280</v>
      </c>
      <c r="B283" s="836"/>
      <c r="C283" s="836"/>
      <c r="D283" s="836"/>
      <c r="E283" s="855"/>
      <c r="F283" s="836"/>
      <c r="G283" s="836"/>
      <c r="H283" s="836"/>
      <c r="I283" s="836"/>
      <c r="J283" s="836"/>
      <c r="K283" s="864">
        <f t="shared" si="5"/>
        <v>0</v>
      </c>
    </row>
    <row r="284" spans="1:11" ht="15.75" x14ac:dyDescent="0.25">
      <c r="A284" s="838">
        <v>281</v>
      </c>
      <c r="B284" s="836"/>
      <c r="C284" s="836"/>
      <c r="D284" s="836"/>
      <c r="E284" s="855"/>
      <c r="F284" s="836"/>
      <c r="G284" s="836"/>
      <c r="H284" s="836"/>
      <c r="I284" s="836"/>
      <c r="J284" s="836"/>
      <c r="K284" s="864">
        <f t="shared" si="5"/>
        <v>0</v>
      </c>
    </row>
    <row r="285" spans="1:11" ht="15.75" x14ac:dyDescent="0.25">
      <c r="A285" s="838">
        <v>282</v>
      </c>
      <c r="B285" s="836"/>
      <c r="C285" s="836"/>
      <c r="D285" s="836"/>
      <c r="E285" s="855"/>
      <c r="F285" s="836"/>
      <c r="G285" s="836"/>
      <c r="H285" s="836"/>
      <c r="I285" s="836"/>
      <c r="J285" s="836"/>
      <c r="K285" s="864">
        <f t="shared" si="5"/>
        <v>0</v>
      </c>
    </row>
    <row r="286" spans="1:11" ht="15.75" x14ac:dyDescent="0.25">
      <c r="A286" s="838">
        <v>283</v>
      </c>
      <c r="B286" s="836"/>
      <c r="C286" s="836"/>
      <c r="D286" s="836"/>
      <c r="E286" s="855"/>
      <c r="F286" s="836"/>
      <c r="G286" s="836"/>
      <c r="H286" s="836"/>
      <c r="I286" s="836"/>
      <c r="J286" s="836"/>
      <c r="K286" s="864">
        <f t="shared" si="5"/>
        <v>0</v>
      </c>
    </row>
    <row r="287" spans="1:11" ht="15.75" x14ac:dyDescent="0.25">
      <c r="A287" s="838">
        <v>284</v>
      </c>
      <c r="B287" s="836"/>
      <c r="C287" s="836"/>
      <c r="D287" s="836"/>
      <c r="E287" s="855"/>
      <c r="F287" s="836"/>
      <c r="G287" s="836"/>
      <c r="H287" s="836"/>
      <c r="I287" s="836"/>
      <c r="J287" s="836"/>
      <c r="K287" s="864">
        <f t="shared" si="5"/>
        <v>0</v>
      </c>
    </row>
    <row r="288" spans="1:11" ht="15.75" x14ac:dyDescent="0.25">
      <c r="A288" s="838">
        <v>285</v>
      </c>
      <c r="B288" s="836"/>
      <c r="C288" s="836"/>
      <c r="D288" s="836"/>
      <c r="E288" s="855"/>
      <c r="F288" s="836"/>
      <c r="G288" s="836"/>
      <c r="H288" s="836"/>
      <c r="I288" s="836"/>
      <c r="J288" s="836"/>
      <c r="K288" s="864">
        <f t="shared" si="5"/>
        <v>0</v>
      </c>
    </row>
    <row r="289" spans="1:11" ht="15.75" x14ac:dyDescent="0.25">
      <c r="A289" s="838">
        <v>286</v>
      </c>
      <c r="B289" s="836"/>
      <c r="C289" s="836"/>
      <c r="D289" s="836"/>
      <c r="E289" s="855"/>
      <c r="F289" s="836"/>
      <c r="G289" s="836"/>
      <c r="H289" s="836"/>
      <c r="I289" s="836"/>
      <c r="J289" s="836"/>
      <c r="K289" s="864">
        <f t="shared" si="5"/>
        <v>0</v>
      </c>
    </row>
    <row r="290" spans="1:11" ht="15.75" x14ac:dyDescent="0.25">
      <c r="A290" s="838">
        <v>287</v>
      </c>
      <c r="B290" s="836"/>
      <c r="C290" s="836"/>
      <c r="D290" s="836"/>
      <c r="E290" s="855"/>
      <c r="F290" s="836"/>
      <c r="G290" s="836"/>
      <c r="H290" s="836"/>
      <c r="I290" s="836"/>
      <c r="J290" s="836"/>
      <c r="K290" s="864">
        <f t="shared" si="5"/>
        <v>0</v>
      </c>
    </row>
    <row r="291" spans="1:11" ht="15.75" x14ac:dyDescent="0.25">
      <c r="A291" s="838">
        <v>288</v>
      </c>
      <c r="B291" s="836"/>
      <c r="C291" s="836"/>
      <c r="D291" s="836"/>
      <c r="E291" s="855"/>
      <c r="F291" s="836"/>
      <c r="G291" s="836"/>
      <c r="H291" s="836"/>
      <c r="I291" s="836"/>
      <c r="J291" s="836"/>
      <c r="K291" s="864">
        <f t="shared" si="5"/>
        <v>0</v>
      </c>
    </row>
    <row r="292" spans="1:11" ht="15.75" x14ac:dyDescent="0.25">
      <c r="A292" s="838">
        <v>289</v>
      </c>
      <c r="B292" s="836"/>
      <c r="C292" s="836"/>
      <c r="D292" s="836"/>
      <c r="E292" s="855"/>
      <c r="F292" s="836"/>
      <c r="G292" s="836"/>
      <c r="H292" s="836"/>
      <c r="I292" s="836"/>
      <c r="J292" s="836"/>
      <c r="K292" s="864">
        <f t="shared" si="5"/>
        <v>0</v>
      </c>
    </row>
    <row r="293" spans="1:11" ht="15.75" x14ac:dyDescent="0.25">
      <c r="A293" s="838">
        <v>290</v>
      </c>
      <c r="B293" s="836"/>
      <c r="C293" s="836"/>
      <c r="D293" s="836"/>
      <c r="E293" s="855"/>
      <c r="F293" s="836"/>
      <c r="G293" s="836"/>
      <c r="H293" s="836"/>
      <c r="I293" s="836"/>
      <c r="J293" s="836"/>
      <c r="K293" s="864">
        <f t="shared" si="5"/>
        <v>0</v>
      </c>
    </row>
    <row r="294" spans="1:11" ht="15.75" x14ac:dyDescent="0.25">
      <c r="A294" s="838">
        <v>291</v>
      </c>
      <c r="B294" s="836"/>
      <c r="C294" s="836"/>
      <c r="D294" s="836"/>
      <c r="E294" s="855"/>
      <c r="F294" s="836"/>
      <c r="G294" s="836"/>
      <c r="H294" s="836"/>
      <c r="I294" s="836"/>
      <c r="J294" s="836"/>
      <c r="K294" s="864">
        <f t="shared" si="5"/>
        <v>0</v>
      </c>
    </row>
    <row r="295" spans="1:11" ht="15.75" x14ac:dyDescent="0.25">
      <c r="A295" s="838">
        <v>292</v>
      </c>
      <c r="B295" s="836"/>
      <c r="C295" s="836"/>
      <c r="D295" s="836"/>
      <c r="E295" s="855"/>
      <c r="F295" s="836"/>
      <c r="G295" s="836"/>
      <c r="H295" s="836"/>
      <c r="I295" s="836"/>
      <c r="J295" s="836"/>
      <c r="K295" s="864">
        <f t="shared" si="5"/>
        <v>0</v>
      </c>
    </row>
    <row r="296" spans="1:11" ht="15.75" x14ac:dyDescent="0.25">
      <c r="A296" s="838">
        <v>293</v>
      </c>
      <c r="B296" s="836"/>
      <c r="C296" s="836"/>
      <c r="D296" s="836"/>
      <c r="E296" s="855"/>
      <c r="F296" s="836"/>
      <c r="G296" s="836"/>
      <c r="H296" s="836"/>
      <c r="I296" s="836"/>
      <c r="J296" s="836"/>
      <c r="K296" s="864">
        <f t="shared" si="5"/>
        <v>0</v>
      </c>
    </row>
    <row r="297" spans="1:11" ht="15.75" x14ac:dyDescent="0.25">
      <c r="A297" s="838">
        <v>294</v>
      </c>
      <c r="B297" s="836"/>
      <c r="C297" s="836"/>
      <c r="D297" s="836"/>
      <c r="E297" s="855"/>
      <c r="F297" s="836"/>
      <c r="G297" s="836"/>
      <c r="H297" s="836"/>
      <c r="I297" s="836"/>
      <c r="J297" s="836"/>
      <c r="K297" s="864">
        <f t="shared" si="5"/>
        <v>0</v>
      </c>
    </row>
    <row r="298" spans="1:11" ht="15.75" x14ac:dyDescent="0.25">
      <c r="A298" s="838">
        <v>295</v>
      </c>
      <c r="B298" s="836"/>
      <c r="C298" s="836"/>
      <c r="D298" s="836"/>
      <c r="E298" s="855"/>
      <c r="F298" s="836"/>
      <c r="G298" s="836"/>
      <c r="H298" s="836"/>
      <c r="I298" s="836"/>
      <c r="J298" s="836"/>
      <c r="K298" s="864">
        <f t="shared" si="5"/>
        <v>0</v>
      </c>
    </row>
    <row r="299" spans="1:11" ht="15.75" x14ac:dyDescent="0.25">
      <c r="A299" s="838">
        <v>296</v>
      </c>
      <c r="B299" s="836"/>
      <c r="C299" s="836"/>
      <c r="D299" s="836"/>
      <c r="E299" s="855"/>
      <c r="F299" s="836"/>
      <c r="G299" s="836"/>
      <c r="H299" s="836"/>
      <c r="I299" s="836"/>
      <c r="J299" s="836"/>
      <c r="K299" s="864">
        <f t="shared" si="5"/>
        <v>0</v>
      </c>
    </row>
    <row r="300" spans="1:11" ht="15.75" x14ac:dyDescent="0.25">
      <c r="A300" s="838">
        <v>297</v>
      </c>
      <c r="B300" s="836"/>
      <c r="C300" s="836"/>
      <c r="D300" s="836"/>
      <c r="E300" s="855"/>
      <c r="F300" s="836"/>
      <c r="G300" s="836"/>
      <c r="H300" s="836"/>
      <c r="I300" s="836"/>
      <c r="J300" s="836"/>
      <c r="K300" s="864">
        <f t="shared" si="5"/>
        <v>0</v>
      </c>
    </row>
    <row r="301" spans="1:11" ht="15.75" x14ac:dyDescent="0.25">
      <c r="A301" s="838">
        <v>298</v>
      </c>
      <c r="B301" s="836"/>
      <c r="C301" s="836"/>
      <c r="D301" s="836"/>
      <c r="E301" s="855"/>
      <c r="F301" s="836"/>
      <c r="G301" s="836"/>
      <c r="H301" s="836"/>
      <c r="I301" s="836"/>
      <c r="J301" s="836"/>
      <c r="K301" s="864">
        <f t="shared" si="5"/>
        <v>0</v>
      </c>
    </row>
    <row r="302" spans="1:11" ht="15.75" x14ac:dyDescent="0.25">
      <c r="A302" s="838">
        <v>299</v>
      </c>
      <c r="B302" s="836"/>
      <c r="C302" s="836"/>
      <c r="D302" s="836"/>
      <c r="E302" s="855"/>
      <c r="F302" s="836"/>
      <c r="G302" s="836"/>
      <c r="H302" s="836"/>
      <c r="I302" s="836"/>
      <c r="J302" s="836"/>
      <c r="K302" s="864">
        <f t="shared" si="5"/>
        <v>0</v>
      </c>
    </row>
    <row r="303" spans="1:11" ht="15.75" x14ac:dyDescent="0.25">
      <c r="A303" s="838">
        <v>300</v>
      </c>
      <c r="B303" s="836"/>
      <c r="C303" s="836"/>
      <c r="D303" s="836"/>
      <c r="E303" s="855"/>
      <c r="F303" s="836"/>
      <c r="G303" s="836"/>
      <c r="H303" s="836"/>
      <c r="I303" s="836"/>
      <c r="J303" s="836"/>
      <c r="K303" s="864">
        <f t="shared" si="5"/>
        <v>0</v>
      </c>
    </row>
    <row r="304" spans="1:11" ht="15.75" x14ac:dyDescent="0.25">
      <c r="A304" s="838">
        <v>301</v>
      </c>
      <c r="B304" s="836"/>
      <c r="C304" s="836"/>
      <c r="D304" s="836"/>
      <c r="E304" s="855"/>
      <c r="F304" s="836"/>
      <c r="G304" s="836"/>
      <c r="H304" s="836"/>
      <c r="I304" s="836"/>
      <c r="J304" s="836"/>
      <c r="K304" s="864">
        <f t="shared" si="5"/>
        <v>0</v>
      </c>
    </row>
    <row r="305" spans="1:11" ht="15.75" x14ac:dyDescent="0.25">
      <c r="A305" s="838">
        <v>302</v>
      </c>
      <c r="B305" s="836"/>
      <c r="C305" s="836"/>
      <c r="D305" s="836"/>
      <c r="E305" s="855"/>
      <c r="F305" s="836"/>
      <c r="G305" s="836"/>
      <c r="H305" s="836"/>
      <c r="I305" s="836"/>
      <c r="J305" s="836"/>
      <c r="K305" s="864">
        <f t="shared" si="5"/>
        <v>0</v>
      </c>
    </row>
    <row r="306" spans="1:11" ht="15.75" x14ac:dyDescent="0.25">
      <c r="A306" s="838">
        <v>303</v>
      </c>
      <c r="B306" s="836"/>
      <c r="C306" s="836"/>
      <c r="D306" s="836"/>
      <c r="E306" s="855"/>
      <c r="F306" s="836"/>
      <c r="G306" s="836"/>
      <c r="H306" s="836"/>
      <c r="I306" s="836"/>
      <c r="J306" s="836"/>
      <c r="K306" s="864">
        <f t="shared" si="5"/>
        <v>0</v>
      </c>
    </row>
    <row r="307" spans="1:11" ht="15.75" x14ac:dyDescent="0.25">
      <c r="A307" s="838">
        <v>304</v>
      </c>
      <c r="B307" s="836"/>
      <c r="C307" s="836"/>
      <c r="D307" s="836"/>
      <c r="E307" s="855"/>
      <c r="F307" s="836"/>
      <c r="G307" s="836"/>
      <c r="H307" s="836"/>
      <c r="I307" s="836"/>
      <c r="J307" s="836"/>
      <c r="K307" s="864">
        <f t="shared" si="5"/>
        <v>0</v>
      </c>
    </row>
    <row r="308" spans="1:11" ht="15.75" x14ac:dyDescent="0.25">
      <c r="A308" s="838">
        <v>305</v>
      </c>
      <c r="B308" s="836"/>
      <c r="C308" s="836"/>
      <c r="D308" s="836"/>
      <c r="E308" s="855"/>
      <c r="F308" s="836"/>
      <c r="G308" s="836"/>
      <c r="H308" s="836"/>
      <c r="I308" s="836"/>
      <c r="J308" s="836"/>
      <c r="K308" s="864">
        <f t="shared" si="5"/>
        <v>0</v>
      </c>
    </row>
    <row r="309" spans="1:11" ht="15.75" x14ac:dyDescent="0.25">
      <c r="A309" s="838">
        <v>306</v>
      </c>
      <c r="B309" s="836"/>
      <c r="C309" s="836"/>
      <c r="D309" s="836"/>
      <c r="E309" s="855"/>
      <c r="F309" s="836"/>
      <c r="G309" s="836"/>
      <c r="H309" s="836"/>
      <c r="I309" s="836"/>
      <c r="J309" s="836"/>
      <c r="K309" s="864">
        <f t="shared" si="5"/>
        <v>0</v>
      </c>
    </row>
    <row r="310" spans="1:11" ht="15.75" x14ac:dyDescent="0.25">
      <c r="A310" s="838">
        <v>307</v>
      </c>
      <c r="B310" s="836"/>
      <c r="C310" s="836"/>
      <c r="D310" s="836"/>
      <c r="E310" s="855"/>
      <c r="F310" s="836"/>
      <c r="G310" s="836"/>
      <c r="H310" s="836"/>
      <c r="I310" s="836"/>
      <c r="J310" s="836"/>
      <c r="K310" s="864">
        <f t="shared" si="5"/>
        <v>0</v>
      </c>
    </row>
    <row r="311" spans="1:11" ht="15.75" x14ac:dyDescent="0.25">
      <c r="A311" s="838">
        <v>308</v>
      </c>
      <c r="B311" s="836"/>
      <c r="C311" s="836"/>
      <c r="D311" s="836"/>
      <c r="E311" s="855"/>
      <c r="F311" s="836"/>
      <c r="G311" s="836"/>
      <c r="H311" s="836"/>
      <c r="I311" s="836"/>
      <c r="J311" s="836"/>
      <c r="K311" s="864">
        <f t="shared" si="5"/>
        <v>0</v>
      </c>
    </row>
    <row r="312" spans="1:11" ht="15.75" x14ac:dyDescent="0.25">
      <c r="A312" s="838">
        <v>309</v>
      </c>
      <c r="B312" s="836"/>
      <c r="C312" s="836"/>
      <c r="D312" s="836"/>
      <c r="E312" s="855"/>
      <c r="F312" s="836"/>
      <c r="G312" s="836"/>
      <c r="H312" s="836"/>
      <c r="I312" s="836"/>
      <c r="J312" s="836"/>
      <c r="K312" s="864">
        <f t="shared" si="5"/>
        <v>0</v>
      </c>
    </row>
    <row r="313" spans="1:11" ht="15.75" x14ac:dyDescent="0.25">
      <c r="A313" s="838">
        <v>310</v>
      </c>
      <c r="B313" s="836"/>
      <c r="C313" s="836"/>
      <c r="D313" s="836"/>
      <c r="E313" s="855"/>
      <c r="F313" s="836"/>
      <c r="G313" s="836"/>
      <c r="H313" s="836"/>
      <c r="I313" s="836"/>
      <c r="J313" s="836"/>
      <c r="K313" s="864">
        <f t="shared" si="5"/>
        <v>0</v>
      </c>
    </row>
    <row r="314" spans="1:11" ht="15.75" x14ac:dyDescent="0.25">
      <c r="A314" s="838">
        <v>311</v>
      </c>
      <c r="B314" s="836"/>
      <c r="C314" s="836"/>
      <c r="D314" s="836"/>
      <c r="E314" s="855"/>
      <c r="F314" s="836"/>
      <c r="G314" s="836"/>
      <c r="H314" s="836"/>
      <c r="I314" s="836"/>
      <c r="J314" s="836"/>
      <c r="K314" s="864">
        <f t="shared" si="5"/>
        <v>0</v>
      </c>
    </row>
    <row r="315" spans="1:11" ht="15.75" x14ac:dyDescent="0.25">
      <c r="A315" s="838">
        <v>312</v>
      </c>
      <c r="B315" s="836"/>
      <c r="C315" s="836"/>
      <c r="D315" s="836"/>
      <c r="E315" s="855"/>
      <c r="F315" s="836"/>
      <c r="G315" s="836"/>
      <c r="H315" s="836"/>
      <c r="I315" s="836"/>
      <c r="J315" s="836"/>
      <c r="K315" s="864">
        <f t="shared" si="5"/>
        <v>0</v>
      </c>
    </row>
    <row r="316" spans="1:11" ht="15.75" x14ac:dyDescent="0.25">
      <c r="A316" s="838">
        <v>313</v>
      </c>
      <c r="B316" s="836"/>
      <c r="C316" s="836"/>
      <c r="D316" s="836"/>
      <c r="E316" s="855"/>
      <c r="F316" s="836"/>
      <c r="G316" s="836"/>
      <c r="H316" s="836"/>
      <c r="I316" s="836"/>
      <c r="J316" s="836"/>
      <c r="K316" s="864">
        <f t="shared" si="5"/>
        <v>0</v>
      </c>
    </row>
    <row r="317" spans="1:11" ht="15.75" x14ac:dyDescent="0.25">
      <c r="A317" s="838">
        <v>314</v>
      </c>
      <c r="B317" s="836"/>
      <c r="C317" s="836"/>
      <c r="D317" s="836"/>
      <c r="E317" s="855"/>
      <c r="F317" s="836"/>
      <c r="G317" s="836"/>
      <c r="H317" s="836"/>
      <c r="I317" s="836"/>
      <c r="J317" s="836"/>
      <c r="K317" s="864">
        <f t="shared" si="5"/>
        <v>0</v>
      </c>
    </row>
    <row r="318" spans="1:11" ht="15.75" x14ac:dyDescent="0.25">
      <c r="A318" s="838">
        <v>315</v>
      </c>
      <c r="B318" s="836"/>
      <c r="C318" s="836"/>
      <c r="D318" s="836"/>
      <c r="E318" s="855"/>
      <c r="F318" s="836"/>
      <c r="G318" s="836"/>
      <c r="H318" s="836"/>
      <c r="I318" s="836"/>
      <c r="J318" s="836"/>
      <c r="K318" s="864">
        <f t="shared" si="5"/>
        <v>0</v>
      </c>
    </row>
    <row r="319" spans="1:11" ht="15.75" x14ac:dyDescent="0.25">
      <c r="A319" s="838">
        <v>316</v>
      </c>
      <c r="B319" s="836"/>
      <c r="C319" s="836"/>
      <c r="D319" s="836"/>
      <c r="E319" s="855"/>
      <c r="F319" s="836"/>
      <c r="G319" s="836"/>
      <c r="H319" s="836"/>
      <c r="I319" s="836"/>
      <c r="J319" s="836"/>
      <c r="K319" s="864">
        <f t="shared" si="5"/>
        <v>0</v>
      </c>
    </row>
    <row r="320" spans="1:11" ht="15.75" x14ac:dyDescent="0.25">
      <c r="A320" s="838">
        <v>317</v>
      </c>
      <c r="B320" s="836"/>
      <c r="C320" s="836"/>
      <c r="D320" s="836"/>
      <c r="E320" s="855"/>
      <c r="F320" s="836"/>
      <c r="G320" s="836"/>
      <c r="H320" s="836"/>
      <c r="I320" s="836"/>
      <c r="J320" s="836"/>
      <c r="K320" s="864">
        <f t="shared" si="5"/>
        <v>0</v>
      </c>
    </row>
    <row r="321" spans="1:11" ht="15.75" x14ac:dyDescent="0.25">
      <c r="A321" s="838">
        <v>318</v>
      </c>
      <c r="B321" s="836"/>
      <c r="C321" s="836"/>
      <c r="D321" s="836"/>
      <c r="E321" s="855"/>
      <c r="F321" s="836"/>
      <c r="G321" s="836"/>
      <c r="H321" s="836"/>
      <c r="I321" s="836"/>
      <c r="J321" s="836"/>
      <c r="K321" s="864">
        <f t="shared" si="5"/>
        <v>0</v>
      </c>
    </row>
    <row r="322" spans="1:11" ht="15.75" x14ac:dyDescent="0.25">
      <c r="A322" s="838">
        <v>319</v>
      </c>
      <c r="B322" s="836"/>
      <c r="C322" s="836"/>
      <c r="D322" s="836"/>
      <c r="E322" s="855"/>
      <c r="F322" s="836"/>
      <c r="G322" s="836"/>
      <c r="H322" s="836"/>
      <c r="I322" s="836"/>
      <c r="J322" s="836"/>
      <c r="K322" s="864">
        <f t="shared" si="5"/>
        <v>0</v>
      </c>
    </row>
    <row r="323" spans="1:11" ht="15.75" x14ac:dyDescent="0.25">
      <c r="A323" s="838">
        <v>320</v>
      </c>
      <c r="B323" s="836"/>
      <c r="C323" s="836"/>
      <c r="D323" s="836"/>
      <c r="E323" s="855"/>
      <c r="F323" s="836"/>
      <c r="G323" s="836"/>
      <c r="H323" s="836"/>
      <c r="I323" s="836"/>
      <c r="J323" s="836"/>
      <c r="K323" s="864">
        <f t="shared" si="5"/>
        <v>0</v>
      </c>
    </row>
    <row r="324" spans="1:11" ht="15.75" x14ac:dyDescent="0.25">
      <c r="A324" s="838">
        <v>321</v>
      </c>
      <c r="B324" s="836"/>
      <c r="C324" s="836"/>
      <c r="D324" s="836"/>
      <c r="E324" s="855"/>
      <c r="F324" s="836"/>
      <c r="G324" s="836"/>
      <c r="H324" s="836"/>
      <c r="I324" s="836"/>
      <c r="J324" s="836"/>
      <c r="K324" s="864">
        <f t="shared" ref="K324:K387" si="6">H324+I324+J324</f>
        <v>0</v>
      </c>
    </row>
    <row r="325" spans="1:11" ht="15.75" x14ac:dyDescent="0.25">
      <c r="A325" s="838">
        <v>322</v>
      </c>
      <c r="B325" s="836"/>
      <c r="C325" s="836"/>
      <c r="D325" s="836"/>
      <c r="E325" s="855"/>
      <c r="F325" s="836"/>
      <c r="G325" s="836"/>
      <c r="H325" s="836"/>
      <c r="I325" s="836"/>
      <c r="J325" s="836"/>
      <c r="K325" s="864">
        <f t="shared" si="6"/>
        <v>0</v>
      </c>
    </row>
    <row r="326" spans="1:11" ht="15.75" x14ac:dyDescent="0.25">
      <c r="A326" s="838">
        <v>323</v>
      </c>
      <c r="B326" s="836"/>
      <c r="C326" s="836"/>
      <c r="D326" s="836"/>
      <c r="E326" s="855"/>
      <c r="F326" s="836"/>
      <c r="G326" s="836"/>
      <c r="H326" s="836"/>
      <c r="I326" s="836"/>
      <c r="J326" s="836"/>
      <c r="K326" s="864">
        <f t="shared" si="6"/>
        <v>0</v>
      </c>
    </row>
    <row r="327" spans="1:11" ht="15.75" x14ac:dyDescent="0.25">
      <c r="A327" s="838">
        <v>324</v>
      </c>
      <c r="B327" s="836"/>
      <c r="C327" s="836"/>
      <c r="D327" s="836"/>
      <c r="E327" s="855"/>
      <c r="F327" s="836"/>
      <c r="G327" s="836"/>
      <c r="H327" s="836"/>
      <c r="I327" s="836"/>
      <c r="J327" s="836"/>
      <c r="K327" s="864">
        <f t="shared" si="6"/>
        <v>0</v>
      </c>
    </row>
    <row r="328" spans="1:11" ht="15.75" x14ac:dyDescent="0.25">
      <c r="A328" s="838">
        <v>325</v>
      </c>
      <c r="B328" s="836"/>
      <c r="C328" s="836"/>
      <c r="D328" s="836"/>
      <c r="E328" s="855"/>
      <c r="F328" s="836"/>
      <c r="G328" s="836"/>
      <c r="H328" s="836"/>
      <c r="I328" s="836"/>
      <c r="J328" s="836"/>
      <c r="K328" s="864">
        <f t="shared" si="6"/>
        <v>0</v>
      </c>
    </row>
    <row r="329" spans="1:11" ht="15.75" x14ac:dyDescent="0.25">
      <c r="A329" s="838">
        <v>326</v>
      </c>
      <c r="B329" s="836"/>
      <c r="C329" s="836"/>
      <c r="D329" s="836"/>
      <c r="E329" s="855"/>
      <c r="F329" s="836"/>
      <c r="G329" s="836"/>
      <c r="H329" s="836"/>
      <c r="I329" s="836"/>
      <c r="J329" s="836"/>
      <c r="K329" s="864">
        <f t="shared" si="6"/>
        <v>0</v>
      </c>
    </row>
    <row r="330" spans="1:11" ht="15.75" x14ac:dyDescent="0.25">
      <c r="A330" s="838">
        <v>327</v>
      </c>
      <c r="B330" s="836"/>
      <c r="C330" s="836"/>
      <c r="D330" s="836"/>
      <c r="E330" s="855"/>
      <c r="F330" s="836"/>
      <c r="G330" s="836"/>
      <c r="H330" s="836"/>
      <c r="I330" s="836"/>
      <c r="J330" s="836"/>
      <c r="K330" s="864">
        <f t="shared" si="6"/>
        <v>0</v>
      </c>
    </row>
    <row r="331" spans="1:11" ht="15.75" x14ac:dyDescent="0.25">
      <c r="A331" s="838">
        <v>328</v>
      </c>
      <c r="B331" s="836"/>
      <c r="C331" s="836"/>
      <c r="D331" s="836"/>
      <c r="E331" s="855"/>
      <c r="F331" s="836"/>
      <c r="G331" s="836"/>
      <c r="H331" s="836"/>
      <c r="I331" s="836"/>
      <c r="J331" s="836"/>
      <c r="K331" s="864">
        <f t="shared" si="6"/>
        <v>0</v>
      </c>
    </row>
    <row r="332" spans="1:11" ht="15.75" x14ac:dyDescent="0.25">
      <c r="A332" s="838">
        <v>329</v>
      </c>
      <c r="B332" s="836"/>
      <c r="C332" s="836"/>
      <c r="D332" s="836"/>
      <c r="E332" s="855"/>
      <c r="F332" s="836"/>
      <c r="G332" s="836"/>
      <c r="H332" s="836"/>
      <c r="I332" s="836"/>
      <c r="J332" s="836"/>
      <c r="K332" s="864">
        <f t="shared" si="6"/>
        <v>0</v>
      </c>
    </row>
    <row r="333" spans="1:11" ht="15.75" x14ac:dyDescent="0.25">
      <c r="A333" s="838">
        <v>330</v>
      </c>
      <c r="B333" s="836"/>
      <c r="C333" s="836"/>
      <c r="D333" s="836"/>
      <c r="E333" s="855"/>
      <c r="F333" s="836"/>
      <c r="G333" s="836"/>
      <c r="H333" s="836"/>
      <c r="I333" s="836"/>
      <c r="J333" s="836"/>
      <c r="K333" s="864">
        <f t="shared" si="6"/>
        <v>0</v>
      </c>
    </row>
    <row r="334" spans="1:11" ht="15.75" x14ac:dyDescent="0.25">
      <c r="A334" s="838">
        <v>331</v>
      </c>
      <c r="B334" s="836"/>
      <c r="C334" s="836"/>
      <c r="D334" s="836"/>
      <c r="E334" s="855"/>
      <c r="F334" s="836"/>
      <c r="G334" s="836"/>
      <c r="H334" s="836"/>
      <c r="I334" s="836"/>
      <c r="J334" s="836"/>
      <c r="K334" s="864">
        <f t="shared" si="6"/>
        <v>0</v>
      </c>
    </row>
    <row r="335" spans="1:11" ht="15.75" x14ac:dyDescent="0.25">
      <c r="A335" s="838">
        <v>332</v>
      </c>
      <c r="B335" s="836"/>
      <c r="C335" s="836"/>
      <c r="D335" s="836"/>
      <c r="E335" s="855"/>
      <c r="F335" s="836"/>
      <c r="G335" s="836"/>
      <c r="H335" s="836"/>
      <c r="I335" s="836"/>
      <c r="J335" s="836"/>
      <c r="K335" s="864">
        <f t="shared" si="6"/>
        <v>0</v>
      </c>
    </row>
    <row r="336" spans="1:11" ht="15.75" x14ac:dyDescent="0.25">
      <c r="A336" s="838">
        <v>333</v>
      </c>
      <c r="B336" s="836"/>
      <c r="C336" s="836"/>
      <c r="D336" s="836"/>
      <c r="E336" s="855"/>
      <c r="F336" s="836"/>
      <c r="G336" s="836"/>
      <c r="H336" s="836"/>
      <c r="I336" s="836"/>
      <c r="J336" s="836"/>
      <c r="K336" s="864">
        <f t="shared" si="6"/>
        <v>0</v>
      </c>
    </row>
    <row r="337" spans="1:11" ht="15.75" x14ac:dyDescent="0.25">
      <c r="A337" s="838">
        <v>334</v>
      </c>
      <c r="B337" s="836"/>
      <c r="C337" s="836"/>
      <c r="D337" s="836"/>
      <c r="E337" s="855"/>
      <c r="F337" s="836"/>
      <c r="G337" s="836"/>
      <c r="H337" s="836"/>
      <c r="I337" s="836"/>
      <c r="J337" s="836"/>
      <c r="K337" s="864">
        <f t="shared" si="6"/>
        <v>0</v>
      </c>
    </row>
    <row r="338" spans="1:11" ht="15.75" x14ac:dyDescent="0.25">
      <c r="A338" s="838">
        <v>335</v>
      </c>
      <c r="B338" s="836"/>
      <c r="C338" s="836"/>
      <c r="D338" s="836"/>
      <c r="E338" s="855"/>
      <c r="F338" s="836"/>
      <c r="G338" s="836"/>
      <c r="H338" s="836"/>
      <c r="I338" s="836"/>
      <c r="J338" s="836"/>
      <c r="K338" s="864">
        <f t="shared" si="6"/>
        <v>0</v>
      </c>
    </row>
    <row r="339" spans="1:11" ht="15.75" x14ac:dyDescent="0.25">
      <c r="A339" s="838">
        <v>336</v>
      </c>
      <c r="B339" s="836"/>
      <c r="C339" s="836"/>
      <c r="D339" s="836"/>
      <c r="E339" s="855"/>
      <c r="F339" s="836"/>
      <c r="G339" s="836"/>
      <c r="H339" s="836"/>
      <c r="I339" s="836"/>
      <c r="J339" s="836"/>
      <c r="K339" s="864">
        <f t="shared" si="6"/>
        <v>0</v>
      </c>
    </row>
    <row r="340" spans="1:11" ht="15.75" x14ac:dyDescent="0.25">
      <c r="A340" s="838">
        <v>337</v>
      </c>
      <c r="B340" s="836"/>
      <c r="C340" s="836"/>
      <c r="D340" s="836"/>
      <c r="E340" s="855"/>
      <c r="F340" s="836"/>
      <c r="G340" s="836"/>
      <c r="H340" s="836"/>
      <c r="I340" s="836"/>
      <c r="J340" s="836"/>
      <c r="K340" s="864">
        <f t="shared" si="6"/>
        <v>0</v>
      </c>
    </row>
    <row r="341" spans="1:11" ht="15.75" x14ac:dyDescent="0.25">
      <c r="A341" s="838">
        <v>338</v>
      </c>
      <c r="B341" s="836"/>
      <c r="C341" s="836"/>
      <c r="D341" s="836"/>
      <c r="E341" s="855"/>
      <c r="F341" s="836"/>
      <c r="G341" s="836"/>
      <c r="H341" s="836"/>
      <c r="I341" s="836"/>
      <c r="J341" s="836"/>
      <c r="K341" s="864">
        <f t="shared" si="6"/>
        <v>0</v>
      </c>
    </row>
    <row r="342" spans="1:11" ht="15.75" x14ac:dyDescent="0.25">
      <c r="A342" s="838">
        <v>339</v>
      </c>
      <c r="B342" s="836"/>
      <c r="C342" s="836"/>
      <c r="D342" s="836"/>
      <c r="E342" s="855"/>
      <c r="F342" s="836"/>
      <c r="G342" s="836"/>
      <c r="H342" s="836"/>
      <c r="I342" s="836"/>
      <c r="J342" s="836"/>
      <c r="K342" s="864">
        <f t="shared" si="6"/>
        <v>0</v>
      </c>
    </row>
    <row r="343" spans="1:11" ht="15.75" x14ac:dyDescent="0.25">
      <c r="A343" s="838">
        <v>340</v>
      </c>
      <c r="B343" s="836"/>
      <c r="C343" s="836"/>
      <c r="D343" s="836"/>
      <c r="E343" s="855"/>
      <c r="F343" s="836"/>
      <c r="G343" s="836"/>
      <c r="H343" s="836"/>
      <c r="I343" s="836"/>
      <c r="J343" s="836"/>
      <c r="K343" s="864">
        <f t="shared" si="6"/>
        <v>0</v>
      </c>
    </row>
    <row r="344" spans="1:11" ht="15.75" x14ac:dyDescent="0.25">
      <c r="A344" s="838">
        <v>341</v>
      </c>
      <c r="B344" s="836"/>
      <c r="C344" s="836"/>
      <c r="D344" s="836"/>
      <c r="E344" s="855"/>
      <c r="F344" s="836"/>
      <c r="G344" s="836"/>
      <c r="H344" s="836"/>
      <c r="I344" s="836"/>
      <c r="J344" s="836"/>
      <c r="K344" s="864">
        <f t="shared" si="6"/>
        <v>0</v>
      </c>
    </row>
    <row r="345" spans="1:11" ht="15.75" x14ac:dyDescent="0.25">
      <c r="A345" s="838">
        <v>342</v>
      </c>
      <c r="B345" s="836"/>
      <c r="C345" s="836"/>
      <c r="D345" s="836"/>
      <c r="E345" s="855"/>
      <c r="F345" s="836"/>
      <c r="G345" s="836"/>
      <c r="H345" s="836"/>
      <c r="I345" s="836"/>
      <c r="J345" s="836"/>
      <c r="K345" s="864">
        <f t="shared" si="6"/>
        <v>0</v>
      </c>
    </row>
    <row r="346" spans="1:11" ht="15.75" x14ac:dyDescent="0.25">
      <c r="A346" s="838">
        <v>343</v>
      </c>
      <c r="B346" s="836"/>
      <c r="C346" s="836"/>
      <c r="D346" s="836"/>
      <c r="E346" s="855"/>
      <c r="F346" s="836"/>
      <c r="G346" s="836"/>
      <c r="H346" s="836"/>
      <c r="I346" s="836"/>
      <c r="J346" s="836"/>
      <c r="K346" s="864">
        <f t="shared" si="6"/>
        <v>0</v>
      </c>
    </row>
    <row r="347" spans="1:11" ht="15.75" x14ac:dyDescent="0.25">
      <c r="A347" s="838">
        <v>344</v>
      </c>
      <c r="B347" s="836"/>
      <c r="C347" s="836"/>
      <c r="D347" s="836"/>
      <c r="E347" s="855"/>
      <c r="F347" s="836"/>
      <c r="G347" s="836"/>
      <c r="H347" s="836"/>
      <c r="I347" s="836"/>
      <c r="J347" s="836"/>
      <c r="K347" s="864">
        <f t="shared" si="6"/>
        <v>0</v>
      </c>
    </row>
    <row r="348" spans="1:11" ht="15.75" x14ac:dyDescent="0.25">
      <c r="A348" s="838">
        <v>345</v>
      </c>
      <c r="B348" s="836"/>
      <c r="C348" s="836"/>
      <c r="D348" s="836"/>
      <c r="E348" s="855"/>
      <c r="F348" s="836"/>
      <c r="G348" s="836"/>
      <c r="H348" s="836"/>
      <c r="I348" s="836"/>
      <c r="J348" s="836"/>
      <c r="K348" s="864">
        <f t="shared" si="6"/>
        <v>0</v>
      </c>
    </row>
    <row r="349" spans="1:11" ht="15.75" x14ac:dyDescent="0.25">
      <c r="A349" s="838">
        <v>346</v>
      </c>
      <c r="B349" s="836"/>
      <c r="C349" s="836"/>
      <c r="D349" s="836"/>
      <c r="E349" s="855"/>
      <c r="F349" s="836"/>
      <c r="G349" s="836"/>
      <c r="H349" s="836"/>
      <c r="I349" s="836"/>
      <c r="J349" s="836"/>
      <c r="K349" s="864">
        <f t="shared" si="6"/>
        <v>0</v>
      </c>
    </row>
    <row r="350" spans="1:11" ht="15.75" x14ac:dyDescent="0.25">
      <c r="A350" s="838">
        <v>347</v>
      </c>
      <c r="B350" s="836"/>
      <c r="C350" s="836"/>
      <c r="D350" s="836"/>
      <c r="E350" s="855"/>
      <c r="F350" s="836"/>
      <c r="G350" s="836"/>
      <c r="H350" s="836"/>
      <c r="I350" s="836"/>
      <c r="J350" s="836"/>
      <c r="K350" s="864">
        <f t="shared" si="6"/>
        <v>0</v>
      </c>
    </row>
    <row r="351" spans="1:11" ht="15.75" x14ac:dyDescent="0.25">
      <c r="A351" s="838">
        <v>348</v>
      </c>
      <c r="B351" s="836"/>
      <c r="C351" s="836"/>
      <c r="D351" s="836"/>
      <c r="E351" s="855"/>
      <c r="F351" s="836"/>
      <c r="G351" s="836"/>
      <c r="H351" s="836"/>
      <c r="I351" s="836"/>
      <c r="J351" s="836"/>
      <c r="K351" s="864">
        <f t="shared" si="6"/>
        <v>0</v>
      </c>
    </row>
    <row r="352" spans="1:11" ht="15.75" x14ac:dyDescent="0.25">
      <c r="A352" s="838">
        <v>349</v>
      </c>
      <c r="B352" s="836"/>
      <c r="C352" s="836"/>
      <c r="D352" s="836"/>
      <c r="E352" s="855"/>
      <c r="F352" s="836"/>
      <c r="G352" s="836"/>
      <c r="H352" s="836"/>
      <c r="I352" s="836"/>
      <c r="J352" s="836"/>
      <c r="K352" s="864">
        <f t="shared" si="6"/>
        <v>0</v>
      </c>
    </row>
    <row r="353" spans="1:11" ht="15.75" x14ac:dyDescent="0.25">
      <c r="A353" s="838">
        <v>350</v>
      </c>
      <c r="B353" s="836"/>
      <c r="C353" s="836"/>
      <c r="D353" s="836"/>
      <c r="E353" s="855"/>
      <c r="F353" s="836"/>
      <c r="G353" s="836"/>
      <c r="H353" s="836"/>
      <c r="I353" s="836"/>
      <c r="J353" s="836"/>
      <c r="K353" s="864">
        <f t="shared" si="6"/>
        <v>0</v>
      </c>
    </row>
    <row r="354" spans="1:11" ht="15.75" x14ac:dyDescent="0.25">
      <c r="A354" s="838">
        <v>351</v>
      </c>
      <c r="B354" s="836"/>
      <c r="C354" s="836"/>
      <c r="D354" s="836"/>
      <c r="E354" s="855"/>
      <c r="F354" s="836"/>
      <c r="G354" s="836"/>
      <c r="H354" s="836"/>
      <c r="I354" s="836"/>
      <c r="J354" s="836"/>
      <c r="K354" s="864">
        <f t="shared" si="6"/>
        <v>0</v>
      </c>
    </row>
    <row r="355" spans="1:11" ht="15.75" x14ac:dyDescent="0.25">
      <c r="A355" s="838">
        <v>352</v>
      </c>
      <c r="B355" s="836"/>
      <c r="C355" s="836"/>
      <c r="D355" s="836"/>
      <c r="E355" s="855"/>
      <c r="F355" s="836"/>
      <c r="G355" s="836"/>
      <c r="H355" s="836"/>
      <c r="I355" s="836"/>
      <c r="J355" s="836"/>
      <c r="K355" s="864">
        <f t="shared" si="6"/>
        <v>0</v>
      </c>
    </row>
    <row r="356" spans="1:11" ht="15.75" x14ac:dyDescent="0.25">
      <c r="A356" s="838">
        <v>353</v>
      </c>
      <c r="B356" s="836"/>
      <c r="C356" s="836"/>
      <c r="D356" s="836"/>
      <c r="E356" s="855"/>
      <c r="F356" s="836"/>
      <c r="G356" s="836"/>
      <c r="H356" s="836"/>
      <c r="I356" s="836"/>
      <c r="J356" s="836"/>
      <c r="K356" s="864">
        <f t="shared" si="6"/>
        <v>0</v>
      </c>
    </row>
    <row r="357" spans="1:11" ht="15.75" x14ac:dyDescent="0.25">
      <c r="A357" s="838">
        <v>354</v>
      </c>
      <c r="B357" s="836"/>
      <c r="C357" s="836"/>
      <c r="D357" s="836"/>
      <c r="E357" s="855"/>
      <c r="F357" s="836"/>
      <c r="G357" s="836"/>
      <c r="H357" s="836"/>
      <c r="I357" s="836"/>
      <c r="J357" s="836"/>
      <c r="K357" s="864">
        <f t="shared" si="6"/>
        <v>0</v>
      </c>
    </row>
    <row r="358" spans="1:11" ht="15.75" x14ac:dyDescent="0.25">
      <c r="A358" s="838">
        <v>355</v>
      </c>
      <c r="B358" s="836"/>
      <c r="C358" s="836"/>
      <c r="D358" s="836"/>
      <c r="E358" s="855"/>
      <c r="F358" s="836"/>
      <c r="G358" s="836"/>
      <c r="H358" s="836"/>
      <c r="I358" s="836"/>
      <c r="J358" s="836"/>
      <c r="K358" s="864">
        <f t="shared" si="6"/>
        <v>0</v>
      </c>
    </row>
    <row r="359" spans="1:11" ht="15.75" x14ac:dyDescent="0.25">
      <c r="A359" s="838">
        <v>356</v>
      </c>
      <c r="B359" s="836"/>
      <c r="C359" s="836"/>
      <c r="D359" s="836"/>
      <c r="E359" s="855"/>
      <c r="F359" s="836"/>
      <c r="G359" s="836"/>
      <c r="H359" s="836"/>
      <c r="I359" s="836"/>
      <c r="J359" s="836"/>
      <c r="K359" s="864">
        <f t="shared" si="6"/>
        <v>0</v>
      </c>
    </row>
    <row r="360" spans="1:11" ht="15.75" x14ac:dyDescent="0.25">
      <c r="A360" s="838">
        <v>357</v>
      </c>
      <c r="B360" s="836"/>
      <c r="C360" s="836"/>
      <c r="D360" s="836"/>
      <c r="E360" s="855"/>
      <c r="F360" s="836"/>
      <c r="G360" s="836"/>
      <c r="H360" s="836"/>
      <c r="I360" s="836"/>
      <c r="J360" s="836"/>
      <c r="K360" s="864">
        <f t="shared" si="6"/>
        <v>0</v>
      </c>
    </row>
    <row r="361" spans="1:11" ht="15.75" x14ac:dyDescent="0.25">
      <c r="A361" s="838">
        <v>358</v>
      </c>
      <c r="B361" s="836"/>
      <c r="C361" s="836"/>
      <c r="D361" s="836"/>
      <c r="E361" s="855"/>
      <c r="F361" s="836"/>
      <c r="G361" s="836"/>
      <c r="H361" s="836"/>
      <c r="I361" s="836"/>
      <c r="J361" s="836"/>
      <c r="K361" s="864">
        <f t="shared" si="6"/>
        <v>0</v>
      </c>
    </row>
    <row r="362" spans="1:11" ht="15.75" x14ac:dyDescent="0.25">
      <c r="A362" s="838">
        <v>359</v>
      </c>
      <c r="B362" s="836"/>
      <c r="C362" s="836"/>
      <c r="D362" s="836"/>
      <c r="E362" s="855"/>
      <c r="F362" s="836"/>
      <c r="G362" s="836"/>
      <c r="H362" s="836"/>
      <c r="I362" s="836"/>
      <c r="J362" s="836"/>
      <c r="K362" s="864">
        <f t="shared" si="6"/>
        <v>0</v>
      </c>
    </row>
    <row r="363" spans="1:11" ht="15.75" x14ac:dyDescent="0.25">
      <c r="A363" s="838">
        <v>360</v>
      </c>
      <c r="B363" s="836"/>
      <c r="C363" s="836"/>
      <c r="D363" s="836"/>
      <c r="E363" s="855"/>
      <c r="F363" s="836"/>
      <c r="G363" s="836"/>
      <c r="H363" s="836"/>
      <c r="I363" s="836"/>
      <c r="J363" s="836"/>
      <c r="K363" s="864">
        <f t="shared" si="6"/>
        <v>0</v>
      </c>
    </row>
    <row r="364" spans="1:11" ht="15.75" x14ac:dyDescent="0.25">
      <c r="A364" s="838">
        <v>361</v>
      </c>
      <c r="B364" s="836"/>
      <c r="C364" s="836"/>
      <c r="D364" s="836"/>
      <c r="E364" s="855"/>
      <c r="F364" s="836"/>
      <c r="G364" s="836"/>
      <c r="H364" s="836"/>
      <c r="I364" s="836"/>
      <c r="J364" s="836"/>
      <c r="K364" s="864">
        <f t="shared" si="6"/>
        <v>0</v>
      </c>
    </row>
    <row r="365" spans="1:11" ht="15.75" x14ac:dyDescent="0.25">
      <c r="A365" s="838">
        <v>362</v>
      </c>
      <c r="B365" s="836"/>
      <c r="C365" s="836"/>
      <c r="D365" s="836"/>
      <c r="E365" s="855"/>
      <c r="F365" s="836"/>
      <c r="G365" s="836"/>
      <c r="H365" s="836"/>
      <c r="I365" s="836"/>
      <c r="J365" s="836"/>
      <c r="K365" s="864">
        <f t="shared" si="6"/>
        <v>0</v>
      </c>
    </row>
    <row r="366" spans="1:11" ht="15.75" x14ac:dyDescent="0.25">
      <c r="A366" s="838">
        <v>363</v>
      </c>
      <c r="B366" s="836"/>
      <c r="C366" s="836"/>
      <c r="D366" s="836"/>
      <c r="E366" s="855"/>
      <c r="F366" s="836"/>
      <c r="G366" s="836"/>
      <c r="H366" s="836"/>
      <c r="I366" s="836"/>
      <c r="J366" s="836"/>
      <c r="K366" s="864">
        <f t="shared" si="6"/>
        <v>0</v>
      </c>
    </row>
    <row r="367" spans="1:11" ht="15.75" x14ac:dyDescent="0.25">
      <c r="A367" s="838">
        <v>364</v>
      </c>
      <c r="B367" s="836"/>
      <c r="C367" s="836"/>
      <c r="D367" s="836"/>
      <c r="E367" s="855"/>
      <c r="F367" s="836"/>
      <c r="G367" s="836"/>
      <c r="H367" s="836"/>
      <c r="I367" s="836"/>
      <c r="J367" s="836"/>
      <c r="K367" s="864">
        <f t="shared" si="6"/>
        <v>0</v>
      </c>
    </row>
    <row r="368" spans="1:11" ht="15.75" x14ac:dyDescent="0.25">
      <c r="A368" s="838">
        <v>365</v>
      </c>
      <c r="B368" s="836"/>
      <c r="C368" s="836"/>
      <c r="D368" s="836"/>
      <c r="E368" s="855"/>
      <c r="F368" s="836"/>
      <c r="G368" s="836"/>
      <c r="H368" s="836"/>
      <c r="I368" s="836"/>
      <c r="J368" s="836"/>
      <c r="K368" s="864">
        <f t="shared" si="6"/>
        <v>0</v>
      </c>
    </row>
    <row r="369" spans="1:11" ht="15.75" x14ac:dyDescent="0.25">
      <c r="A369" s="838">
        <v>366</v>
      </c>
      <c r="B369" s="836"/>
      <c r="C369" s="836"/>
      <c r="D369" s="836"/>
      <c r="E369" s="855"/>
      <c r="F369" s="836"/>
      <c r="G369" s="836"/>
      <c r="H369" s="836"/>
      <c r="I369" s="836"/>
      <c r="J369" s="836"/>
      <c r="K369" s="864">
        <f t="shared" si="6"/>
        <v>0</v>
      </c>
    </row>
    <row r="370" spans="1:11" ht="15.75" x14ac:dyDescent="0.25">
      <c r="A370" s="838">
        <v>367</v>
      </c>
      <c r="B370" s="836"/>
      <c r="C370" s="836"/>
      <c r="D370" s="836"/>
      <c r="E370" s="855"/>
      <c r="F370" s="836"/>
      <c r="G370" s="836"/>
      <c r="H370" s="836"/>
      <c r="I370" s="836"/>
      <c r="J370" s="836"/>
      <c r="K370" s="864">
        <f t="shared" si="6"/>
        <v>0</v>
      </c>
    </row>
    <row r="371" spans="1:11" ht="15.75" x14ac:dyDescent="0.25">
      <c r="A371" s="838">
        <v>368</v>
      </c>
      <c r="B371" s="836"/>
      <c r="C371" s="836"/>
      <c r="D371" s="836"/>
      <c r="E371" s="855"/>
      <c r="F371" s="836"/>
      <c r="G371" s="836"/>
      <c r="H371" s="836"/>
      <c r="I371" s="836"/>
      <c r="J371" s="836"/>
      <c r="K371" s="864">
        <f t="shared" si="6"/>
        <v>0</v>
      </c>
    </row>
    <row r="372" spans="1:11" ht="15.75" x14ac:dyDescent="0.25">
      <c r="A372" s="838">
        <v>369</v>
      </c>
      <c r="B372" s="836"/>
      <c r="C372" s="836"/>
      <c r="D372" s="836"/>
      <c r="E372" s="855"/>
      <c r="F372" s="836"/>
      <c r="G372" s="836"/>
      <c r="H372" s="836"/>
      <c r="I372" s="836"/>
      <c r="J372" s="836"/>
      <c r="K372" s="864">
        <f t="shared" si="6"/>
        <v>0</v>
      </c>
    </row>
    <row r="373" spans="1:11" ht="15.75" x14ac:dyDescent="0.25">
      <c r="A373" s="838">
        <v>370</v>
      </c>
      <c r="B373" s="836"/>
      <c r="C373" s="836"/>
      <c r="D373" s="836"/>
      <c r="E373" s="855"/>
      <c r="F373" s="836"/>
      <c r="G373" s="836"/>
      <c r="H373" s="836"/>
      <c r="I373" s="836"/>
      <c r="J373" s="836"/>
      <c r="K373" s="864">
        <f t="shared" si="6"/>
        <v>0</v>
      </c>
    </row>
    <row r="374" spans="1:11" ht="15.75" x14ac:dyDescent="0.25">
      <c r="A374" s="838">
        <v>371</v>
      </c>
      <c r="B374" s="836"/>
      <c r="C374" s="836"/>
      <c r="D374" s="836"/>
      <c r="E374" s="855"/>
      <c r="F374" s="836"/>
      <c r="G374" s="836"/>
      <c r="H374" s="836"/>
      <c r="I374" s="836"/>
      <c r="J374" s="836"/>
      <c r="K374" s="864">
        <f t="shared" si="6"/>
        <v>0</v>
      </c>
    </row>
    <row r="375" spans="1:11" ht="15.75" x14ac:dyDescent="0.25">
      <c r="A375" s="838">
        <v>372</v>
      </c>
      <c r="B375" s="836"/>
      <c r="C375" s="836"/>
      <c r="D375" s="836"/>
      <c r="E375" s="855"/>
      <c r="F375" s="836"/>
      <c r="G375" s="836"/>
      <c r="H375" s="836"/>
      <c r="I375" s="836"/>
      <c r="J375" s="836"/>
      <c r="K375" s="864">
        <f t="shared" si="6"/>
        <v>0</v>
      </c>
    </row>
    <row r="376" spans="1:11" ht="15.75" x14ac:dyDescent="0.25">
      <c r="A376" s="838">
        <v>373</v>
      </c>
      <c r="B376" s="836"/>
      <c r="C376" s="836"/>
      <c r="D376" s="836"/>
      <c r="E376" s="855"/>
      <c r="F376" s="836"/>
      <c r="G376" s="836"/>
      <c r="H376" s="836"/>
      <c r="I376" s="836"/>
      <c r="J376" s="836"/>
      <c r="K376" s="864">
        <f t="shared" si="6"/>
        <v>0</v>
      </c>
    </row>
    <row r="377" spans="1:11" ht="15.75" x14ac:dyDescent="0.25">
      <c r="A377" s="838">
        <v>374</v>
      </c>
      <c r="B377" s="836"/>
      <c r="C377" s="836"/>
      <c r="D377" s="836"/>
      <c r="E377" s="855"/>
      <c r="F377" s="836"/>
      <c r="G377" s="836"/>
      <c r="H377" s="836"/>
      <c r="I377" s="836"/>
      <c r="J377" s="836"/>
      <c r="K377" s="864">
        <f t="shared" si="6"/>
        <v>0</v>
      </c>
    </row>
    <row r="378" spans="1:11" ht="15.75" x14ac:dyDescent="0.25">
      <c r="A378" s="838">
        <v>375</v>
      </c>
      <c r="B378" s="836"/>
      <c r="C378" s="836"/>
      <c r="D378" s="836"/>
      <c r="E378" s="855"/>
      <c r="F378" s="836"/>
      <c r="G378" s="836"/>
      <c r="H378" s="836"/>
      <c r="I378" s="836"/>
      <c r="J378" s="836"/>
      <c r="K378" s="864">
        <f t="shared" si="6"/>
        <v>0</v>
      </c>
    </row>
    <row r="379" spans="1:11" ht="15.75" x14ac:dyDescent="0.25">
      <c r="A379" s="838">
        <v>376</v>
      </c>
      <c r="B379" s="836"/>
      <c r="C379" s="836"/>
      <c r="D379" s="836"/>
      <c r="E379" s="855"/>
      <c r="F379" s="836"/>
      <c r="G379" s="836"/>
      <c r="H379" s="836"/>
      <c r="I379" s="836"/>
      <c r="J379" s="836"/>
      <c r="K379" s="864">
        <f t="shared" si="6"/>
        <v>0</v>
      </c>
    </row>
    <row r="380" spans="1:11" ht="15.75" x14ac:dyDescent="0.25">
      <c r="A380" s="838">
        <v>377</v>
      </c>
      <c r="B380" s="836"/>
      <c r="C380" s="836"/>
      <c r="D380" s="836"/>
      <c r="E380" s="855"/>
      <c r="F380" s="836"/>
      <c r="G380" s="836"/>
      <c r="H380" s="836"/>
      <c r="I380" s="836"/>
      <c r="J380" s="836"/>
      <c r="K380" s="864">
        <f t="shared" si="6"/>
        <v>0</v>
      </c>
    </row>
    <row r="381" spans="1:11" ht="15.75" x14ac:dyDescent="0.25">
      <c r="A381" s="838">
        <v>378</v>
      </c>
      <c r="B381" s="836"/>
      <c r="C381" s="836"/>
      <c r="D381" s="836"/>
      <c r="E381" s="855"/>
      <c r="F381" s="836"/>
      <c r="G381" s="836"/>
      <c r="H381" s="836"/>
      <c r="I381" s="836"/>
      <c r="J381" s="836"/>
      <c r="K381" s="864">
        <f t="shared" si="6"/>
        <v>0</v>
      </c>
    </row>
    <row r="382" spans="1:11" ht="15.75" x14ac:dyDescent="0.25">
      <c r="A382" s="838">
        <v>379</v>
      </c>
      <c r="B382" s="836"/>
      <c r="C382" s="836"/>
      <c r="D382" s="836"/>
      <c r="E382" s="855"/>
      <c r="F382" s="836"/>
      <c r="G382" s="836"/>
      <c r="H382" s="836"/>
      <c r="I382" s="836"/>
      <c r="J382" s="836"/>
      <c r="K382" s="864">
        <f t="shared" si="6"/>
        <v>0</v>
      </c>
    </row>
    <row r="383" spans="1:11" ht="15.75" x14ac:dyDescent="0.25">
      <c r="A383" s="838">
        <v>380</v>
      </c>
      <c r="B383" s="836"/>
      <c r="C383" s="836"/>
      <c r="D383" s="836"/>
      <c r="E383" s="855"/>
      <c r="F383" s="836"/>
      <c r="G383" s="836"/>
      <c r="H383" s="836"/>
      <c r="I383" s="836"/>
      <c r="J383" s="836"/>
      <c r="K383" s="864">
        <f t="shared" si="6"/>
        <v>0</v>
      </c>
    </row>
    <row r="384" spans="1:11" ht="15.75" x14ac:dyDescent="0.25">
      <c r="A384" s="838">
        <v>381</v>
      </c>
      <c r="B384" s="836"/>
      <c r="C384" s="836"/>
      <c r="D384" s="836"/>
      <c r="E384" s="855"/>
      <c r="F384" s="836"/>
      <c r="G384" s="836"/>
      <c r="H384" s="836"/>
      <c r="I384" s="836"/>
      <c r="J384" s="836"/>
      <c r="K384" s="864">
        <f t="shared" si="6"/>
        <v>0</v>
      </c>
    </row>
    <row r="385" spans="1:11" ht="15.75" x14ac:dyDescent="0.25">
      <c r="A385" s="838">
        <v>382</v>
      </c>
      <c r="B385" s="836"/>
      <c r="C385" s="836"/>
      <c r="D385" s="836"/>
      <c r="E385" s="855"/>
      <c r="F385" s="836"/>
      <c r="G385" s="836"/>
      <c r="H385" s="836"/>
      <c r="I385" s="836"/>
      <c r="J385" s="836"/>
      <c r="K385" s="864">
        <f t="shared" si="6"/>
        <v>0</v>
      </c>
    </row>
    <row r="386" spans="1:11" ht="15.75" x14ac:dyDescent="0.25">
      <c r="A386" s="838">
        <v>383</v>
      </c>
      <c r="B386" s="836"/>
      <c r="C386" s="836"/>
      <c r="D386" s="836"/>
      <c r="E386" s="855"/>
      <c r="F386" s="836"/>
      <c r="G386" s="836"/>
      <c r="H386" s="836"/>
      <c r="I386" s="836"/>
      <c r="J386" s="836"/>
      <c r="K386" s="864">
        <f t="shared" si="6"/>
        <v>0</v>
      </c>
    </row>
    <row r="387" spans="1:11" ht="15.75" x14ac:dyDescent="0.25">
      <c r="A387" s="838">
        <v>384</v>
      </c>
      <c r="B387" s="836"/>
      <c r="C387" s="836"/>
      <c r="D387" s="836"/>
      <c r="E387" s="855"/>
      <c r="F387" s="836"/>
      <c r="G387" s="836"/>
      <c r="H387" s="836"/>
      <c r="I387" s="836"/>
      <c r="J387" s="836"/>
      <c r="K387" s="864">
        <f t="shared" si="6"/>
        <v>0</v>
      </c>
    </row>
    <row r="388" spans="1:11" ht="15.75" x14ac:dyDescent="0.25">
      <c r="A388" s="838">
        <v>385</v>
      </c>
      <c r="B388" s="836"/>
      <c r="C388" s="836"/>
      <c r="D388" s="836"/>
      <c r="E388" s="855"/>
      <c r="F388" s="836"/>
      <c r="G388" s="836"/>
      <c r="H388" s="836"/>
      <c r="I388" s="836"/>
      <c r="J388" s="836"/>
      <c r="K388" s="864">
        <f t="shared" ref="K388:K451" si="7">H388+I388+J388</f>
        <v>0</v>
      </c>
    </row>
    <row r="389" spans="1:11" ht="15.75" x14ac:dyDescent="0.25">
      <c r="A389" s="838">
        <v>386</v>
      </c>
      <c r="B389" s="836"/>
      <c r="C389" s="836"/>
      <c r="D389" s="836"/>
      <c r="E389" s="855"/>
      <c r="F389" s="836"/>
      <c r="G389" s="836"/>
      <c r="H389" s="836"/>
      <c r="I389" s="836"/>
      <c r="J389" s="836"/>
      <c r="K389" s="864">
        <f t="shared" si="7"/>
        <v>0</v>
      </c>
    </row>
    <row r="390" spans="1:11" ht="15.75" x14ac:dyDescent="0.25">
      <c r="A390" s="838">
        <v>387</v>
      </c>
      <c r="B390" s="836"/>
      <c r="C390" s="836"/>
      <c r="D390" s="836"/>
      <c r="E390" s="855"/>
      <c r="F390" s="836"/>
      <c r="G390" s="836"/>
      <c r="H390" s="836"/>
      <c r="I390" s="836"/>
      <c r="J390" s="836"/>
      <c r="K390" s="864">
        <f t="shared" si="7"/>
        <v>0</v>
      </c>
    </row>
    <row r="391" spans="1:11" ht="15.75" x14ac:dyDescent="0.25">
      <c r="A391" s="838">
        <v>388</v>
      </c>
      <c r="B391" s="836"/>
      <c r="C391" s="836"/>
      <c r="D391" s="836"/>
      <c r="E391" s="855"/>
      <c r="F391" s="836"/>
      <c r="G391" s="836"/>
      <c r="H391" s="836"/>
      <c r="I391" s="836"/>
      <c r="J391" s="836"/>
      <c r="K391" s="864">
        <f t="shared" si="7"/>
        <v>0</v>
      </c>
    </row>
    <row r="392" spans="1:11" ht="15.75" x14ac:dyDescent="0.25">
      <c r="A392" s="838">
        <v>389</v>
      </c>
      <c r="B392" s="836"/>
      <c r="C392" s="836"/>
      <c r="D392" s="836"/>
      <c r="E392" s="855"/>
      <c r="F392" s="836"/>
      <c r="G392" s="836"/>
      <c r="H392" s="836"/>
      <c r="I392" s="836"/>
      <c r="J392" s="836"/>
      <c r="K392" s="864">
        <f t="shared" si="7"/>
        <v>0</v>
      </c>
    </row>
    <row r="393" spans="1:11" ht="15.75" x14ac:dyDescent="0.25">
      <c r="A393" s="838">
        <v>390</v>
      </c>
      <c r="B393" s="836"/>
      <c r="C393" s="836"/>
      <c r="D393" s="836"/>
      <c r="E393" s="855"/>
      <c r="F393" s="836"/>
      <c r="G393" s="836"/>
      <c r="H393" s="836"/>
      <c r="I393" s="836"/>
      <c r="J393" s="836"/>
      <c r="K393" s="864">
        <f t="shared" si="7"/>
        <v>0</v>
      </c>
    </row>
    <row r="394" spans="1:11" ht="15.75" x14ac:dyDescent="0.25">
      <c r="A394" s="838">
        <v>391</v>
      </c>
      <c r="B394" s="836"/>
      <c r="C394" s="836"/>
      <c r="D394" s="836"/>
      <c r="E394" s="855"/>
      <c r="F394" s="836"/>
      <c r="G394" s="836"/>
      <c r="H394" s="836"/>
      <c r="I394" s="836"/>
      <c r="J394" s="836"/>
      <c r="K394" s="864">
        <f t="shared" si="7"/>
        <v>0</v>
      </c>
    </row>
    <row r="395" spans="1:11" ht="15.75" x14ac:dyDescent="0.25">
      <c r="A395" s="838">
        <v>392</v>
      </c>
      <c r="B395" s="836"/>
      <c r="C395" s="836"/>
      <c r="D395" s="836"/>
      <c r="E395" s="855"/>
      <c r="F395" s="836"/>
      <c r="G395" s="836"/>
      <c r="H395" s="836"/>
      <c r="I395" s="836"/>
      <c r="J395" s="836"/>
      <c r="K395" s="864">
        <f t="shared" si="7"/>
        <v>0</v>
      </c>
    </row>
    <row r="396" spans="1:11" ht="15.75" x14ac:dyDescent="0.25">
      <c r="A396" s="838">
        <v>393</v>
      </c>
      <c r="B396" s="836"/>
      <c r="C396" s="836"/>
      <c r="D396" s="836"/>
      <c r="E396" s="855"/>
      <c r="F396" s="836"/>
      <c r="G396" s="836"/>
      <c r="H396" s="836"/>
      <c r="I396" s="836"/>
      <c r="J396" s="836"/>
      <c r="K396" s="864">
        <f t="shared" si="7"/>
        <v>0</v>
      </c>
    </row>
    <row r="397" spans="1:11" ht="15.75" x14ac:dyDescent="0.25">
      <c r="A397" s="838">
        <v>394</v>
      </c>
      <c r="B397" s="836"/>
      <c r="C397" s="836"/>
      <c r="D397" s="836"/>
      <c r="E397" s="855"/>
      <c r="F397" s="836"/>
      <c r="G397" s="836"/>
      <c r="H397" s="836"/>
      <c r="I397" s="836"/>
      <c r="J397" s="836"/>
      <c r="K397" s="864">
        <f t="shared" si="7"/>
        <v>0</v>
      </c>
    </row>
    <row r="398" spans="1:11" ht="15.75" x14ac:dyDescent="0.25">
      <c r="A398" s="838">
        <v>395</v>
      </c>
      <c r="B398" s="836"/>
      <c r="C398" s="836"/>
      <c r="D398" s="836"/>
      <c r="E398" s="855"/>
      <c r="F398" s="836"/>
      <c r="G398" s="836"/>
      <c r="H398" s="836"/>
      <c r="I398" s="836"/>
      <c r="J398" s="836"/>
      <c r="K398" s="864">
        <f t="shared" si="7"/>
        <v>0</v>
      </c>
    </row>
    <row r="399" spans="1:11" ht="15.75" x14ac:dyDescent="0.25">
      <c r="A399" s="838">
        <v>396</v>
      </c>
      <c r="B399" s="836"/>
      <c r="C399" s="836"/>
      <c r="D399" s="836"/>
      <c r="E399" s="855"/>
      <c r="F399" s="836"/>
      <c r="G399" s="836"/>
      <c r="H399" s="836"/>
      <c r="I399" s="836"/>
      <c r="J399" s="836"/>
      <c r="K399" s="864">
        <f t="shared" si="7"/>
        <v>0</v>
      </c>
    </row>
    <row r="400" spans="1:11" ht="15.75" x14ac:dyDescent="0.25">
      <c r="A400" s="838">
        <v>397</v>
      </c>
      <c r="B400" s="836"/>
      <c r="C400" s="836"/>
      <c r="D400" s="836"/>
      <c r="E400" s="855"/>
      <c r="F400" s="836"/>
      <c r="G400" s="836"/>
      <c r="H400" s="836"/>
      <c r="I400" s="836"/>
      <c r="J400" s="836"/>
      <c r="K400" s="864">
        <f t="shared" si="7"/>
        <v>0</v>
      </c>
    </row>
    <row r="401" spans="1:11" ht="15.75" x14ac:dyDescent="0.25">
      <c r="A401" s="838">
        <v>398</v>
      </c>
      <c r="B401" s="836"/>
      <c r="C401" s="836"/>
      <c r="D401" s="836"/>
      <c r="E401" s="855"/>
      <c r="F401" s="836"/>
      <c r="G401" s="836"/>
      <c r="H401" s="836"/>
      <c r="I401" s="836"/>
      <c r="J401" s="836"/>
      <c r="K401" s="864">
        <f t="shared" si="7"/>
        <v>0</v>
      </c>
    </row>
    <row r="402" spans="1:11" ht="15.75" x14ac:dyDescent="0.25">
      <c r="A402" s="838">
        <v>399</v>
      </c>
      <c r="B402" s="836"/>
      <c r="C402" s="836"/>
      <c r="D402" s="836"/>
      <c r="E402" s="855"/>
      <c r="F402" s="836"/>
      <c r="G402" s="836"/>
      <c r="H402" s="836"/>
      <c r="I402" s="836"/>
      <c r="J402" s="836"/>
      <c r="K402" s="864">
        <f t="shared" si="7"/>
        <v>0</v>
      </c>
    </row>
    <row r="403" spans="1:11" ht="15.75" x14ac:dyDescent="0.25">
      <c r="A403" s="838">
        <v>400</v>
      </c>
      <c r="B403" s="836"/>
      <c r="C403" s="836"/>
      <c r="D403" s="836"/>
      <c r="E403" s="855"/>
      <c r="F403" s="836"/>
      <c r="G403" s="836"/>
      <c r="H403" s="836"/>
      <c r="I403" s="836"/>
      <c r="J403" s="836"/>
      <c r="K403" s="864">
        <f t="shared" si="7"/>
        <v>0</v>
      </c>
    </row>
    <row r="404" spans="1:11" ht="15.75" x14ac:dyDescent="0.25">
      <c r="A404" s="838">
        <v>401</v>
      </c>
      <c r="B404" s="836"/>
      <c r="C404" s="836"/>
      <c r="D404" s="836"/>
      <c r="E404" s="855"/>
      <c r="F404" s="836"/>
      <c r="G404" s="836"/>
      <c r="H404" s="836"/>
      <c r="I404" s="836"/>
      <c r="J404" s="836"/>
      <c r="K404" s="864">
        <f t="shared" si="7"/>
        <v>0</v>
      </c>
    </row>
    <row r="405" spans="1:11" ht="15.75" x14ac:dyDescent="0.25">
      <c r="A405" s="838">
        <v>402</v>
      </c>
      <c r="B405" s="836"/>
      <c r="C405" s="836"/>
      <c r="D405" s="836"/>
      <c r="E405" s="855"/>
      <c r="F405" s="836"/>
      <c r="G405" s="836"/>
      <c r="H405" s="836"/>
      <c r="I405" s="836"/>
      <c r="J405" s="836"/>
      <c r="K405" s="864">
        <f t="shared" si="7"/>
        <v>0</v>
      </c>
    </row>
    <row r="406" spans="1:11" ht="15.75" x14ac:dyDescent="0.25">
      <c r="A406" s="838">
        <v>403</v>
      </c>
      <c r="B406" s="836"/>
      <c r="C406" s="836"/>
      <c r="D406" s="836"/>
      <c r="E406" s="855"/>
      <c r="F406" s="836"/>
      <c r="G406" s="836"/>
      <c r="H406" s="836"/>
      <c r="I406" s="836"/>
      <c r="J406" s="836"/>
      <c r="K406" s="864">
        <f t="shared" si="7"/>
        <v>0</v>
      </c>
    </row>
    <row r="407" spans="1:11" ht="15.75" x14ac:dyDescent="0.25">
      <c r="A407" s="838">
        <v>404</v>
      </c>
      <c r="B407" s="836"/>
      <c r="C407" s="836"/>
      <c r="D407" s="836"/>
      <c r="E407" s="855"/>
      <c r="F407" s="836"/>
      <c r="G407" s="836"/>
      <c r="H407" s="836"/>
      <c r="I407" s="836"/>
      <c r="J407" s="836"/>
      <c r="K407" s="864">
        <f t="shared" si="7"/>
        <v>0</v>
      </c>
    </row>
    <row r="408" spans="1:11" ht="15.75" x14ac:dyDescent="0.25">
      <c r="A408" s="838">
        <v>405</v>
      </c>
      <c r="B408" s="836"/>
      <c r="C408" s="836"/>
      <c r="D408" s="836"/>
      <c r="E408" s="855"/>
      <c r="F408" s="836"/>
      <c r="G408" s="836"/>
      <c r="H408" s="836"/>
      <c r="I408" s="836"/>
      <c r="J408" s="836"/>
      <c r="K408" s="864">
        <f t="shared" si="7"/>
        <v>0</v>
      </c>
    </row>
    <row r="409" spans="1:11" ht="15.75" x14ac:dyDescent="0.25">
      <c r="A409" s="838">
        <v>406</v>
      </c>
      <c r="B409" s="836"/>
      <c r="C409" s="836"/>
      <c r="D409" s="836"/>
      <c r="E409" s="855"/>
      <c r="F409" s="836"/>
      <c r="G409" s="836"/>
      <c r="H409" s="836"/>
      <c r="I409" s="836"/>
      <c r="J409" s="836"/>
      <c r="K409" s="864">
        <f t="shared" si="7"/>
        <v>0</v>
      </c>
    </row>
    <row r="410" spans="1:11" ht="15.75" x14ac:dyDescent="0.25">
      <c r="A410" s="838">
        <v>407</v>
      </c>
      <c r="B410" s="836"/>
      <c r="C410" s="836"/>
      <c r="D410" s="836"/>
      <c r="E410" s="855"/>
      <c r="F410" s="836"/>
      <c r="G410" s="836"/>
      <c r="H410" s="836"/>
      <c r="I410" s="836"/>
      <c r="J410" s="836"/>
      <c r="K410" s="864">
        <f t="shared" si="7"/>
        <v>0</v>
      </c>
    </row>
    <row r="411" spans="1:11" ht="15.75" x14ac:dyDescent="0.25">
      <c r="A411" s="838">
        <v>408</v>
      </c>
      <c r="B411" s="836"/>
      <c r="C411" s="836"/>
      <c r="D411" s="836"/>
      <c r="E411" s="855"/>
      <c r="F411" s="836"/>
      <c r="G411" s="836"/>
      <c r="H411" s="836"/>
      <c r="I411" s="836"/>
      <c r="J411" s="836"/>
      <c r="K411" s="864">
        <f t="shared" si="7"/>
        <v>0</v>
      </c>
    </row>
    <row r="412" spans="1:11" ht="15.75" x14ac:dyDescent="0.25">
      <c r="A412" s="838">
        <v>409</v>
      </c>
      <c r="B412" s="836"/>
      <c r="C412" s="836"/>
      <c r="D412" s="836"/>
      <c r="E412" s="855"/>
      <c r="F412" s="836"/>
      <c r="G412" s="836"/>
      <c r="H412" s="836"/>
      <c r="I412" s="836"/>
      <c r="J412" s="836"/>
      <c r="K412" s="864">
        <f t="shared" si="7"/>
        <v>0</v>
      </c>
    </row>
    <row r="413" spans="1:11" ht="15.75" x14ac:dyDescent="0.25">
      <c r="A413" s="838">
        <v>410</v>
      </c>
      <c r="B413" s="836"/>
      <c r="C413" s="836"/>
      <c r="D413" s="836"/>
      <c r="E413" s="855"/>
      <c r="F413" s="836"/>
      <c r="G413" s="836"/>
      <c r="H413" s="836"/>
      <c r="I413" s="836"/>
      <c r="J413" s="836"/>
      <c r="K413" s="864">
        <f t="shared" si="7"/>
        <v>0</v>
      </c>
    </row>
    <row r="414" spans="1:11" ht="15.75" x14ac:dyDescent="0.25">
      <c r="A414" s="838">
        <v>411</v>
      </c>
      <c r="B414" s="836"/>
      <c r="C414" s="836"/>
      <c r="D414" s="836"/>
      <c r="E414" s="855"/>
      <c r="F414" s="836"/>
      <c r="G414" s="836"/>
      <c r="H414" s="836"/>
      <c r="I414" s="836"/>
      <c r="J414" s="836"/>
      <c r="K414" s="864">
        <f t="shared" si="7"/>
        <v>0</v>
      </c>
    </row>
    <row r="415" spans="1:11" ht="15.75" x14ac:dyDescent="0.25">
      <c r="A415" s="838">
        <v>412</v>
      </c>
      <c r="B415" s="836"/>
      <c r="C415" s="836"/>
      <c r="D415" s="836"/>
      <c r="E415" s="855"/>
      <c r="F415" s="836"/>
      <c r="G415" s="836"/>
      <c r="H415" s="836"/>
      <c r="I415" s="836"/>
      <c r="J415" s="836"/>
      <c r="K415" s="864">
        <f t="shared" si="7"/>
        <v>0</v>
      </c>
    </row>
    <row r="416" spans="1:11" ht="15.75" x14ac:dyDescent="0.25">
      <c r="A416" s="838">
        <v>413</v>
      </c>
      <c r="B416" s="836"/>
      <c r="C416" s="836"/>
      <c r="D416" s="836"/>
      <c r="E416" s="855"/>
      <c r="F416" s="836"/>
      <c r="G416" s="836"/>
      <c r="H416" s="836"/>
      <c r="I416" s="836"/>
      <c r="J416" s="836"/>
      <c r="K416" s="864">
        <f t="shared" si="7"/>
        <v>0</v>
      </c>
    </row>
    <row r="417" spans="1:11" ht="15.75" x14ac:dyDescent="0.25">
      <c r="A417" s="838">
        <v>414</v>
      </c>
      <c r="B417" s="836"/>
      <c r="C417" s="836"/>
      <c r="D417" s="836"/>
      <c r="E417" s="855"/>
      <c r="F417" s="836"/>
      <c r="G417" s="836"/>
      <c r="H417" s="836"/>
      <c r="I417" s="836"/>
      <c r="J417" s="836"/>
      <c r="K417" s="864">
        <f t="shared" si="7"/>
        <v>0</v>
      </c>
    </row>
    <row r="418" spans="1:11" ht="15.75" x14ac:dyDescent="0.25">
      <c r="A418" s="838">
        <v>415</v>
      </c>
      <c r="B418" s="836"/>
      <c r="C418" s="836"/>
      <c r="D418" s="836"/>
      <c r="E418" s="855"/>
      <c r="F418" s="836"/>
      <c r="G418" s="836"/>
      <c r="H418" s="836"/>
      <c r="I418" s="836"/>
      <c r="J418" s="836"/>
      <c r="K418" s="864">
        <f t="shared" si="7"/>
        <v>0</v>
      </c>
    </row>
    <row r="419" spans="1:11" ht="15.75" x14ac:dyDescent="0.25">
      <c r="A419" s="838">
        <v>416</v>
      </c>
      <c r="B419" s="836"/>
      <c r="C419" s="836"/>
      <c r="D419" s="836"/>
      <c r="E419" s="855"/>
      <c r="F419" s="836"/>
      <c r="G419" s="836"/>
      <c r="H419" s="836"/>
      <c r="I419" s="836"/>
      <c r="J419" s="836"/>
      <c r="K419" s="864">
        <f t="shared" si="7"/>
        <v>0</v>
      </c>
    </row>
    <row r="420" spans="1:11" ht="15.75" x14ac:dyDescent="0.25">
      <c r="A420" s="838">
        <v>417</v>
      </c>
      <c r="B420" s="836"/>
      <c r="C420" s="836"/>
      <c r="D420" s="836"/>
      <c r="E420" s="855"/>
      <c r="F420" s="836"/>
      <c r="G420" s="836"/>
      <c r="H420" s="836"/>
      <c r="I420" s="836"/>
      <c r="J420" s="836"/>
      <c r="K420" s="864">
        <f t="shared" si="7"/>
        <v>0</v>
      </c>
    </row>
    <row r="421" spans="1:11" ht="15.75" x14ac:dyDescent="0.25">
      <c r="A421" s="838">
        <v>418</v>
      </c>
      <c r="B421" s="836"/>
      <c r="C421" s="836"/>
      <c r="D421" s="836"/>
      <c r="E421" s="855"/>
      <c r="F421" s="836"/>
      <c r="G421" s="836"/>
      <c r="H421" s="836"/>
      <c r="I421" s="836"/>
      <c r="J421" s="836"/>
      <c r="K421" s="864">
        <f t="shared" si="7"/>
        <v>0</v>
      </c>
    </row>
    <row r="422" spans="1:11" ht="15.75" x14ac:dyDescent="0.25">
      <c r="A422" s="838">
        <v>419</v>
      </c>
      <c r="B422" s="836"/>
      <c r="C422" s="836"/>
      <c r="D422" s="836"/>
      <c r="E422" s="855"/>
      <c r="F422" s="836"/>
      <c r="G422" s="836"/>
      <c r="H422" s="836"/>
      <c r="I422" s="836"/>
      <c r="J422" s="836"/>
      <c r="K422" s="864">
        <f t="shared" si="7"/>
        <v>0</v>
      </c>
    </row>
    <row r="423" spans="1:11" ht="15.75" x14ac:dyDescent="0.25">
      <c r="A423" s="838">
        <v>420</v>
      </c>
      <c r="B423" s="836"/>
      <c r="C423" s="836"/>
      <c r="D423" s="836"/>
      <c r="E423" s="855"/>
      <c r="F423" s="836"/>
      <c r="G423" s="836"/>
      <c r="H423" s="836"/>
      <c r="I423" s="836"/>
      <c r="J423" s="836"/>
      <c r="K423" s="864">
        <f t="shared" si="7"/>
        <v>0</v>
      </c>
    </row>
    <row r="424" spans="1:11" ht="15.75" x14ac:dyDescent="0.25">
      <c r="A424" s="838">
        <v>421</v>
      </c>
      <c r="B424" s="836"/>
      <c r="C424" s="836"/>
      <c r="D424" s="836"/>
      <c r="E424" s="855"/>
      <c r="F424" s="836"/>
      <c r="G424" s="836"/>
      <c r="H424" s="836"/>
      <c r="I424" s="836"/>
      <c r="J424" s="836"/>
      <c r="K424" s="864">
        <f t="shared" si="7"/>
        <v>0</v>
      </c>
    </row>
    <row r="425" spans="1:11" ht="15.75" x14ac:dyDescent="0.25">
      <c r="A425" s="838">
        <v>422</v>
      </c>
      <c r="B425" s="836"/>
      <c r="C425" s="836"/>
      <c r="D425" s="836"/>
      <c r="E425" s="855"/>
      <c r="F425" s="836"/>
      <c r="G425" s="836"/>
      <c r="H425" s="836"/>
      <c r="I425" s="836"/>
      <c r="J425" s="836"/>
      <c r="K425" s="864">
        <f t="shared" si="7"/>
        <v>0</v>
      </c>
    </row>
    <row r="426" spans="1:11" ht="15.75" x14ac:dyDescent="0.25">
      <c r="A426" s="838">
        <v>423</v>
      </c>
      <c r="B426" s="836"/>
      <c r="C426" s="836"/>
      <c r="D426" s="836"/>
      <c r="E426" s="855"/>
      <c r="F426" s="836"/>
      <c r="G426" s="836"/>
      <c r="H426" s="836"/>
      <c r="I426" s="836"/>
      <c r="J426" s="836"/>
      <c r="K426" s="864">
        <f t="shared" si="7"/>
        <v>0</v>
      </c>
    </row>
    <row r="427" spans="1:11" ht="15.75" x14ac:dyDescent="0.25">
      <c r="A427" s="838">
        <v>424</v>
      </c>
      <c r="B427" s="836"/>
      <c r="C427" s="836"/>
      <c r="D427" s="836"/>
      <c r="E427" s="855"/>
      <c r="F427" s="836"/>
      <c r="G427" s="836"/>
      <c r="H427" s="836"/>
      <c r="I427" s="836"/>
      <c r="J427" s="836"/>
      <c r="K427" s="864">
        <f t="shared" si="7"/>
        <v>0</v>
      </c>
    </row>
    <row r="428" spans="1:11" ht="15.75" x14ac:dyDescent="0.25">
      <c r="A428" s="838">
        <v>425</v>
      </c>
      <c r="B428" s="836"/>
      <c r="C428" s="836"/>
      <c r="D428" s="836"/>
      <c r="E428" s="855"/>
      <c r="F428" s="836"/>
      <c r="G428" s="836"/>
      <c r="H428" s="836"/>
      <c r="I428" s="836"/>
      <c r="J428" s="836"/>
      <c r="K428" s="864">
        <f t="shared" si="7"/>
        <v>0</v>
      </c>
    </row>
    <row r="429" spans="1:11" ht="15.75" x14ac:dyDescent="0.25">
      <c r="A429" s="838">
        <v>426</v>
      </c>
      <c r="B429" s="836"/>
      <c r="C429" s="836"/>
      <c r="D429" s="836"/>
      <c r="E429" s="855"/>
      <c r="F429" s="836"/>
      <c r="G429" s="836"/>
      <c r="H429" s="836"/>
      <c r="I429" s="836"/>
      <c r="J429" s="836"/>
      <c r="K429" s="864">
        <f t="shared" si="7"/>
        <v>0</v>
      </c>
    </row>
    <row r="430" spans="1:11" ht="15.75" x14ac:dyDescent="0.25">
      <c r="A430" s="838">
        <v>427</v>
      </c>
      <c r="B430" s="836"/>
      <c r="C430" s="836"/>
      <c r="D430" s="836"/>
      <c r="E430" s="855"/>
      <c r="F430" s="836"/>
      <c r="G430" s="836"/>
      <c r="H430" s="836"/>
      <c r="I430" s="836"/>
      <c r="J430" s="836"/>
      <c r="K430" s="864">
        <f t="shared" si="7"/>
        <v>0</v>
      </c>
    </row>
    <row r="431" spans="1:11" ht="15.75" x14ac:dyDescent="0.25">
      <c r="A431" s="838">
        <v>428</v>
      </c>
      <c r="B431" s="836"/>
      <c r="C431" s="836"/>
      <c r="D431" s="836"/>
      <c r="E431" s="855"/>
      <c r="F431" s="836"/>
      <c r="G431" s="836"/>
      <c r="H431" s="836"/>
      <c r="I431" s="836"/>
      <c r="J431" s="836"/>
      <c r="K431" s="864">
        <f t="shared" si="7"/>
        <v>0</v>
      </c>
    </row>
    <row r="432" spans="1:11" ht="15.75" x14ac:dyDescent="0.25">
      <c r="A432" s="838">
        <v>429</v>
      </c>
      <c r="B432" s="836"/>
      <c r="C432" s="836"/>
      <c r="D432" s="836"/>
      <c r="E432" s="855"/>
      <c r="F432" s="836"/>
      <c r="G432" s="836"/>
      <c r="H432" s="836"/>
      <c r="I432" s="836"/>
      <c r="J432" s="836"/>
      <c r="K432" s="864">
        <f t="shared" si="7"/>
        <v>0</v>
      </c>
    </row>
    <row r="433" spans="1:11" ht="15.75" x14ac:dyDescent="0.25">
      <c r="A433" s="838">
        <v>430</v>
      </c>
      <c r="B433" s="836"/>
      <c r="C433" s="836"/>
      <c r="D433" s="836"/>
      <c r="E433" s="855"/>
      <c r="F433" s="836"/>
      <c r="G433" s="836"/>
      <c r="H433" s="836"/>
      <c r="I433" s="836"/>
      <c r="J433" s="836"/>
      <c r="K433" s="864">
        <f t="shared" si="7"/>
        <v>0</v>
      </c>
    </row>
    <row r="434" spans="1:11" ht="15.75" x14ac:dyDescent="0.25">
      <c r="A434" s="838">
        <v>431</v>
      </c>
      <c r="B434" s="836"/>
      <c r="C434" s="836"/>
      <c r="D434" s="836"/>
      <c r="E434" s="855"/>
      <c r="F434" s="836"/>
      <c r="G434" s="836"/>
      <c r="H434" s="836"/>
      <c r="I434" s="836"/>
      <c r="J434" s="836"/>
      <c r="K434" s="864">
        <f t="shared" si="7"/>
        <v>0</v>
      </c>
    </row>
    <row r="435" spans="1:11" ht="15.75" x14ac:dyDescent="0.25">
      <c r="A435" s="838">
        <v>432</v>
      </c>
      <c r="B435" s="836"/>
      <c r="C435" s="836"/>
      <c r="D435" s="836"/>
      <c r="E435" s="855"/>
      <c r="F435" s="836"/>
      <c r="G435" s="836"/>
      <c r="H435" s="836"/>
      <c r="I435" s="836"/>
      <c r="J435" s="836"/>
      <c r="K435" s="864">
        <f t="shared" si="7"/>
        <v>0</v>
      </c>
    </row>
    <row r="436" spans="1:11" ht="15.75" x14ac:dyDescent="0.25">
      <c r="A436" s="838">
        <v>433</v>
      </c>
      <c r="B436" s="836"/>
      <c r="C436" s="836"/>
      <c r="D436" s="836"/>
      <c r="E436" s="855"/>
      <c r="F436" s="836"/>
      <c r="G436" s="836"/>
      <c r="H436" s="836"/>
      <c r="I436" s="836"/>
      <c r="J436" s="836"/>
      <c r="K436" s="864">
        <f t="shared" si="7"/>
        <v>0</v>
      </c>
    </row>
    <row r="437" spans="1:11" ht="15.75" x14ac:dyDescent="0.25">
      <c r="A437" s="838">
        <v>434</v>
      </c>
      <c r="B437" s="836"/>
      <c r="C437" s="836"/>
      <c r="D437" s="836"/>
      <c r="E437" s="855"/>
      <c r="F437" s="836"/>
      <c r="G437" s="836"/>
      <c r="H437" s="836"/>
      <c r="I437" s="836"/>
      <c r="J437" s="836"/>
      <c r="K437" s="864">
        <f t="shared" si="7"/>
        <v>0</v>
      </c>
    </row>
    <row r="438" spans="1:11" ht="15.75" x14ac:dyDescent="0.25">
      <c r="A438" s="838">
        <v>435</v>
      </c>
      <c r="B438" s="836"/>
      <c r="C438" s="836"/>
      <c r="D438" s="836"/>
      <c r="E438" s="855"/>
      <c r="F438" s="836"/>
      <c r="G438" s="836"/>
      <c r="H438" s="836"/>
      <c r="I438" s="836"/>
      <c r="J438" s="836"/>
      <c r="K438" s="864">
        <f t="shared" si="7"/>
        <v>0</v>
      </c>
    </row>
    <row r="439" spans="1:11" ht="15.75" x14ac:dyDescent="0.25">
      <c r="A439" s="838">
        <v>436</v>
      </c>
      <c r="B439" s="836"/>
      <c r="C439" s="836"/>
      <c r="D439" s="836"/>
      <c r="E439" s="855"/>
      <c r="F439" s="836"/>
      <c r="G439" s="836"/>
      <c r="H439" s="836"/>
      <c r="I439" s="836"/>
      <c r="J439" s="836"/>
      <c r="K439" s="864">
        <f t="shared" si="7"/>
        <v>0</v>
      </c>
    </row>
    <row r="440" spans="1:11" ht="15.75" x14ac:dyDescent="0.25">
      <c r="A440" s="838">
        <v>437</v>
      </c>
      <c r="B440" s="836"/>
      <c r="C440" s="836"/>
      <c r="D440" s="836"/>
      <c r="E440" s="855"/>
      <c r="F440" s="836"/>
      <c r="G440" s="836"/>
      <c r="H440" s="836"/>
      <c r="I440" s="836"/>
      <c r="J440" s="836"/>
      <c r="K440" s="864">
        <f t="shared" si="7"/>
        <v>0</v>
      </c>
    </row>
    <row r="441" spans="1:11" ht="15.75" x14ac:dyDescent="0.25">
      <c r="A441" s="838">
        <v>438</v>
      </c>
      <c r="B441" s="836"/>
      <c r="C441" s="836"/>
      <c r="D441" s="836"/>
      <c r="E441" s="855"/>
      <c r="F441" s="836"/>
      <c r="G441" s="836"/>
      <c r="H441" s="836"/>
      <c r="I441" s="836"/>
      <c r="J441" s="836"/>
      <c r="K441" s="864">
        <f t="shared" si="7"/>
        <v>0</v>
      </c>
    </row>
    <row r="442" spans="1:11" ht="15.75" x14ac:dyDescent="0.25">
      <c r="A442" s="838">
        <v>439</v>
      </c>
      <c r="B442" s="836"/>
      <c r="C442" s="836"/>
      <c r="D442" s="836"/>
      <c r="E442" s="855"/>
      <c r="F442" s="836"/>
      <c r="G442" s="836"/>
      <c r="H442" s="836"/>
      <c r="I442" s="836"/>
      <c r="J442" s="836"/>
      <c r="K442" s="864">
        <f t="shared" si="7"/>
        <v>0</v>
      </c>
    </row>
    <row r="443" spans="1:11" ht="15.75" x14ac:dyDescent="0.25">
      <c r="A443" s="838">
        <v>440</v>
      </c>
      <c r="B443" s="836"/>
      <c r="C443" s="836"/>
      <c r="D443" s="836"/>
      <c r="E443" s="855"/>
      <c r="F443" s="836"/>
      <c r="G443" s="836"/>
      <c r="H443" s="836"/>
      <c r="I443" s="836"/>
      <c r="J443" s="836"/>
      <c r="K443" s="864">
        <f t="shared" si="7"/>
        <v>0</v>
      </c>
    </row>
    <row r="444" spans="1:11" ht="15.75" x14ac:dyDescent="0.25">
      <c r="A444" s="838">
        <v>441</v>
      </c>
      <c r="B444" s="836"/>
      <c r="C444" s="836"/>
      <c r="D444" s="836"/>
      <c r="E444" s="855"/>
      <c r="F444" s="836"/>
      <c r="G444" s="836"/>
      <c r="H444" s="836"/>
      <c r="I444" s="836"/>
      <c r="J444" s="836"/>
      <c r="K444" s="864">
        <f t="shared" si="7"/>
        <v>0</v>
      </c>
    </row>
    <row r="445" spans="1:11" ht="15.75" x14ac:dyDescent="0.25">
      <c r="A445" s="838">
        <v>442</v>
      </c>
      <c r="B445" s="836"/>
      <c r="C445" s="836"/>
      <c r="D445" s="836"/>
      <c r="E445" s="855"/>
      <c r="F445" s="836"/>
      <c r="G445" s="836"/>
      <c r="H445" s="836"/>
      <c r="I445" s="836"/>
      <c r="J445" s="836"/>
      <c r="K445" s="864">
        <f t="shared" si="7"/>
        <v>0</v>
      </c>
    </row>
    <row r="446" spans="1:11" ht="15.75" x14ac:dyDescent="0.25">
      <c r="A446" s="838">
        <v>443</v>
      </c>
      <c r="B446" s="836"/>
      <c r="C446" s="836"/>
      <c r="D446" s="836"/>
      <c r="E446" s="855"/>
      <c r="F446" s="836"/>
      <c r="G446" s="836"/>
      <c r="H446" s="836"/>
      <c r="I446" s="836"/>
      <c r="J446" s="836"/>
      <c r="K446" s="864">
        <f t="shared" si="7"/>
        <v>0</v>
      </c>
    </row>
    <row r="447" spans="1:11" ht="15.75" x14ac:dyDescent="0.25">
      <c r="A447" s="838">
        <v>444</v>
      </c>
      <c r="B447" s="836"/>
      <c r="C447" s="836"/>
      <c r="D447" s="836"/>
      <c r="E447" s="855"/>
      <c r="F447" s="836"/>
      <c r="G447" s="836"/>
      <c r="H447" s="836"/>
      <c r="I447" s="836"/>
      <c r="J447" s="836"/>
      <c r="K447" s="864">
        <f t="shared" si="7"/>
        <v>0</v>
      </c>
    </row>
    <row r="448" spans="1:11" ht="15.75" x14ac:dyDescent="0.25">
      <c r="A448" s="838">
        <v>445</v>
      </c>
      <c r="B448" s="836"/>
      <c r="C448" s="836"/>
      <c r="D448" s="836"/>
      <c r="E448" s="855"/>
      <c r="F448" s="836"/>
      <c r="G448" s="836"/>
      <c r="H448" s="836"/>
      <c r="I448" s="836"/>
      <c r="J448" s="836"/>
      <c r="K448" s="864">
        <f t="shared" si="7"/>
        <v>0</v>
      </c>
    </row>
    <row r="449" spans="1:11" ht="15.75" x14ac:dyDescent="0.25">
      <c r="A449" s="838">
        <v>446</v>
      </c>
      <c r="B449" s="836"/>
      <c r="C449" s="836"/>
      <c r="D449" s="836"/>
      <c r="E449" s="855"/>
      <c r="F449" s="836"/>
      <c r="G449" s="836"/>
      <c r="H449" s="836"/>
      <c r="I449" s="836"/>
      <c r="J449" s="836"/>
      <c r="K449" s="864">
        <f t="shared" si="7"/>
        <v>0</v>
      </c>
    </row>
    <row r="450" spans="1:11" ht="15.75" x14ac:dyDescent="0.25">
      <c r="A450" s="838">
        <v>447</v>
      </c>
      <c r="B450" s="836"/>
      <c r="C450" s="836"/>
      <c r="D450" s="836"/>
      <c r="E450" s="855"/>
      <c r="F450" s="836"/>
      <c r="G450" s="836"/>
      <c r="H450" s="836"/>
      <c r="I450" s="836"/>
      <c r="J450" s="836"/>
      <c r="K450" s="864">
        <f t="shared" si="7"/>
        <v>0</v>
      </c>
    </row>
    <row r="451" spans="1:11" ht="15.75" x14ac:dyDescent="0.25">
      <c r="A451" s="838">
        <v>448</v>
      </c>
      <c r="B451" s="836"/>
      <c r="C451" s="836"/>
      <c r="D451" s="836"/>
      <c r="E451" s="855"/>
      <c r="F451" s="836"/>
      <c r="G451" s="836"/>
      <c r="H451" s="836"/>
      <c r="I451" s="836"/>
      <c r="J451" s="836"/>
      <c r="K451" s="864">
        <f t="shared" si="7"/>
        <v>0</v>
      </c>
    </row>
    <row r="452" spans="1:11" ht="15.75" x14ac:dyDescent="0.25">
      <c r="A452" s="838">
        <v>449</v>
      </c>
      <c r="B452" s="836"/>
      <c r="C452" s="836"/>
      <c r="D452" s="836"/>
      <c r="E452" s="855"/>
      <c r="F452" s="836"/>
      <c r="G452" s="836"/>
      <c r="H452" s="836"/>
      <c r="I452" s="836"/>
      <c r="J452" s="836"/>
      <c r="K452" s="864">
        <f t="shared" ref="K452:K515" si="8">H452+I452+J452</f>
        <v>0</v>
      </c>
    </row>
    <row r="453" spans="1:11" ht="15.75" x14ac:dyDescent="0.25">
      <c r="A453" s="838">
        <v>450</v>
      </c>
      <c r="B453" s="836"/>
      <c r="C453" s="836"/>
      <c r="D453" s="836"/>
      <c r="E453" s="855"/>
      <c r="F453" s="836"/>
      <c r="G453" s="836"/>
      <c r="H453" s="836"/>
      <c r="I453" s="836"/>
      <c r="J453" s="836"/>
      <c r="K453" s="864">
        <f t="shared" si="8"/>
        <v>0</v>
      </c>
    </row>
    <row r="454" spans="1:11" ht="15.75" x14ac:dyDescent="0.25">
      <c r="A454" s="838">
        <v>451</v>
      </c>
      <c r="B454" s="836"/>
      <c r="C454" s="836"/>
      <c r="D454" s="836"/>
      <c r="E454" s="855"/>
      <c r="F454" s="836"/>
      <c r="G454" s="836"/>
      <c r="H454" s="836"/>
      <c r="I454" s="836"/>
      <c r="J454" s="836"/>
      <c r="K454" s="864">
        <f t="shared" si="8"/>
        <v>0</v>
      </c>
    </row>
    <row r="455" spans="1:11" ht="15.75" x14ac:dyDescent="0.25">
      <c r="A455" s="838">
        <v>452</v>
      </c>
      <c r="B455" s="836"/>
      <c r="C455" s="836"/>
      <c r="D455" s="836"/>
      <c r="E455" s="855"/>
      <c r="F455" s="836"/>
      <c r="G455" s="836"/>
      <c r="H455" s="836"/>
      <c r="I455" s="836"/>
      <c r="J455" s="836"/>
      <c r="K455" s="864">
        <f t="shared" si="8"/>
        <v>0</v>
      </c>
    </row>
    <row r="456" spans="1:11" ht="15.75" x14ac:dyDescent="0.25">
      <c r="A456" s="838">
        <v>453</v>
      </c>
      <c r="B456" s="836"/>
      <c r="C456" s="836"/>
      <c r="D456" s="836"/>
      <c r="E456" s="855"/>
      <c r="F456" s="836"/>
      <c r="G456" s="836"/>
      <c r="H456" s="836"/>
      <c r="I456" s="836"/>
      <c r="J456" s="836"/>
      <c r="K456" s="864">
        <f t="shared" si="8"/>
        <v>0</v>
      </c>
    </row>
    <row r="457" spans="1:11" ht="15.75" x14ac:dyDescent="0.25">
      <c r="A457" s="838">
        <v>454</v>
      </c>
      <c r="B457" s="836"/>
      <c r="C457" s="836"/>
      <c r="D457" s="836"/>
      <c r="E457" s="855"/>
      <c r="F457" s="836"/>
      <c r="G457" s="836"/>
      <c r="H457" s="836"/>
      <c r="I457" s="836"/>
      <c r="J457" s="836"/>
      <c r="K457" s="864">
        <f t="shared" si="8"/>
        <v>0</v>
      </c>
    </row>
    <row r="458" spans="1:11" ht="15.75" x14ac:dyDescent="0.25">
      <c r="A458" s="838">
        <v>455</v>
      </c>
      <c r="B458" s="836"/>
      <c r="C458" s="836"/>
      <c r="D458" s="836"/>
      <c r="E458" s="855"/>
      <c r="F458" s="836"/>
      <c r="G458" s="836"/>
      <c r="H458" s="836"/>
      <c r="I458" s="836"/>
      <c r="J458" s="836"/>
      <c r="K458" s="864">
        <f t="shared" si="8"/>
        <v>0</v>
      </c>
    </row>
    <row r="459" spans="1:11" ht="15.75" x14ac:dyDescent="0.25">
      <c r="A459" s="838">
        <v>456</v>
      </c>
      <c r="B459" s="836"/>
      <c r="C459" s="836"/>
      <c r="D459" s="836"/>
      <c r="E459" s="855"/>
      <c r="F459" s="836"/>
      <c r="G459" s="836"/>
      <c r="H459" s="836"/>
      <c r="I459" s="836"/>
      <c r="J459" s="836"/>
      <c r="K459" s="864">
        <f t="shared" si="8"/>
        <v>0</v>
      </c>
    </row>
    <row r="460" spans="1:11" ht="15.75" x14ac:dyDescent="0.25">
      <c r="A460" s="838">
        <v>457</v>
      </c>
      <c r="B460" s="836"/>
      <c r="C460" s="836"/>
      <c r="D460" s="836"/>
      <c r="E460" s="855"/>
      <c r="F460" s="836"/>
      <c r="G460" s="836"/>
      <c r="H460" s="836"/>
      <c r="I460" s="836"/>
      <c r="J460" s="836"/>
      <c r="K460" s="864">
        <f t="shared" si="8"/>
        <v>0</v>
      </c>
    </row>
    <row r="461" spans="1:11" ht="15.75" x14ac:dyDescent="0.25">
      <c r="A461" s="838">
        <v>458</v>
      </c>
      <c r="B461" s="836"/>
      <c r="C461" s="836"/>
      <c r="D461" s="836"/>
      <c r="E461" s="855"/>
      <c r="F461" s="836"/>
      <c r="G461" s="836"/>
      <c r="H461" s="836"/>
      <c r="I461" s="836"/>
      <c r="J461" s="836"/>
      <c r="K461" s="864">
        <f t="shared" si="8"/>
        <v>0</v>
      </c>
    </row>
    <row r="462" spans="1:11" ht="15.75" x14ac:dyDescent="0.25">
      <c r="A462" s="838">
        <v>459</v>
      </c>
      <c r="B462" s="836"/>
      <c r="C462" s="836"/>
      <c r="D462" s="836"/>
      <c r="E462" s="855"/>
      <c r="F462" s="836"/>
      <c r="G462" s="836"/>
      <c r="H462" s="836"/>
      <c r="I462" s="836"/>
      <c r="J462" s="836"/>
      <c r="K462" s="864">
        <f t="shared" si="8"/>
        <v>0</v>
      </c>
    </row>
    <row r="463" spans="1:11" ht="15.75" x14ac:dyDescent="0.25">
      <c r="A463" s="838">
        <v>460</v>
      </c>
      <c r="B463" s="836"/>
      <c r="C463" s="836"/>
      <c r="D463" s="836"/>
      <c r="E463" s="855"/>
      <c r="F463" s="836"/>
      <c r="G463" s="836"/>
      <c r="H463" s="836"/>
      <c r="I463" s="836"/>
      <c r="J463" s="836"/>
      <c r="K463" s="864">
        <f t="shared" si="8"/>
        <v>0</v>
      </c>
    </row>
    <row r="464" spans="1:11" ht="15.75" x14ac:dyDescent="0.25">
      <c r="A464" s="838">
        <v>461</v>
      </c>
      <c r="B464" s="836"/>
      <c r="C464" s="836"/>
      <c r="D464" s="836"/>
      <c r="E464" s="855"/>
      <c r="F464" s="836"/>
      <c r="G464" s="836"/>
      <c r="H464" s="836"/>
      <c r="I464" s="836"/>
      <c r="J464" s="836"/>
      <c r="K464" s="864">
        <f t="shared" si="8"/>
        <v>0</v>
      </c>
    </row>
    <row r="465" spans="1:11" ht="15.75" x14ac:dyDescent="0.25">
      <c r="A465" s="838">
        <v>462</v>
      </c>
      <c r="B465" s="836"/>
      <c r="C465" s="836"/>
      <c r="D465" s="836"/>
      <c r="E465" s="855"/>
      <c r="F465" s="836"/>
      <c r="G465" s="836"/>
      <c r="H465" s="836"/>
      <c r="I465" s="836"/>
      <c r="J465" s="836"/>
      <c r="K465" s="864">
        <f t="shared" si="8"/>
        <v>0</v>
      </c>
    </row>
    <row r="466" spans="1:11" ht="15.75" x14ac:dyDescent="0.25">
      <c r="A466" s="838">
        <v>463</v>
      </c>
      <c r="B466" s="836"/>
      <c r="C466" s="836"/>
      <c r="D466" s="836"/>
      <c r="E466" s="855"/>
      <c r="F466" s="836"/>
      <c r="G466" s="836"/>
      <c r="H466" s="836"/>
      <c r="I466" s="836"/>
      <c r="J466" s="836"/>
      <c r="K466" s="864">
        <f t="shared" si="8"/>
        <v>0</v>
      </c>
    </row>
    <row r="467" spans="1:11" ht="15.75" x14ac:dyDescent="0.25">
      <c r="A467" s="838">
        <v>464</v>
      </c>
      <c r="B467" s="836"/>
      <c r="C467" s="836"/>
      <c r="D467" s="836"/>
      <c r="E467" s="855"/>
      <c r="F467" s="836"/>
      <c r="G467" s="836"/>
      <c r="H467" s="836"/>
      <c r="I467" s="836"/>
      <c r="J467" s="836"/>
      <c r="K467" s="864">
        <f t="shared" si="8"/>
        <v>0</v>
      </c>
    </row>
    <row r="468" spans="1:11" ht="15.75" x14ac:dyDescent="0.25">
      <c r="A468" s="838">
        <v>465</v>
      </c>
      <c r="B468" s="836"/>
      <c r="C468" s="836"/>
      <c r="D468" s="836"/>
      <c r="E468" s="855"/>
      <c r="F468" s="836"/>
      <c r="G468" s="836"/>
      <c r="H468" s="836"/>
      <c r="I468" s="836"/>
      <c r="J468" s="836"/>
      <c r="K468" s="864">
        <f t="shared" si="8"/>
        <v>0</v>
      </c>
    </row>
    <row r="469" spans="1:11" ht="15.75" x14ac:dyDescent="0.25">
      <c r="A469" s="838">
        <v>466</v>
      </c>
      <c r="B469" s="836"/>
      <c r="C469" s="836"/>
      <c r="D469" s="836"/>
      <c r="E469" s="855"/>
      <c r="F469" s="836"/>
      <c r="G469" s="836"/>
      <c r="H469" s="836"/>
      <c r="I469" s="836"/>
      <c r="J469" s="836"/>
      <c r="K469" s="864">
        <f t="shared" si="8"/>
        <v>0</v>
      </c>
    </row>
    <row r="470" spans="1:11" ht="15.75" x14ac:dyDescent="0.25">
      <c r="A470" s="838">
        <v>467</v>
      </c>
      <c r="B470" s="836"/>
      <c r="C470" s="836"/>
      <c r="D470" s="836"/>
      <c r="E470" s="855"/>
      <c r="F470" s="836"/>
      <c r="G470" s="836"/>
      <c r="H470" s="836"/>
      <c r="I470" s="836"/>
      <c r="J470" s="836"/>
      <c r="K470" s="864">
        <f t="shared" si="8"/>
        <v>0</v>
      </c>
    </row>
    <row r="471" spans="1:11" ht="15.75" x14ac:dyDescent="0.25">
      <c r="A471" s="838">
        <v>468</v>
      </c>
      <c r="B471" s="836"/>
      <c r="C471" s="836"/>
      <c r="D471" s="836"/>
      <c r="E471" s="855"/>
      <c r="F471" s="836"/>
      <c r="G471" s="836"/>
      <c r="H471" s="836"/>
      <c r="I471" s="836"/>
      <c r="J471" s="836"/>
      <c r="K471" s="864">
        <f t="shared" si="8"/>
        <v>0</v>
      </c>
    </row>
    <row r="472" spans="1:11" ht="15.75" x14ac:dyDescent="0.25">
      <c r="A472" s="838">
        <v>469</v>
      </c>
      <c r="B472" s="836"/>
      <c r="C472" s="836"/>
      <c r="D472" s="836"/>
      <c r="E472" s="855"/>
      <c r="F472" s="836"/>
      <c r="G472" s="836"/>
      <c r="H472" s="836"/>
      <c r="I472" s="836"/>
      <c r="J472" s="836"/>
      <c r="K472" s="864">
        <f t="shared" si="8"/>
        <v>0</v>
      </c>
    </row>
    <row r="473" spans="1:11" ht="15.75" x14ac:dyDescent="0.25">
      <c r="A473" s="838">
        <v>470</v>
      </c>
      <c r="B473" s="836"/>
      <c r="C473" s="836"/>
      <c r="D473" s="836"/>
      <c r="E473" s="855"/>
      <c r="F473" s="836"/>
      <c r="G473" s="836"/>
      <c r="H473" s="836"/>
      <c r="I473" s="836"/>
      <c r="J473" s="836"/>
      <c r="K473" s="864">
        <f t="shared" si="8"/>
        <v>0</v>
      </c>
    </row>
    <row r="474" spans="1:11" ht="15.75" x14ac:dyDescent="0.25">
      <c r="A474" s="838">
        <v>471</v>
      </c>
      <c r="B474" s="836"/>
      <c r="C474" s="836"/>
      <c r="D474" s="836"/>
      <c r="E474" s="855"/>
      <c r="F474" s="836"/>
      <c r="G474" s="836"/>
      <c r="H474" s="836"/>
      <c r="I474" s="836"/>
      <c r="J474" s="836"/>
      <c r="K474" s="864">
        <f t="shared" si="8"/>
        <v>0</v>
      </c>
    </row>
    <row r="475" spans="1:11" ht="15.75" x14ac:dyDescent="0.25">
      <c r="A475" s="838">
        <v>472</v>
      </c>
      <c r="B475" s="836"/>
      <c r="C475" s="836"/>
      <c r="D475" s="836"/>
      <c r="E475" s="855"/>
      <c r="F475" s="836"/>
      <c r="G475" s="836"/>
      <c r="H475" s="836"/>
      <c r="I475" s="836"/>
      <c r="J475" s="836"/>
      <c r="K475" s="864">
        <f t="shared" si="8"/>
        <v>0</v>
      </c>
    </row>
    <row r="476" spans="1:11" ht="15.75" x14ac:dyDescent="0.25">
      <c r="A476" s="838">
        <v>473</v>
      </c>
      <c r="B476" s="836"/>
      <c r="C476" s="836"/>
      <c r="D476" s="836"/>
      <c r="E476" s="855"/>
      <c r="F476" s="836"/>
      <c r="G476" s="836"/>
      <c r="H476" s="836"/>
      <c r="I476" s="836"/>
      <c r="J476" s="836"/>
      <c r="K476" s="864">
        <f t="shared" si="8"/>
        <v>0</v>
      </c>
    </row>
    <row r="477" spans="1:11" ht="15.75" x14ac:dyDescent="0.25">
      <c r="A477" s="838">
        <v>474</v>
      </c>
      <c r="B477" s="836"/>
      <c r="C477" s="836"/>
      <c r="D477" s="836"/>
      <c r="E477" s="855"/>
      <c r="F477" s="836"/>
      <c r="G477" s="836"/>
      <c r="H477" s="836"/>
      <c r="I477" s="836"/>
      <c r="J477" s="836"/>
      <c r="K477" s="864">
        <f t="shared" si="8"/>
        <v>0</v>
      </c>
    </row>
    <row r="478" spans="1:11" ht="15.75" x14ac:dyDescent="0.25">
      <c r="A478" s="838">
        <v>475</v>
      </c>
      <c r="B478" s="836"/>
      <c r="C478" s="836"/>
      <c r="D478" s="836"/>
      <c r="E478" s="855"/>
      <c r="F478" s="836"/>
      <c r="G478" s="836"/>
      <c r="H478" s="836"/>
      <c r="I478" s="836"/>
      <c r="J478" s="836"/>
      <c r="K478" s="864">
        <f t="shared" si="8"/>
        <v>0</v>
      </c>
    </row>
    <row r="479" spans="1:11" ht="15.75" x14ac:dyDescent="0.25">
      <c r="A479" s="838">
        <v>476</v>
      </c>
      <c r="B479" s="836"/>
      <c r="C479" s="836"/>
      <c r="D479" s="836"/>
      <c r="E479" s="855"/>
      <c r="F479" s="836"/>
      <c r="G479" s="836"/>
      <c r="H479" s="836"/>
      <c r="I479" s="836"/>
      <c r="J479" s="836"/>
      <c r="K479" s="864">
        <f t="shared" si="8"/>
        <v>0</v>
      </c>
    </row>
    <row r="480" spans="1:11" ht="15.75" x14ac:dyDescent="0.25">
      <c r="A480" s="838">
        <v>477</v>
      </c>
      <c r="B480" s="836"/>
      <c r="C480" s="836"/>
      <c r="D480" s="836"/>
      <c r="E480" s="855"/>
      <c r="F480" s="836"/>
      <c r="G480" s="836"/>
      <c r="H480" s="836"/>
      <c r="I480" s="836"/>
      <c r="J480" s="836"/>
      <c r="K480" s="864">
        <f t="shared" si="8"/>
        <v>0</v>
      </c>
    </row>
    <row r="481" spans="1:11" ht="15.75" x14ac:dyDescent="0.25">
      <c r="A481" s="838">
        <v>478</v>
      </c>
      <c r="B481" s="836"/>
      <c r="C481" s="836"/>
      <c r="D481" s="836"/>
      <c r="E481" s="855"/>
      <c r="F481" s="836"/>
      <c r="G481" s="836"/>
      <c r="H481" s="836"/>
      <c r="I481" s="836"/>
      <c r="J481" s="836"/>
      <c r="K481" s="864">
        <f t="shared" si="8"/>
        <v>0</v>
      </c>
    </row>
    <row r="482" spans="1:11" ht="15.75" x14ac:dyDescent="0.25">
      <c r="A482" s="838">
        <v>479</v>
      </c>
      <c r="B482" s="836"/>
      <c r="C482" s="836"/>
      <c r="D482" s="836"/>
      <c r="E482" s="855"/>
      <c r="F482" s="836"/>
      <c r="G482" s="836"/>
      <c r="H482" s="836"/>
      <c r="I482" s="836"/>
      <c r="J482" s="836"/>
      <c r="K482" s="864">
        <f t="shared" si="8"/>
        <v>0</v>
      </c>
    </row>
    <row r="483" spans="1:11" ht="15.75" x14ac:dyDescent="0.25">
      <c r="A483" s="838">
        <v>480</v>
      </c>
      <c r="B483" s="836"/>
      <c r="C483" s="836"/>
      <c r="D483" s="836"/>
      <c r="E483" s="855"/>
      <c r="F483" s="836"/>
      <c r="G483" s="836"/>
      <c r="H483" s="836"/>
      <c r="I483" s="836"/>
      <c r="J483" s="836"/>
      <c r="K483" s="864">
        <f t="shared" si="8"/>
        <v>0</v>
      </c>
    </row>
    <row r="484" spans="1:11" ht="15.75" x14ac:dyDescent="0.25">
      <c r="A484" s="838">
        <v>481</v>
      </c>
      <c r="B484" s="836"/>
      <c r="C484" s="836"/>
      <c r="D484" s="836"/>
      <c r="E484" s="855"/>
      <c r="F484" s="836"/>
      <c r="G484" s="836"/>
      <c r="H484" s="836"/>
      <c r="I484" s="836"/>
      <c r="J484" s="836"/>
      <c r="K484" s="864">
        <f t="shared" si="8"/>
        <v>0</v>
      </c>
    </row>
    <row r="485" spans="1:11" ht="15.75" x14ac:dyDescent="0.25">
      <c r="A485" s="838">
        <v>482</v>
      </c>
      <c r="B485" s="836"/>
      <c r="C485" s="836"/>
      <c r="D485" s="836"/>
      <c r="E485" s="855"/>
      <c r="F485" s="836"/>
      <c r="G485" s="836"/>
      <c r="H485" s="836"/>
      <c r="I485" s="836"/>
      <c r="J485" s="836"/>
      <c r="K485" s="864">
        <f t="shared" si="8"/>
        <v>0</v>
      </c>
    </row>
    <row r="486" spans="1:11" ht="15.75" x14ac:dyDescent="0.25">
      <c r="A486" s="838">
        <v>483</v>
      </c>
      <c r="B486" s="836"/>
      <c r="C486" s="836"/>
      <c r="D486" s="836"/>
      <c r="E486" s="855"/>
      <c r="F486" s="836"/>
      <c r="G486" s="836"/>
      <c r="H486" s="836"/>
      <c r="I486" s="836"/>
      <c r="J486" s="836"/>
      <c r="K486" s="864">
        <f t="shared" si="8"/>
        <v>0</v>
      </c>
    </row>
    <row r="487" spans="1:11" ht="15.75" x14ac:dyDescent="0.25">
      <c r="A487" s="838">
        <v>484</v>
      </c>
      <c r="B487" s="836"/>
      <c r="C487" s="836"/>
      <c r="D487" s="836"/>
      <c r="E487" s="855"/>
      <c r="F487" s="836"/>
      <c r="G487" s="836"/>
      <c r="H487" s="836"/>
      <c r="I487" s="836"/>
      <c r="J487" s="836"/>
      <c r="K487" s="864">
        <f t="shared" si="8"/>
        <v>0</v>
      </c>
    </row>
    <row r="488" spans="1:11" ht="15.75" x14ac:dyDescent="0.25">
      <c r="A488" s="838">
        <v>485</v>
      </c>
      <c r="B488" s="836"/>
      <c r="C488" s="836"/>
      <c r="D488" s="836"/>
      <c r="E488" s="855"/>
      <c r="F488" s="836"/>
      <c r="G488" s="836"/>
      <c r="H488" s="836"/>
      <c r="I488" s="836"/>
      <c r="J488" s="836"/>
      <c r="K488" s="864">
        <f t="shared" si="8"/>
        <v>0</v>
      </c>
    </row>
    <row r="489" spans="1:11" ht="15.75" x14ac:dyDescent="0.25">
      <c r="A489" s="838">
        <v>486</v>
      </c>
      <c r="B489" s="836"/>
      <c r="C489" s="836"/>
      <c r="D489" s="836"/>
      <c r="E489" s="855"/>
      <c r="F489" s="836"/>
      <c r="G489" s="836"/>
      <c r="H489" s="836"/>
      <c r="I489" s="836"/>
      <c r="J489" s="836"/>
      <c r="K489" s="864">
        <f t="shared" si="8"/>
        <v>0</v>
      </c>
    </row>
    <row r="490" spans="1:11" ht="15.75" x14ac:dyDescent="0.25">
      <c r="A490" s="838">
        <v>487</v>
      </c>
      <c r="B490" s="836"/>
      <c r="C490" s="836"/>
      <c r="D490" s="836"/>
      <c r="E490" s="855"/>
      <c r="F490" s="836"/>
      <c r="G490" s="836"/>
      <c r="H490" s="836"/>
      <c r="I490" s="836"/>
      <c r="J490" s="836"/>
      <c r="K490" s="864">
        <f t="shared" si="8"/>
        <v>0</v>
      </c>
    </row>
    <row r="491" spans="1:11" ht="15.75" x14ac:dyDescent="0.25">
      <c r="A491" s="838">
        <v>488</v>
      </c>
      <c r="B491" s="836"/>
      <c r="C491" s="836"/>
      <c r="D491" s="836"/>
      <c r="E491" s="855"/>
      <c r="F491" s="836"/>
      <c r="G491" s="836"/>
      <c r="H491" s="836"/>
      <c r="I491" s="836"/>
      <c r="J491" s="836"/>
      <c r="K491" s="864">
        <f t="shared" si="8"/>
        <v>0</v>
      </c>
    </row>
    <row r="492" spans="1:11" ht="15.75" x14ac:dyDescent="0.25">
      <c r="A492" s="838">
        <v>489</v>
      </c>
      <c r="B492" s="836"/>
      <c r="C492" s="836"/>
      <c r="D492" s="836"/>
      <c r="E492" s="855"/>
      <c r="F492" s="836"/>
      <c r="G492" s="836"/>
      <c r="H492" s="836"/>
      <c r="I492" s="836"/>
      <c r="J492" s="836"/>
      <c r="K492" s="864">
        <f t="shared" si="8"/>
        <v>0</v>
      </c>
    </row>
    <row r="493" spans="1:11" ht="15.75" x14ac:dyDescent="0.25">
      <c r="A493" s="838">
        <v>490</v>
      </c>
      <c r="B493" s="836"/>
      <c r="C493" s="836"/>
      <c r="D493" s="836"/>
      <c r="E493" s="855"/>
      <c r="F493" s="836"/>
      <c r="G493" s="836"/>
      <c r="H493" s="836"/>
      <c r="I493" s="836"/>
      <c r="J493" s="836"/>
      <c r="K493" s="864">
        <f t="shared" si="8"/>
        <v>0</v>
      </c>
    </row>
    <row r="494" spans="1:11" ht="15.75" x14ac:dyDescent="0.25">
      <c r="A494" s="838">
        <v>491</v>
      </c>
      <c r="B494" s="836"/>
      <c r="C494" s="836"/>
      <c r="D494" s="836"/>
      <c r="E494" s="855"/>
      <c r="F494" s="836"/>
      <c r="G494" s="836"/>
      <c r="H494" s="836"/>
      <c r="I494" s="836"/>
      <c r="J494" s="836"/>
      <c r="K494" s="864">
        <f t="shared" si="8"/>
        <v>0</v>
      </c>
    </row>
    <row r="495" spans="1:11" ht="15.75" x14ac:dyDescent="0.25">
      <c r="A495" s="838">
        <v>492</v>
      </c>
      <c r="B495" s="836"/>
      <c r="C495" s="836"/>
      <c r="D495" s="836"/>
      <c r="E495" s="855"/>
      <c r="F495" s="836"/>
      <c r="G495" s="836"/>
      <c r="H495" s="836"/>
      <c r="I495" s="836"/>
      <c r="J495" s="836"/>
      <c r="K495" s="864">
        <f t="shared" si="8"/>
        <v>0</v>
      </c>
    </row>
    <row r="496" spans="1:11" ht="15.75" x14ac:dyDescent="0.25">
      <c r="A496" s="838">
        <v>493</v>
      </c>
      <c r="B496" s="836"/>
      <c r="C496" s="836"/>
      <c r="D496" s="836"/>
      <c r="E496" s="855"/>
      <c r="F496" s="836"/>
      <c r="G496" s="836"/>
      <c r="H496" s="836"/>
      <c r="I496" s="836"/>
      <c r="J496" s="836"/>
      <c r="K496" s="864">
        <f t="shared" si="8"/>
        <v>0</v>
      </c>
    </row>
    <row r="497" spans="1:11" ht="15.75" x14ac:dyDescent="0.25">
      <c r="A497" s="838">
        <v>494</v>
      </c>
      <c r="B497" s="836"/>
      <c r="C497" s="836"/>
      <c r="D497" s="836"/>
      <c r="E497" s="855"/>
      <c r="F497" s="836"/>
      <c r="G497" s="836"/>
      <c r="H497" s="836"/>
      <c r="I497" s="836"/>
      <c r="J497" s="836"/>
      <c r="K497" s="864">
        <f t="shared" si="8"/>
        <v>0</v>
      </c>
    </row>
    <row r="498" spans="1:11" ht="15.75" x14ac:dyDescent="0.25">
      <c r="A498" s="838">
        <v>495</v>
      </c>
      <c r="B498" s="836"/>
      <c r="C498" s="836"/>
      <c r="D498" s="836"/>
      <c r="E498" s="855"/>
      <c r="F498" s="836"/>
      <c r="G498" s="836"/>
      <c r="H498" s="836"/>
      <c r="I498" s="836"/>
      <c r="J498" s="836"/>
      <c r="K498" s="864">
        <f t="shared" si="8"/>
        <v>0</v>
      </c>
    </row>
    <row r="499" spans="1:11" ht="15.75" x14ac:dyDescent="0.25">
      <c r="A499" s="838">
        <v>496</v>
      </c>
      <c r="B499" s="836"/>
      <c r="C499" s="836"/>
      <c r="D499" s="836"/>
      <c r="E499" s="855"/>
      <c r="F499" s="836"/>
      <c r="G499" s="836"/>
      <c r="H499" s="836"/>
      <c r="I499" s="836"/>
      <c r="J499" s="836"/>
      <c r="K499" s="864">
        <f t="shared" si="8"/>
        <v>0</v>
      </c>
    </row>
    <row r="500" spans="1:11" ht="15.75" x14ac:dyDescent="0.25">
      <c r="A500" s="838">
        <v>497</v>
      </c>
      <c r="B500" s="836"/>
      <c r="C500" s="836"/>
      <c r="D500" s="836"/>
      <c r="E500" s="855"/>
      <c r="F500" s="836"/>
      <c r="G500" s="836"/>
      <c r="H500" s="836"/>
      <c r="I500" s="836"/>
      <c r="J500" s="836"/>
      <c r="K500" s="864">
        <f t="shared" si="8"/>
        <v>0</v>
      </c>
    </row>
    <row r="501" spans="1:11" ht="15.75" x14ac:dyDescent="0.25">
      <c r="A501" s="838">
        <v>498</v>
      </c>
      <c r="B501" s="836"/>
      <c r="C501" s="836"/>
      <c r="D501" s="836"/>
      <c r="E501" s="855"/>
      <c r="F501" s="836"/>
      <c r="G501" s="836"/>
      <c r="H501" s="836"/>
      <c r="I501" s="836"/>
      <c r="J501" s="836"/>
      <c r="K501" s="864">
        <f t="shared" si="8"/>
        <v>0</v>
      </c>
    </row>
    <row r="502" spans="1:11" ht="15.75" x14ac:dyDescent="0.25">
      <c r="A502" s="838">
        <v>499</v>
      </c>
      <c r="B502" s="836"/>
      <c r="C502" s="836"/>
      <c r="D502" s="836"/>
      <c r="E502" s="855"/>
      <c r="F502" s="836"/>
      <c r="G502" s="836"/>
      <c r="H502" s="836"/>
      <c r="I502" s="836"/>
      <c r="J502" s="836"/>
      <c r="K502" s="864">
        <f t="shared" si="8"/>
        <v>0</v>
      </c>
    </row>
    <row r="503" spans="1:11" ht="15.75" x14ac:dyDescent="0.25">
      <c r="A503" s="838">
        <v>500</v>
      </c>
      <c r="B503" s="836"/>
      <c r="C503" s="836"/>
      <c r="D503" s="836"/>
      <c r="E503" s="855"/>
      <c r="F503" s="836"/>
      <c r="G503" s="836"/>
      <c r="H503" s="836"/>
      <c r="I503" s="836"/>
      <c r="J503" s="836"/>
      <c r="K503" s="864">
        <f t="shared" si="8"/>
        <v>0</v>
      </c>
    </row>
    <row r="504" spans="1:11" ht="15.75" x14ac:dyDescent="0.25">
      <c r="A504" s="838">
        <v>501</v>
      </c>
      <c r="B504" s="836"/>
      <c r="C504" s="836"/>
      <c r="D504" s="836"/>
      <c r="E504" s="855"/>
      <c r="F504" s="836"/>
      <c r="G504" s="836"/>
      <c r="H504" s="836"/>
      <c r="I504" s="836"/>
      <c r="J504" s="836"/>
      <c r="K504" s="864">
        <f t="shared" si="8"/>
        <v>0</v>
      </c>
    </row>
    <row r="505" spans="1:11" ht="15.75" x14ac:dyDescent="0.25">
      <c r="A505" s="838">
        <v>502</v>
      </c>
      <c r="B505" s="836"/>
      <c r="C505" s="836"/>
      <c r="D505" s="836"/>
      <c r="E505" s="855"/>
      <c r="F505" s="836"/>
      <c r="G505" s="836"/>
      <c r="H505" s="836"/>
      <c r="I505" s="836"/>
      <c r="J505" s="836"/>
      <c r="K505" s="864">
        <f t="shared" si="8"/>
        <v>0</v>
      </c>
    </row>
    <row r="506" spans="1:11" ht="15.75" x14ac:dyDescent="0.25">
      <c r="A506" s="838">
        <v>503</v>
      </c>
      <c r="B506" s="836"/>
      <c r="C506" s="836"/>
      <c r="D506" s="836"/>
      <c r="E506" s="855"/>
      <c r="F506" s="836"/>
      <c r="G506" s="836"/>
      <c r="H506" s="836"/>
      <c r="I506" s="836"/>
      <c r="J506" s="836"/>
      <c r="K506" s="864">
        <f t="shared" si="8"/>
        <v>0</v>
      </c>
    </row>
    <row r="507" spans="1:11" ht="15.75" x14ac:dyDescent="0.25">
      <c r="A507" s="838">
        <v>504</v>
      </c>
      <c r="B507" s="836"/>
      <c r="C507" s="836"/>
      <c r="D507" s="836"/>
      <c r="E507" s="855"/>
      <c r="F507" s="836"/>
      <c r="G507" s="836"/>
      <c r="H507" s="836"/>
      <c r="I507" s="836"/>
      <c r="J507" s="836"/>
      <c r="K507" s="864">
        <f t="shared" si="8"/>
        <v>0</v>
      </c>
    </row>
    <row r="508" spans="1:11" ht="15.75" x14ac:dyDescent="0.25">
      <c r="A508" s="838">
        <v>505</v>
      </c>
      <c r="B508" s="836"/>
      <c r="C508" s="836"/>
      <c r="D508" s="836"/>
      <c r="E508" s="855"/>
      <c r="F508" s="836"/>
      <c r="G508" s="836"/>
      <c r="H508" s="836"/>
      <c r="I508" s="836"/>
      <c r="J508" s="836"/>
      <c r="K508" s="864">
        <f t="shared" si="8"/>
        <v>0</v>
      </c>
    </row>
    <row r="509" spans="1:11" ht="15.75" x14ac:dyDescent="0.25">
      <c r="A509" s="838">
        <v>506</v>
      </c>
      <c r="B509" s="836"/>
      <c r="C509" s="836"/>
      <c r="D509" s="836"/>
      <c r="E509" s="855"/>
      <c r="F509" s="836"/>
      <c r="G509" s="836"/>
      <c r="H509" s="836"/>
      <c r="I509" s="836"/>
      <c r="J509" s="836"/>
      <c r="K509" s="864">
        <f t="shared" si="8"/>
        <v>0</v>
      </c>
    </row>
    <row r="510" spans="1:11" ht="15.75" x14ac:dyDescent="0.25">
      <c r="A510" s="838">
        <v>507</v>
      </c>
      <c r="B510" s="836"/>
      <c r="C510" s="836"/>
      <c r="D510" s="836"/>
      <c r="E510" s="855"/>
      <c r="F510" s="836"/>
      <c r="G510" s="836"/>
      <c r="H510" s="836"/>
      <c r="I510" s="836"/>
      <c r="J510" s="836"/>
      <c r="K510" s="864">
        <f t="shared" si="8"/>
        <v>0</v>
      </c>
    </row>
    <row r="511" spans="1:11" ht="15.75" x14ac:dyDescent="0.25">
      <c r="A511" s="838">
        <v>508</v>
      </c>
      <c r="B511" s="836"/>
      <c r="C511" s="836"/>
      <c r="D511" s="836"/>
      <c r="E511" s="855"/>
      <c r="F511" s="836"/>
      <c r="G511" s="836"/>
      <c r="H511" s="836"/>
      <c r="I511" s="836"/>
      <c r="J511" s="836"/>
      <c r="K511" s="864">
        <f t="shared" si="8"/>
        <v>0</v>
      </c>
    </row>
    <row r="512" spans="1:11" ht="15.75" x14ac:dyDescent="0.25">
      <c r="A512" s="838">
        <v>509</v>
      </c>
      <c r="B512" s="836"/>
      <c r="C512" s="836"/>
      <c r="D512" s="836"/>
      <c r="E512" s="855"/>
      <c r="F512" s="836"/>
      <c r="G512" s="836"/>
      <c r="H512" s="836"/>
      <c r="I512" s="836"/>
      <c r="J512" s="836"/>
      <c r="K512" s="864">
        <f t="shared" si="8"/>
        <v>0</v>
      </c>
    </row>
    <row r="513" spans="1:11" ht="15.75" x14ac:dyDescent="0.25">
      <c r="A513" s="838">
        <v>510</v>
      </c>
      <c r="B513" s="836"/>
      <c r="C513" s="836"/>
      <c r="D513" s="836"/>
      <c r="E513" s="855"/>
      <c r="F513" s="836"/>
      <c r="G513" s="836"/>
      <c r="H513" s="836"/>
      <c r="I513" s="836"/>
      <c r="J513" s="836"/>
      <c r="K513" s="864">
        <f t="shared" si="8"/>
        <v>0</v>
      </c>
    </row>
    <row r="514" spans="1:11" ht="15.75" x14ac:dyDescent="0.25">
      <c r="A514" s="838">
        <v>511</v>
      </c>
      <c r="B514" s="836"/>
      <c r="C514" s="836"/>
      <c r="D514" s="836"/>
      <c r="E514" s="855"/>
      <c r="F514" s="836"/>
      <c r="G514" s="836"/>
      <c r="H514" s="836"/>
      <c r="I514" s="836"/>
      <c r="J514" s="836"/>
      <c r="K514" s="864">
        <f t="shared" si="8"/>
        <v>0</v>
      </c>
    </row>
    <row r="515" spans="1:11" ht="15.75" x14ac:dyDescent="0.25">
      <c r="A515" s="838">
        <v>512</v>
      </c>
      <c r="B515" s="836"/>
      <c r="C515" s="836"/>
      <c r="D515" s="836"/>
      <c r="E515" s="855"/>
      <c r="F515" s="836"/>
      <c r="G515" s="836"/>
      <c r="H515" s="836"/>
      <c r="I515" s="836"/>
      <c r="J515" s="836"/>
      <c r="K515" s="864">
        <f t="shared" si="8"/>
        <v>0</v>
      </c>
    </row>
    <row r="516" spans="1:11" ht="15.75" x14ac:dyDescent="0.25">
      <c r="A516" s="838">
        <v>513</v>
      </c>
      <c r="B516" s="836"/>
      <c r="C516" s="836"/>
      <c r="D516" s="836"/>
      <c r="E516" s="855"/>
      <c r="F516" s="836"/>
      <c r="G516" s="836"/>
      <c r="H516" s="836"/>
      <c r="I516" s="836"/>
      <c r="J516" s="836"/>
      <c r="K516" s="864">
        <f t="shared" ref="K516:K554" si="9">H516+I516+J516</f>
        <v>0</v>
      </c>
    </row>
    <row r="517" spans="1:11" ht="15.75" x14ac:dyDescent="0.25">
      <c r="A517" s="838">
        <v>514</v>
      </c>
      <c r="B517" s="836"/>
      <c r="C517" s="836"/>
      <c r="D517" s="836"/>
      <c r="E517" s="855"/>
      <c r="F517" s="836"/>
      <c r="G517" s="836"/>
      <c r="H517" s="836"/>
      <c r="I517" s="836"/>
      <c r="J517" s="836"/>
      <c r="K517" s="864">
        <f t="shared" si="9"/>
        <v>0</v>
      </c>
    </row>
    <row r="518" spans="1:11" ht="15.75" x14ac:dyDescent="0.25">
      <c r="A518" s="838">
        <v>515</v>
      </c>
      <c r="B518" s="836"/>
      <c r="C518" s="836"/>
      <c r="D518" s="836"/>
      <c r="E518" s="855"/>
      <c r="F518" s="836"/>
      <c r="G518" s="836"/>
      <c r="H518" s="836"/>
      <c r="I518" s="836"/>
      <c r="J518" s="836"/>
      <c r="K518" s="864">
        <f t="shared" si="9"/>
        <v>0</v>
      </c>
    </row>
    <row r="519" spans="1:11" ht="15.75" x14ac:dyDescent="0.25">
      <c r="A519" s="838">
        <v>516</v>
      </c>
      <c r="B519" s="836"/>
      <c r="C519" s="836"/>
      <c r="D519" s="836"/>
      <c r="E519" s="855"/>
      <c r="F519" s="836"/>
      <c r="G519" s="836"/>
      <c r="H519" s="836"/>
      <c r="I519" s="836"/>
      <c r="J519" s="836"/>
      <c r="K519" s="864">
        <f t="shared" si="9"/>
        <v>0</v>
      </c>
    </row>
    <row r="520" spans="1:11" ht="15.75" x14ac:dyDescent="0.25">
      <c r="A520" s="838">
        <v>517</v>
      </c>
      <c r="B520" s="836"/>
      <c r="C520" s="836"/>
      <c r="D520" s="836"/>
      <c r="E520" s="855"/>
      <c r="F520" s="836"/>
      <c r="G520" s="836"/>
      <c r="H520" s="836"/>
      <c r="I520" s="836"/>
      <c r="J520" s="836"/>
      <c r="K520" s="864">
        <f t="shared" si="9"/>
        <v>0</v>
      </c>
    </row>
    <row r="521" spans="1:11" ht="15.75" x14ac:dyDescent="0.25">
      <c r="A521" s="838">
        <v>518</v>
      </c>
      <c r="B521" s="836"/>
      <c r="C521" s="836"/>
      <c r="D521" s="836"/>
      <c r="E521" s="855"/>
      <c r="F521" s="836"/>
      <c r="G521" s="836"/>
      <c r="H521" s="836"/>
      <c r="I521" s="836"/>
      <c r="J521" s="836"/>
      <c r="K521" s="864">
        <f t="shared" si="9"/>
        <v>0</v>
      </c>
    </row>
    <row r="522" spans="1:11" ht="15.75" x14ac:dyDescent="0.25">
      <c r="A522" s="838">
        <v>519</v>
      </c>
      <c r="B522" s="836"/>
      <c r="C522" s="836"/>
      <c r="D522" s="836"/>
      <c r="E522" s="855"/>
      <c r="F522" s="836"/>
      <c r="G522" s="836"/>
      <c r="H522" s="836"/>
      <c r="I522" s="836"/>
      <c r="J522" s="836"/>
      <c r="K522" s="864">
        <f t="shared" si="9"/>
        <v>0</v>
      </c>
    </row>
    <row r="523" spans="1:11" ht="15.75" x14ac:dyDescent="0.25">
      <c r="A523" s="838">
        <v>520</v>
      </c>
      <c r="B523" s="836"/>
      <c r="C523" s="836"/>
      <c r="D523" s="836"/>
      <c r="E523" s="855"/>
      <c r="F523" s="836"/>
      <c r="G523" s="836"/>
      <c r="H523" s="836"/>
      <c r="I523" s="836"/>
      <c r="J523" s="836"/>
      <c r="K523" s="864">
        <f t="shared" si="9"/>
        <v>0</v>
      </c>
    </row>
    <row r="524" spans="1:11" ht="15.75" x14ac:dyDescent="0.25">
      <c r="A524" s="838">
        <v>521</v>
      </c>
      <c r="B524" s="836"/>
      <c r="C524" s="836"/>
      <c r="D524" s="836"/>
      <c r="E524" s="855"/>
      <c r="F524" s="836"/>
      <c r="G524" s="836"/>
      <c r="H524" s="836"/>
      <c r="I524" s="836"/>
      <c r="J524" s="836"/>
      <c r="K524" s="864">
        <f t="shared" si="9"/>
        <v>0</v>
      </c>
    </row>
    <row r="525" spans="1:11" ht="15.75" x14ac:dyDescent="0.25">
      <c r="A525" s="838">
        <v>522</v>
      </c>
      <c r="B525" s="836"/>
      <c r="C525" s="836"/>
      <c r="D525" s="836"/>
      <c r="E525" s="855"/>
      <c r="F525" s="836"/>
      <c r="G525" s="836"/>
      <c r="H525" s="836"/>
      <c r="I525" s="836"/>
      <c r="J525" s="836"/>
      <c r="K525" s="864">
        <f t="shared" si="9"/>
        <v>0</v>
      </c>
    </row>
    <row r="526" spans="1:11" ht="15.75" x14ac:dyDescent="0.25">
      <c r="A526" s="838">
        <v>523</v>
      </c>
      <c r="B526" s="836"/>
      <c r="C526" s="836"/>
      <c r="D526" s="836"/>
      <c r="E526" s="855"/>
      <c r="F526" s="836"/>
      <c r="G526" s="836"/>
      <c r="H526" s="836"/>
      <c r="I526" s="836"/>
      <c r="J526" s="836"/>
      <c r="K526" s="864">
        <f t="shared" si="9"/>
        <v>0</v>
      </c>
    </row>
    <row r="527" spans="1:11" ht="15.75" x14ac:dyDescent="0.25">
      <c r="A527" s="838">
        <v>524</v>
      </c>
      <c r="B527" s="836"/>
      <c r="C527" s="836"/>
      <c r="D527" s="836"/>
      <c r="E527" s="855"/>
      <c r="F527" s="836"/>
      <c r="G527" s="836"/>
      <c r="H527" s="836"/>
      <c r="I527" s="836"/>
      <c r="J527" s="836"/>
      <c r="K527" s="864">
        <f t="shared" si="9"/>
        <v>0</v>
      </c>
    </row>
    <row r="528" spans="1:11" ht="15.75" x14ac:dyDescent="0.25">
      <c r="A528" s="838">
        <v>525</v>
      </c>
      <c r="B528" s="836"/>
      <c r="C528" s="836"/>
      <c r="D528" s="836"/>
      <c r="E528" s="855"/>
      <c r="F528" s="836"/>
      <c r="G528" s="836"/>
      <c r="H528" s="836"/>
      <c r="I528" s="836"/>
      <c r="J528" s="836"/>
      <c r="K528" s="864">
        <f t="shared" si="9"/>
        <v>0</v>
      </c>
    </row>
    <row r="529" spans="1:11" ht="15.75" x14ac:dyDescent="0.25">
      <c r="A529" s="838">
        <v>526</v>
      </c>
      <c r="B529" s="836"/>
      <c r="C529" s="836"/>
      <c r="D529" s="836"/>
      <c r="E529" s="855"/>
      <c r="F529" s="836"/>
      <c r="G529" s="836"/>
      <c r="H529" s="836"/>
      <c r="I529" s="836"/>
      <c r="J529" s="836"/>
      <c r="K529" s="864">
        <f t="shared" si="9"/>
        <v>0</v>
      </c>
    </row>
    <row r="530" spans="1:11" ht="15.75" x14ac:dyDescent="0.25">
      <c r="A530" s="838">
        <v>527</v>
      </c>
      <c r="B530" s="836"/>
      <c r="C530" s="836"/>
      <c r="D530" s="836"/>
      <c r="E530" s="855"/>
      <c r="F530" s="836"/>
      <c r="G530" s="836"/>
      <c r="H530" s="836"/>
      <c r="I530" s="836"/>
      <c r="J530" s="836"/>
      <c r="K530" s="864">
        <f t="shared" si="9"/>
        <v>0</v>
      </c>
    </row>
    <row r="531" spans="1:11" ht="15.75" x14ac:dyDescent="0.25">
      <c r="A531" s="838">
        <v>528</v>
      </c>
      <c r="B531" s="836"/>
      <c r="C531" s="836"/>
      <c r="D531" s="836"/>
      <c r="E531" s="855"/>
      <c r="F531" s="836"/>
      <c r="G531" s="836"/>
      <c r="H531" s="836"/>
      <c r="I531" s="836"/>
      <c r="J531" s="836"/>
      <c r="K531" s="864">
        <f t="shared" si="9"/>
        <v>0</v>
      </c>
    </row>
    <row r="532" spans="1:11" ht="15.75" x14ac:dyDescent="0.25">
      <c r="A532" s="838">
        <v>529</v>
      </c>
      <c r="B532" s="836"/>
      <c r="C532" s="836"/>
      <c r="D532" s="836"/>
      <c r="E532" s="855"/>
      <c r="F532" s="836"/>
      <c r="G532" s="836"/>
      <c r="H532" s="836"/>
      <c r="I532" s="836"/>
      <c r="J532" s="836"/>
      <c r="K532" s="864">
        <f t="shared" si="9"/>
        <v>0</v>
      </c>
    </row>
    <row r="533" spans="1:11" ht="15.75" x14ac:dyDescent="0.25">
      <c r="A533" s="838">
        <v>530</v>
      </c>
      <c r="B533" s="836"/>
      <c r="C533" s="836"/>
      <c r="D533" s="836"/>
      <c r="E533" s="855"/>
      <c r="F533" s="836"/>
      <c r="G533" s="836"/>
      <c r="H533" s="836"/>
      <c r="I533" s="836"/>
      <c r="J533" s="836"/>
      <c r="K533" s="864">
        <f t="shared" si="9"/>
        <v>0</v>
      </c>
    </row>
    <row r="534" spans="1:11" ht="15.75" x14ac:dyDescent="0.25">
      <c r="A534" s="838">
        <v>531</v>
      </c>
      <c r="B534" s="836"/>
      <c r="C534" s="836"/>
      <c r="D534" s="836"/>
      <c r="E534" s="855"/>
      <c r="F534" s="836"/>
      <c r="G534" s="836"/>
      <c r="H534" s="836"/>
      <c r="I534" s="836"/>
      <c r="J534" s="836"/>
      <c r="K534" s="864">
        <f t="shared" si="9"/>
        <v>0</v>
      </c>
    </row>
    <row r="535" spans="1:11" ht="15.75" x14ac:dyDescent="0.25">
      <c r="A535" s="838">
        <v>532</v>
      </c>
      <c r="B535" s="836"/>
      <c r="C535" s="836"/>
      <c r="D535" s="836"/>
      <c r="E535" s="855"/>
      <c r="F535" s="836"/>
      <c r="G535" s="836"/>
      <c r="H535" s="836"/>
      <c r="I535" s="836"/>
      <c r="J535" s="836"/>
      <c r="K535" s="864">
        <f t="shared" si="9"/>
        <v>0</v>
      </c>
    </row>
    <row r="536" spans="1:11" ht="15.75" x14ac:dyDescent="0.25">
      <c r="A536" s="838">
        <v>533</v>
      </c>
      <c r="B536" s="836"/>
      <c r="C536" s="836"/>
      <c r="D536" s="836"/>
      <c r="E536" s="855"/>
      <c r="F536" s="836"/>
      <c r="G536" s="836"/>
      <c r="H536" s="836"/>
      <c r="I536" s="836"/>
      <c r="J536" s="836"/>
      <c r="K536" s="864">
        <f t="shared" si="9"/>
        <v>0</v>
      </c>
    </row>
    <row r="537" spans="1:11" ht="15.75" x14ac:dyDescent="0.25">
      <c r="A537" s="838">
        <v>534</v>
      </c>
      <c r="B537" s="836"/>
      <c r="C537" s="836"/>
      <c r="D537" s="836"/>
      <c r="E537" s="855"/>
      <c r="F537" s="836"/>
      <c r="G537" s="836"/>
      <c r="H537" s="836"/>
      <c r="I537" s="836"/>
      <c r="J537" s="836"/>
      <c r="K537" s="864">
        <f t="shared" si="9"/>
        <v>0</v>
      </c>
    </row>
    <row r="538" spans="1:11" ht="15.75" x14ac:dyDescent="0.25">
      <c r="A538" s="838">
        <v>535</v>
      </c>
      <c r="B538" s="836"/>
      <c r="C538" s="836"/>
      <c r="D538" s="836"/>
      <c r="E538" s="855"/>
      <c r="F538" s="836"/>
      <c r="G538" s="836"/>
      <c r="H538" s="836"/>
      <c r="I538" s="836"/>
      <c r="J538" s="836"/>
      <c r="K538" s="864">
        <f t="shared" si="9"/>
        <v>0</v>
      </c>
    </row>
    <row r="539" spans="1:11" ht="15.75" x14ac:dyDescent="0.25">
      <c r="A539" s="838">
        <v>536</v>
      </c>
      <c r="B539" s="836"/>
      <c r="C539" s="836"/>
      <c r="D539" s="836"/>
      <c r="E539" s="855"/>
      <c r="F539" s="836"/>
      <c r="G539" s="836"/>
      <c r="H539" s="836"/>
      <c r="I539" s="836"/>
      <c r="J539" s="836"/>
      <c r="K539" s="864">
        <f t="shared" si="9"/>
        <v>0</v>
      </c>
    </row>
    <row r="540" spans="1:11" ht="15.75" x14ac:dyDescent="0.25">
      <c r="A540" s="838">
        <v>537</v>
      </c>
      <c r="B540" s="836"/>
      <c r="C540" s="836"/>
      <c r="D540" s="836"/>
      <c r="E540" s="855"/>
      <c r="F540" s="836"/>
      <c r="G540" s="836"/>
      <c r="H540" s="836"/>
      <c r="I540" s="836"/>
      <c r="J540" s="836"/>
      <c r="K540" s="864">
        <f t="shared" si="9"/>
        <v>0</v>
      </c>
    </row>
    <row r="541" spans="1:11" ht="15.75" x14ac:dyDescent="0.25">
      <c r="A541" s="838">
        <v>538</v>
      </c>
      <c r="B541" s="836"/>
      <c r="C541" s="836"/>
      <c r="D541" s="836"/>
      <c r="E541" s="855"/>
      <c r="F541" s="836"/>
      <c r="G541" s="836"/>
      <c r="H541" s="836"/>
      <c r="I541" s="836"/>
      <c r="J541" s="836"/>
      <c r="K541" s="864">
        <f t="shared" si="9"/>
        <v>0</v>
      </c>
    </row>
    <row r="542" spans="1:11" ht="15.75" x14ac:dyDescent="0.25">
      <c r="A542" s="838">
        <v>539</v>
      </c>
      <c r="B542" s="836"/>
      <c r="C542" s="836"/>
      <c r="D542" s="836"/>
      <c r="E542" s="855"/>
      <c r="F542" s="836"/>
      <c r="G542" s="836"/>
      <c r="H542" s="836"/>
      <c r="I542" s="836"/>
      <c r="J542" s="836"/>
      <c r="K542" s="864">
        <f t="shared" si="9"/>
        <v>0</v>
      </c>
    </row>
    <row r="543" spans="1:11" ht="15.75" x14ac:dyDescent="0.25">
      <c r="A543" s="838">
        <v>540</v>
      </c>
      <c r="B543" s="836"/>
      <c r="C543" s="836"/>
      <c r="D543" s="836"/>
      <c r="E543" s="855"/>
      <c r="F543" s="836"/>
      <c r="G543" s="836"/>
      <c r="H543" s="836"/>
      <c r="I543" s="836"/>
      <c r="J543" s="836"/>
      <c r="K543" s="864">
        <f t="shared" si="9"/>
        <v>0</v>
      </c>
    </row>
    <row r="544" spans="1:11" ht="15.75" x14ac:dyDescent="0.25">
      <c r="A544" s="838">
        <v>541</v>
      </c>
      <c r="B544" s="836"/>
      <c r="C544" s="836"/>
      <c r="D544" s="836"/>
      <c r="E544" s="855"/>
      <c r="F544" s="836"/>
      <c r="G544" s="836"/>
      <c r="H544" s="836"/>
      <c r="I544" s="836"/>
      <c r="J544" s="836"/>
      <c r="K544" s="864">
        <f t="shared" si="9"/>
        <v>0</v>
      </c>
    </row>
    <row r="545" spans="1:11" ht="15.75" x14ac:dyDescent="0.25">
      <c r="A545" s="838">
        <v>542</v>
      </c>
      <c r="B545" s="836"/>
      <c r="C545" s="836"/>
      <c r="D545" s="836"/>
      <c r="E545" s="855"/>
      <c r="F545" s="836"/>
      <c r="G545" s="836"/>
      <c r="H545" s="836"/>
      <c r="I545" s="836"/>
      <c r="J545" s="836"/>
      <c r="K545" s="864">
        <f t="shared" si="9"/>
        <v>0</v>
      </c>
    </row>
    <row r="546" spans="1:11" ht="15.75" x14ac:dyDescent="0.25">
      <c r="A546" s="838">
        <v>543</v>
      </c>
      <c r="B546" s="836"/>
      <c r="C546" s="836"/>
      <c r="D546" s="836"/>
      <c r="E546" s="855"/>
      <c r="F546" s="836"/>
      <c r="G546" s="836"/>
      <c r="H546" s="836"/>
      <c r="I546" s="836"/>
      <c r="J546" s="836"/>
      <c r="K546" s="864">
        <f t="shared" si="9"/>
        <v>0</v>
      </c>
    </row>
    <row r="547" spans="1:11" ht="15.75" x14ac:dyDescent="0.25">
      <c r="A547" s="838">
        <v>544</v>
      </c>
      <c r="B547" s="836"/>
      <c r="C547" s="836"/>
      <c r="D547" s="836"/>
      <c r="E547" s="855"/>
      <c r="F547" s="836"/>
      <c r="G547" s="836"/>
      <c r="H547" s="836"/>
      <c r="I547" s="836"/>
      <c r="J547" s="836"/>
      <c r="K547" s="864">
        <f t="shared" si="9"/>
        <v>0</v>
      </c>
    </row>
    <row r="548" spans="1:11" ht="15.75" x14ac:dyDescent="0.25">
      <c r="A548" s="838">
        <v>545</v>
      </c>
      <c r="B548" s="836"/>
      <c r="C548" s="836"/>
      <c r="D548" s="836"/>
      <c r="E548" s="855"/>
      <c r="F548" s="836"/>
      <c r="G548" s="836"/>
      <c r="H548" s="836"/>
      <c r="I548" s="836"/>
      <c r="J548" s="836"/>
      <c r="K548" s="864">
        <f t="shared" si="9"/>
        <v>0</v>
      </c>
    </row>
    <row r="549" spans="1:11" ht="15.75" x14ac:dyDescent="0.25">
      <c r="A549" s="838">
        <v>546</v>
      </c>
      <c r="B549" s="836"/>
      <c r="C549" s="836"/>
      <c r="D549" s="836"/>
      <c r="E549" s="855"/>
      <c r="F549" s="836"/>
      <c r="G549" s="836"/>
      <c r="H549" s="836"/>
      <c r="I549" s="836"/>
      <c r="J549" s="836"/>
      <c r="K549" s="864">
        <f t="shared" si="9"/>
        <v>0</v>
      </c>
    </row>
    <row r="550" spans="1:11" ht="15.75" x14ac:dyDescent="0.25">
      <c r="A550" s="838">
        <v>547</v>
      </c>
      <c r="B550" s="836"/>
      <c r="C550" s="836"/>
      <c r="D550" s="836"/>
      <c r="E550" s="855"/>
      <c r="F550" s="836"/>
      <c r="G550" s="836"/>
      <c r="H550" s="836"/>
      <c r="I550" s="836"/>
      <c r="J550" s="836"/>
      <c r="K550" s="864">
        <f t="shared" si="9"/>
        <v>0</v>
      </c>
    </row>
    <row r="551" spans="1:11" ht="15.75" x14ac:dyDescent="0.25">
      <c r="A551" s="838">
        <v>548</v>
      </c>
      <c r="B551" s="836"/>
      <c r="C551" s="836"/>
      <c r="D551" s="836"/>
      <c r="E551" s="855"/>
      <c r="F551" s="836"/>
      <c r="G551" s="836"/>
      <c r="H551" s="836"/>
      <c r="I551" s="836"/>
      <c r="J551" s="836"/>
      <c r="K551" s="864">
        <f t="shared" si="9"/>
        <v>0</v>
      </c>
    </row>
    <row r="552" spans="1:11" ht="15.75" x14ac:dyDescent="0.25">
      <c r="A552" s="838">
        <v>549</v>
      </c>
      <c r="B552" s="836"/>
      <c r="C552" s="836"/>
      <c r="D552" s="836"/>
      <c r="E552" s="855"/>
      <c r="F552" s="836"/>
      <c r="G552" s="836"/>
      <c r="H552" s="836"/>
      <c r="I552" s="836"/>
      <c r="J552" s="836"/>
      <c r="K552" s="864">
        <f t="shared" si="9"/>
        <v>0</v>
      </c>
    </row>
    <row r="553" spans="1:11" ht="15.75" x14ac:dyDescent="0.25">
      <c r="A553" s="838">
        <v>550</v>
      </c>
      <c r="B553" s="836"/>
      <c r="C553" s="836"/>
      <c r="D553" s="836"/>
      <c r="E553" s="855"/>
      <c r="F553" s="836"/>
      <c r="G553" s="836"/>
      <c r="H553" s="836"/>
      <c r="I553" s="836"/>
      <c r="J553" s="836"/>
      <c r="K553" s="864">
        <f t="shared" si="9"/>
        <v>0</v>
      </c>
    </row>
    <row r="554" spans="1:11" ht="15.75" x14ac:dyDescent="0.25">
      <c r="A554" s="838">
        <v>551</v>
      </c>
      <c r="B554" s="836"/>
      <c r="C554" s="836"/>
      <c r="D554" s="836"/>
      <c r="E554" s="855"/>
      <c r="F554" s="836"/>
      <c r="G554" s="836"/>
      <c r="H554" s="836"/>
      <c r="I554" s="836"/>
      <c r="J554" s="836"/>
      <c r="K554" s="864">
        <f t="shared" si="9"/>
        <v>0</v>
      </c>
    </row>
  </sheetData>
  <autoFilter ref="A2:G2"/>
  <mergeCells count="1">
    <mergeCell ref="A3:G3"/>
  </mergeCells>
  <dataValidations count="1">
    <dataValidation type="list" allowBlank="1" showInputMessage="1" showErrorMessage="1" sqref="E4:E303">
      <formula1>$M$4:$M$6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 tint="0.39997558519241921"/>
    <outlinePr summaryBelow="0"/>
    <pageSetUpPr fitToPage="1"/>
  </sheetPr>
  <dimension ref="A1:R56"/>
  <sheetViews>
    <sheetView showGridLines="0" workbookViewId="0">
      <pane ySplit="5" topLeftCell="A6" activePane="bottomLeft" state="frozen"/>
      <selection activeCell="B1" sqref="B1"/>
      <selection pane="bottomLeft" activeCell="O39" sqref="O39:O48"/>
    </sheetView>
  </sheetViews>
  <sheetFormatPr defaultRowHeight="12.75" customHeight="1" x14ac:dyDescent="0.2"/>
  <cols>
    <col min="1" max="1" width="16.28515625" customWidth="1"/>
    <col min="2" max="2" width="29.7109375" customWidth="1"/>
    <col min="3" max="3" width="18.42578125" customWidth="1"/>
    <col min="4" max="4" width="7.7109375" customWidth="1"/>
    <col min="5" max="5" width="13.7109375" customWidth="1"/>
    <col min="6" max="6" width="11.140625" customWidth="1"/>
    <col min="7" max="7" width="18.5703125" customWidth="1"/>
    <col min="8" max="8" width="7.85546875" customWidth="1"/>
    <col min="9" max="9" width="17.28515625" customWidth="1"/>
    <col min="10" max="10" width="9.42578125" customWidth="1"/>
    <col min="11" max="11" width="15.42578125" customWidth="1"/>
    <col min="12" max="12" width="8.140625" customWidth="1"/>
    <col min="13" max="13" width="21.140625" customWidth="1"/>
    <col min="14" max="14" width="8.5703125" customWidth="1"/>
    <col min="15" max="17" width="15.42578125" customWidth="1"/>
    <col min="18" max="18" width="11.140625" customWidth="1"/>
  </cols>
  <sheetData>
    <row r="1" spans="1:18" ht="26.25" customHeight="1" x14ac:dyDescent="0.2">
      <c r="A1" s="2209" t="s">
        <v>1544</v>
      </c>
      <c r="B1" s="2209"/>
      <c r="C1" s="2209"/>
      <c r="D1" s="2209"/>
      <c r="E1" s="2209"/>
      <c r="F1" s="2209"/>
      <c r="G1" s="2209"/>
      <c r="H1" s="2209"/>
      <c r="I1" s="2209"/>
      <c r="J1" s="2209"/>
      <c r="K1" s="2209"/>
      <c r="L1" s="2209"/>
      <c r="M1" s="2209"/>
      <c r="N1" s="2209"/>
      <c r="O1" s="2209"/>
      <c r="P1" s="2209"/>
      <c r="Q1" s="2209"/>
    </row>
    <row r="2" spans="1:18" ht="13.5" customHeight="1" x14ac:dyDescent="0.2">
      <c r="A2" s="320" t="s">
        <v>57</v>
      </c>
      <c r="B2" s="2"/>
      <c r="C2" s="2"/>
      <c r="D2" s="2"/>
      <c r="E2" s="2"/>
      <c r="F2" s="2"/>
      <c r="G2" s="2"/>
      <c r="H2" s="2"/>
      <c r="I2" s="2"/>
      <c r="J2" s="2"/>
    </row>
    <row r="3" spans="1:18" ht="15" customHeight="1" x14ac:dyDescent="0.2">
      <c r="A3" s="2207" t="s">
        <v>1545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322"/>
      <c r="N3" s="321"/>
      <c r="O3" s="323">
        <f>SUM(O49,O6)</f>
        <v>68331900</v>
      </c>
      <c r="P3" s="323">
        <f t="shared" ref="P3:Q3" si="0">SUM(P49,P6)</f>
        <v>67835100</v>
      </c>
      <c r="Q3" s="323">
        <f t="shared" si="0"/>
        <v>67835100</v>
      </c>
    </row>
    <row r="4" spans="1:18" ht="15" customHeight="1" x14ac:dyDescent="0.2">
      <c r="A4" s="2207" t="s">
        <v>697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322"/>
      <c r="N4" s="321"/>
      <c r="O4" s="324">
        <v>10576400</v>
      </c>
      <c r="P4" s="324">
        <v>10390900</v>
      </c>
      <c r="Q4" s="324">
        <v>10390900</v>
      </c>
      <c r="R4" s="934"/>
    </row>
    <row r="5" spans="1:18" ht="26.25" customHeight="1" x14ac:dyDescent="0.2">
      <c r="A5" s="1614" t="s">
        <v>41</v>
      </c>
      <c r="B5" s="1614" t="s">
        <v>40</v>
      </c>
      <c r="C5" s="1614" t="s">
        <v>110</v>
      </c>
      <c r="D5" s="38" t="s">
        <v>109</v>
      </c>
      <c r="E5" s="1614" t="s">
        <v>39</v>
      </c>
      <c r="F5" s="38" t="s">
        <v>38</v>
      </c>
      <c r="G5" s="1614" t="s">
        <v>108</v>
      </c>
      <c r="H5" s="38" t="s">
        <v>107</v>
      </c>
      <c r="I5" s="1614" t="s">
        <v>36</v>
      </c>
      <c r="J5" s="38" t="s">
        <v>35</v>
      </c>
      <c r="K5" s="1614" t="s">
        <v>34</v>
      </c>
      <c r="L5" s="38" t="s">
        <v>33</v>
      </c>
      <c r="M5" s="1614" t="s">
        <v>32</v>
      </c>
      <c r="N5" s="38" t="s">
        <v>31</v>
      </c>
      <c r="O5" s="1" t="s">
        <v>1529</v>
      </c>
      <c r="P5" s="1" t="s">
        <v>1530</v>
      </c>
      <c r="Q5" s="1" t="s">
        <v>1531</v>
      </c>
      <c r="R5" s="356"/>
    </row>
    <row r="6" spans="1:18" ht="38.25" hidden="1" customHeight="1" x14ac:dyDescent="0.25">
      <c r="A6" s="1746" t="s">
        <v>4</v>
      </c>
      <c r="B6" s="1747" t="s">
        <v>1816</v>
      </c>
      <c r="C6" s="1747"/>
      <c r="D6" s="1748"/>
      <c r="E6" s="1747"/>
      <c r="F6" s="1748"/>
      <c r="G6" s="1747"/>
      <c r="H6" s="1748"/>
      <c r="I6" s="1747"/>
      <c r="J6" s="1748"/>
      <c r="K6" s="1747"/>
      <c r="L6" s="1748"/>
      <c r="M6" s="1747"/>
      <c r="N6" s="1748"/>
      <c r="O6" s="1749">
        <v>65197100</v>
      </c>
      <c r="P6" s="1749">
        <v>64938100</v>
      </c>
      <c r="Q6" s="1750">
        <v>64938100</v>
      </c>
    </row>
    <row r="7" spans="1:18" ht="25.5" hidden="1" customHeight="1" x14ac:dyDescent="0.2">
      <c r="A7" s="572" t="s">
        <v>4</v>
      </c>
      <c r="B7" s="573" t="s">
        <v>1816</v>
      </c>
      <c r="C7" s="573" t="s">
        <v>1232</v>
      </c>
      <c r="D7" s="574" t="s">
        <v>1532</v>
      </c>
      <c r="E7" s="573" t="s">
        <v>1237</v>
      </c>
      <c r="F7" s="574" t="s">
        <v>1533</v>
      </c>
      <c r="G7" s="573" t="s">
        <v>112</v>
      </c>
      <c r="H7" s="574" t="s">
        <v>111</v>
      </c>
      <c r="I7" s="573" t="s">
        <v>7</v>
      </c>
      <c r="J7" s="574" t="s">
        <v>1534</v>
      </c>
      <c r="K7" s="573" t="s">
        <v>3</v>
      </c>
      <c r="L7" s="574" t="s">
        <v>1535</v>
      </c>
      <c r="M7" s="573" t="s">
        <v>30</v>
      </c>
      <c r="N7" s="574" t="s">
        <v>29</v>
      </c>
      <c r="O7" s="576">
        <v>365300</v>
      </c>
      <c r="P7" s="576">
        <v>365300</v>
      </c>
      <c r="Q7" s="577">
        <v>365300</v>
      </c>
    </row>
    <row r="8" spans="1:18" ht="25.5" hidden="1" customHeight="1" x14ac:dyDescent="0.2">
      <c r="A8" s="572" t="s">
        <v>4</v>
      </c>
      <c r="B8" s="573" t="s">
        <v>1816</v>
      </c>
      <c r="C8" s="573" t="s">
        <v>1232</v>
      </c>
      <c r="D8" s="574" t="s">
        <v>1532</v>
      </c>
      <c r="E8" s="573" t="s">
        <v>1237</v>
      </c>
      <c r="F8" s="574" t="s">
        <v>1533</v>
      </c>
      <c r="G8" s="573" t="s">
        <v>112</v>
      </c>
      <c r="H8" s="574" t="s">
        <v>111</v>
      </c>
      <c r="I8" s="573" t="s">
        <v>7</v>
      </c>
      <c r="J8" s="574" t="s">
        <v>1534</v>
      </c>
      <c r="K8" s="573" t="s">
        <v>3</v>
      </c>
      <c r="L8" s="574" t="s">
        <v>1535</v>
      </c>
      <c r="M8" s="573" t="s">
        <v>28</v>
      </c>
      <c r="N8" s="574" t="s">
        <v>27</v>
      </c>
      <c r="O8" s="576">
        <v>956000</v>
      </c>
      <c r="P8" s="576">
        <v>956000</v>
      </c>
      <c r="Q8" s="577">
        <v>956000</v>
      </c>
    </row>
    <row r="9" spans="1:18" ht="25.5" hidden="1" customHeight="1" x14ac:dyDescent="0.2">
      <c r="A9" s="572" t="s">
        <v>4</v>
      </c>
      <c r="B9" s="573" t="s">
        <v>1816</v>
      </c>
      <c r="C9" s="573" t="s">
        <v>1232</v>
      </c>
      <c r="D9" s="574" t="s">
        <v>1532</v>
      </c>
      <c r="E9" s="573" t="s">
        <v>1237</v>
      </c>
      <c r="F9" s="574" t="s">
        <v>1533</v>
      </c>
      <c r="G9" s="573" t="s">
        <v>112</v>
      </c>
      <c r="H9" s="574" t="s">
        <v>111</v>
      </c>
      <c r="I9" s="573" t="s">
        <v>7</v>
      </c>
      <c r="J9" s="574" t="s">
        <v>1534</v>
      </c>
      <c r="K9" s="573" t="s">
        <v>3</v>
      </c>
      <c r="L9" s="574" t="s">
        <v>1535</v>
      </c>
      <c r="M9" s="573" t="s">
        <v>119</v>
      </c>
      <c r="N9" s="574" t="s">
        <v>118</v>
      </c>
      <c r="O9" s="576">
        <v>34000</v>
      </c>
      <c r="P9" s="576">
        <v>34000</v>
      </c>
      <c r="Q9" s="577">
        <v>34000</v>
      </c>
    </row>
    <row r="10" spans="1:18" ht="25.5" hidden="1" customHeight="1" x14ac:dyDescent="0.2">
      <c r="A10" s="572" t="s">
        <v>4</v>
      </c>
      <c r="B10" s="573" t="s">
        <v>1816</v>
      </c>
      <c r="C10" s="573" t="s">
        <v>1232</v>
      </c>
      <c r="D10" s="574" t="s">
        <v>1532</v>
      </c>
      <c r="E10" s="573" t="s">
        <v>1237</v>
      </c>
      <c r="F10" s="574" t="s">
        <v>1533</v>
      </c>
      <c r="G10" s="573" t="s">
        <v>112</v>
      </c>
      <c r="H10" s="574" t="s">
        <v>111</v>
      </c>
      <c r="I10" s="573" t="s">
        <v>7</v>
      </c>
      <c r="J10" s="574" t="s">
        <v>1534</v>
      </c>
      <c r="K10" s="573" t="s">
        <v>3</v>
      </c>
      <c r="L10" s="574" t="s">
        <v>1535</v>
      </c>
      <c r="M10" s="573" t="s">
        <v>117</v>
      </c>
      <c r="N10" s="574" t="s">
        <v>116</v>
      </c>
      <c r="O10" s="576">
        <v>73500</v>
      </c>
      <c r="P10" s="576"/>
      <c r="Q10" s="577"/>
    </row>
    <row r="11" spans="1:18" ht="25.5" hidden="1" customHeight="1" x14ac:dyDescent="0.2">
      <c r="A11" s="572" t="s">
        <v>4</v>
      </c>
      <c r="B11" s="573" t="s">
        <v>1816</v>
      </c>
      <c r="C11" s="573" t="s">
        <v>1232</v>
      </c>
      <c r="D11" s="574" t="s">
        <v>1532</v>
      </c>
      <c r="E11" s="573" t="s">
        <v>1237</v>
      </c>
      <c r="F11" s="574" t="s">
        <v>1533</v>
      </c>
      <c r="G11" s="573" t="s">
        <v>112</v>
      </c>
      <c r="H11" s="574" t="s">
        <v>111</v>
      </c>
      <c r="I11" s="573" t="s">
        <v>7</v>
      </c>
      <c r="J11" s="574" t="s">
        <v>1534</v>
      </c>
      <c r="K11" s="573" t="s">
        <v>3</v>
      </c>
      <c r="L11" s="574" t="s">
        <v>1535</v>
      </c>
      <c r="M11" s="573" t="s">
        <v>121</v>
      </c>
      <c r="N11" s="574" t="s">
        <v>120</v>
      </c>
      <c r="O11" s="576">
        <v>7863900</v>
      </c>
      <c r="P11" s="576">
        <v>7863900</v>
      </c>
      <c r="Q11" s="577">
        <v>7863900</v>
      </c>
    </row>
    <row r="12" spans="1:18" ht="25.5" hidden="1" customHeight="1" x14ac:dyDescent="0.2">
      <c r="A12" s="572" t="s">
        <v>4</v>
      </c>
      <c r="B12" s="573" t="s">
        <v>1816</v>
      </c>
      <c r="C12" s="573" t="s">
        <v>1232</v>
      </c>
      <c r="D12" s="574" t="s">
        <v>1532</v>
      </c>
      <c r="E12" s="573" t="s">
        <v>1237</v>
      </c>
      <c r="F12" s="574" t="s">
        <v>1533</v>
      </c>
      <c r="G12" s="573" t="s">
        <v>112</v>
      </c>
      <c r="H12" s="574" t="s">
        <v>111</v>
      </c>
      <c r="I12" s="573" t="s">
        <v>7</v>
      </c>
      <c r="J12" s="574" t="s">
        <v>1534</v>
      </c>
      <c r="K12" s="573" t="s">
        <v>3</v>
      </c>
      <c r="L12" s="574" t="s">
        <v>1535</v>
      </c>
      <c r="M12" s="573" t="s">
        <v>26</v>
      </c>
      <c r="N12" s="574" t="s">
        <v>25</v>
      </c>
      <c r="O12" s="576">
        <v>74000</v>
      </c>
      <c r="P12" s="576">
        <v>74000</v>
      </c>
      <c r="Q12" s="577">
        <v>74000</v>
      </c>
    </row>
    <row r="13" spans="1:18" ht="25.5" hidden="1" customHeight="1" x14ac:dyDescent="0.2">
      <c r="A13" s="572" t="s">
        <v>4</v>
      </c>
      <c r="B13" s="573" t="s">
        <v>1816</v>
      </c>
      <c r="C13" s="573" t="s">
        <v>1232</v>
      </c>
      <c r="D13" s="574" t="s">
        <v>1532</v>
      </c>
      <c r="E13" s="573" t="s">
        <v>1237</v>
      </c>
      <c r="F13" s="574" t="s">
        <v>1533</v>
      </c>
      <c r="G13" s="573" t="s">
        <v>112</v>
      </c>
      <c r="H13" s="574" t="s">
        <v>111</v>
      </c>
      <c r="I13" s="573" t="s">
        <v>7</v>
      </c>
      <c r="J13" s="574" t="s">
        <v>1534</v>
      </c>
      <c r="K13" s="573" t="s">
        <v>3</v>
      </c>
      <c r="L13" s="574" t="s">
        <v>1535</v>
      </c>
      <c r="M13" s="573" t="s">
        <v>123</v>
      </c>
      <c r="N13" s="574" t="s">
        <v>122</v>
      </c>
      <c r="O13" s="576">
        <v>2335600</v>
      </c>
      <c r="P13" s="576">
        <v>2335600</v>
      </c>
      <c r="Q13" s="577">
        <v>2335600</v>
      </c>
    </row>
    <row r="14" spans="1:18" ht="25.5" hidden="1" customHeight="1" x14ac:dyDescent="0.2">
      <c r="A14" s="572" t="s">
        <v>4</v>
      </c>
      <c r="B14" s="573" t="s">
        <v>1816</v>
      </c>
      <c r="C14" s="573" t="s">
        <v>1232</v>
      </c>
      <c r="D14" s="574" t="s">
        <v>1532</v>
      </c>
      <c r="E14" s="573" t="s">
        <v>1237</v>
      </c>
      <c r="F14" s="574" t="s">
        <v>1533</v>
      </c>
      <c r="G14" s="573" t="s">
        <v>112</v>
      </c>
      <c r="H14" s="574" t="s">
        <v>111</v>
      </c>
      <c r="I14" s="573" t="s">
        <v>7</v>
      </c>
      <c r="J14" s="574" t="s">
        <v>1534</v>
      </c>
      <c r="K14" s="573" t="s">
        <v>3</v>
      </c>
      <c r="L14" s="574" t="s">
        <v>1535</v>
      </c>
      <c r="M14" s="573" t="s">
        <v>24</v>
      </c>
      <c r="N14" s="574" t="s">
        <v>23</v>
      </c>
      <c r="O14" s="576">
        <v>1563300</v>
      </c>
      <c r="P14" s="576">
        <v>1563300</v>
      </c>
      <c r="Q14" s="577">
        <v>1563300</v>
      </c>
    </row>
    <row r="15" spans="1:18" ht="25.5" hidden="1" customHeight="1" x14ac:dyDescent="0.2">
      <c r="A15" s="572" t="s">
        <v>4</v>
      </c>
      <c r="B15" s="573" t="s">
        <v>1816</v>
      </c>
      <c r="C15" s="573" t="s">
        <v>1232</v>
      </c>
      <c r="D15" s="574" t="s">
        <v>1532</v>
      </c>
      <c r="E15" s="573" t="s">
        <v>1237</v>
      </c>
      <c r="F15" s="574" t="s">
        <v>1533</v>
      </c>
      <c r="G15" s="573" t="s">
        <v>112</v>
      </c>
      <c r="H15" s="574" t="s">
        <v>111</v>
      </c>
      <c r="I15" s="573" t="s">
        <v>7</v>
      </c>
      <c r="J15" s="574" t="s">
        <v>1534</v>
      </c>
      <c r="K15" s="573" t="s">
        <v>3</v>
      </c>
      <c r="L15" s="574" t="s">
        <v>1535</v>
      </c>
      <c r="M15" s="573" t="s">
        <v>22</v>
      </c>
      <c r="N15" s="574" t="s">
        <v>21</v>
      </c>
      <c r="O15" s="576">
        <v>333900</v>
      </c>
      <c r="P15" s="576">
        <v>333900</v>
      </c>
      <c r="Q15" s="577">
        <v>333900</v>
      </c>
    </row>
    <row r="16" spans="1:18" ht="25.5" hidden="1" customHeight="1" x14ac:dyDescent="0.2">
      <c r="A16" s="572" t="s">
        <v>4</v>
      </c>
      <c r="B16" s="573" t="s">
        <v>1816</v>
      </c>
      <c r="C16" s="573" t="s">
        <v>1232</v>
      </c>
      <c r="D16" s="574" t="s">
        <v>1532</v>
      </c>
      <c r="E16" s="573" t="s">
        <v>1237</v>
      </c>
      <c r="F16" s="574" t="s">
        <v>1533</v>
      </c>
      <c r="G16" s="573" t="s">
        <v>112</v>
      </c>
      <c r="H16" s="574" t="s">
        <v>111</v>
      </c>
      <c r="I16" s="573" t="s">
        <v>7</v>
      </c>
      <c r="J16" s="574" t="s">
        <v>1534</v>
      </c>
      <c r="K16" s="573" t="s">
        <v>3</v>
      </c>
      <c r="L16" s="574" t="s">
        <v>1535</v>
      </c>
      <c r="M16" s="573" t="s">
        <v>1536</v>
      </c>
      <c r="N16" s="574" t="s">
        <v>15</v>
      </c>
      <c r="O16" s="576">
        <v>1200000</v>
      </c>
      <c r="P16" s="576">
        <v>1200000</v>
      </c>
      <c r="Q16" s="577">
        <v>1200000</v>
      </c>
    </row>
    <row r="17" spans="1:17" ht="25.5" hidden="1" customHeight="1" x14ac:dyDescent="0.2">
      <c r="A17" s="572" t="s">
        <v>4</v>
      </c>
      <c r="B17" s="573" t="s">
        <v>1816</v>
      </c>
      <c r="C17" s="573" t="s">
        <v>1232</v>
      </c>
      <c r="D17" s="574" t="s">
        <v>1532</v>
      </c>
      <c r="E17" s="573" t="s">
        <v>1237</v>
      </c>
      <c r="F17" s="574" t="s">
        <v>1533</v>
      </c>
      <c r="G17" s="573" t="s">
        <v>112</v>
      </c>
      <c r="H17" s="574" t="s">
        <v>111</v>
      </c>
      <c r="I17" s="573" t="s">
        <v>7</v>
      </c>
      <c r="J17" s="574" t="s">
        <v>1534</v>
      </c>
      <c r="K17" s="573" t="s">
        <v>3</v>
      </c>
      <c r="L17" s="574" t="s">
        <v>1535</v>
      </c>
      <c r="M17" s="573" t="s">
        <v>20</v>
      </c>
      <c r="N17" s="574" t="s">
        <v>19</v>
      </c>
      <c r="O17" s="576">
        <v>66300</v>
      </c>
      <c r="P17" s="576">
        <v>66300</v>
      </c>
      <c r="Q17" s="577">
        <v>66300</v>
      </c>
    </row>
    <row r="18" spans="1:17" ht="25.5" hidden="1" customHeight="1" x14ac:dyDescent="0.2">
      <c r="A18" s="572" t="s">
        <v>4</v>
      </c>
      <c r="B18" s="573" t="s">
        <v>1816</v>
      </c>
      <c r="C18" s="573" t="s">
        <v>1232</v>
      </c>
      <c r="D18" s="574" t="s">
        <v>1532</v>
      </c>
      <c r="E18" s="573" t="s">
        <v>1237</v>
      </c>
      <c r="F18" s="574" t="s">
        <v>1533</v>
      </c>
      <c r="G18" s="573" t="s">
        <v>112</v>
      </c>
      <c r="H18" s="574" t="s">
        <v>111</v>
      </c>
      <c r="I18" s="573" t="s">
        <v>7</v>
      </c>
      <c r="J18" s="574" t="s">
        <v>1534</v>
      </c>
      <c r="K18" s="573" t="s">
        <v>3</v>
      </c>
      <c r="L18" s="574" t="s">
        <v>1535</v>
      </c>
      <c r="M18" s="573" t="s">
        <v>18</v>
      </c>
      <c r="N18" s="574" t="s">
        <v>17</v>
      </c>
      <c r="O18" s="576">
        <v>185500</v>
      </c>
      <c r="P18" s="576"/>
      <c r="Q18" s="577"/>
    </row>
    <row r="19" spans="1:17" ht="25.5" hidden="1" customHeight="1" x14ac:dyDescent="0.2">
      <c r="A19" s="572" t="s">
        <v>4</v>
      </c>
      <c r="B19" s="573" t="s">
        <v>1816</v>
      </c>
      <c r="C19" s="573" t="s">
        <v>1232</v>
      </c>
      <c r="D19" s="574" t="s">
        <v>1532</v>
      </c>
      <c r="E19" s="573" t="s">
        <v>1237</v>
      </c>
      <c r="F19" s="574" t="s">
        <v>1533</v>
      </c>
      <c r="G19" s="573" t="s">
        <v>112</v>
      </c>
      <c r="H19" s="574" t="s">
        <v>111</v>
      </c>
      <c r="I19" s="573" t="s">
        <v>7</v>
      </c>
      <c r="J19" s="574" t="s">
        <v>1534</v>
      </c>
      <c r="K19" s="573" t="s">
        <v>3</v>
      </c>
      <c r="L19" s="574" t="s">
        <v>1535</v>
      </c>
      <c r="M19" s="573" t="s">
        <v>1</v>
      </c>
      <c r="N19" s="574" t="s">
        <v>0</v>
      </c>
      <c r="O19" s="576">
        <v>653000</v>
      </c>
      <c r="P19" s="576">
        <v>653000</v>
      </c>
      <c r="Q19" s="577">
        <v>653000</v>
      </c>
    </row>
    <row r="20" spans="1:17" ht="25.5" hidden="1" customHeight="1" x14ac:dyDescent="0.2">
      <c r="A20" s="572" t="s">
        <v>4</v>
      </c>
      <c r="B20" s="573" t="s">
        <v>1816</v>
      </c>
      <c r="C20" s="573" t="s">
        <v>1232</v>
      </c>
      <c r="D20" s="574" t="s">
        <v>1532</v>
      </c>
      <c r="E20" s="573" t="s">
        <v>1237</v>
      </c>
      <c r="F20" s="574" t="s">
        <v>1533</v>
      </c>
      <c r="G20" s="573" t="s">
        <v>112</v>
      </c>
      <c r="H20" s="574" t="s">
        <v>111</v>
      </c>
      <c r="I20" s="573" t="s">
        <v>7</v>
      </c>
      <c r="J20" s="574" t="s">
        <v>1534</v>
      </c>
      <c r="K20" s="573" t="s">
        <v>3</v>
      </c>
      <c r="L20" s="574" t="s">
        <v>1535</v>
      </c>
      <c r="M20" s="573" t="s">
        <v>14</v>
      </c>
      <c r="N20" s="574" t="s">
        <v>13</v>
      </c>
      <c r="O20" s="576">
        <v>310600</v>
      </c>
      <c r="P20" s="576">
        <v>310600</v>
      </c>
      <c r="Q20" s="577">
        <v>310600</v>
      </c>
    </row>
    <row r="21" spans="1:17" ht="25.5" hidden="1" customHeight="1" x14ac:dyDescent="0.2">
      <c r="A21" s="572" t="s">
        <v>4</v>
      </c>
      <c r="B21" s="573" t="s">
        <v>1816</v>
      </c>
      <c r="C21" s="573" t="s">
        <v>1232</v>
      </c>
      <c r="D21" s="574" t="s">
        <v>1532</v>
      </c>
      <c r="E21" s="573" t="s">
        <v>1237</v>
      </c>
      <c r="F21" s="574" t="s">
        <v>1533</v>
      </c>
      <c r="G21" s="573" t="s">
        <v>112</v>
      </c>
      <c r="H21" s="574" t="s">
        <v>111</v>
      </c>
      <c r="I21" s="573" t="s">
        <v>7</v>
      </c>
      <c r="J21" s="574" t="s">
        <v>1534</v>
      </c>
      <c r="K21" s="573" t="s">
        <v>3</v>
      </c>
      <c r="L21" s="574" t="s">
        <v>1535</v>
      </c>
      <c r="M21" s="573" t="s">
        <v>12</v>
      </c>
      <c r="N21" s="574" t="s">
        <v>11</v>
      </c>
      <c r="O21" s="576">
        <v>469400</v>
      </c>
      <c r="P21" s="576">
        <v>469400</v>
      </c>
      <c r="Q21" s="577">
        <v>469400</v>
      </c>
    </row>
    <row r="22" spans="1:17" ht="25.5" hidden="1" customHeight="1" x14ac:dyDescent="0.2">
      <c r="A22" s="572" t="s">
        <v>4</v>
      </c>
      <c r="B22" s="573" t="s">
        <v>1816</v>
      </c>
      <c r="C22" s="573" t="s">
        <v>1232</v>
      </c>
      <c r="D22" s="574" t="s">
        <v>1532</v>
      </c>
      <c r="E22" s="573" t="s">
        <v>1237</v>
      </c>
      <c r="F22" s="574" t="s">
        <v>1533</v>
      </c>
      <c r="G22" s="573" t="s">
        <v>112</v>
      </c>
      <c r="H22" s="574" t="s">
        <v>111</v>
      </c>
      <c r="I22" s="573" t="s">
        <v>7</v>
      </c>
      <c r="J22" s="574" t="s">
        <v>1534</v>
      </c>
      <c r="K22" s="573" t="s">
        <v>3</v>
      </c>
      <c r="L22" s="574" t="s">
        <v>1535</v>
      </c>
      <c r="M22" s="573" t="s">
        <v>10</v>
      </c>
      <c r="N22" s="574" t="s">
        <v>9</v>
      </c>
      <c r="O22" s="576">
        <v>2318000</v>
      </c>
      <c r="P22" s="576">
        <v>2318000</v>
      </c>
      <c r="Q22" s="577">
        <v>2318000</v>
      </c>
    </row>
    <row r="23" spans="1:17" ht="25.5" hidden="1" customHeight="1" x14ac:dyDescent="0.2">
      <c r="A23" s="572" t="s">
        <v>4</v>
      </c>
      <c r="B23" s="573" t="s">
        <v>1816</v>
      </c>
      <c r="C23" s="573" t="s">
        <v>1232</v>
      </c>
      <c r="D23" s="574" t="s">
        <v>1532</v>
      </c>
      <c r="E23" s="573" t="s">
        <v>1237</v>
      </c>
      <c r="F23" s="574" t="s">
        <v>1533</v>
      </c>
      <c r="G23" s="573" t="s">
        <v>112</v>
      </c>
      <c r="H23" s="574" t="s">
        <v>111</v>
      </c>
      <c r="I23" s="573" t="s">
        <v>7</v>
      </c>
      <c r="J23" s="574" t="s">
        <v>1534</v>
      </c>
      <c r="K23" s="573" t="s">
        <v>3</v>
      </c>
      <c r="L23" s="574" t="s">
        <v>1535</v>
      </c>
      <c r="M23" s="573" t="s">
        <v>1539</v>
      </c>
      <c r="N23" s="574" t="s">
        <v>1540</v>
      </c>
      <c r="O23" s="576">
        <v>1100</v>
      </c>
      <c r="P23" s="576">
        <v>1100</v>
      </c>
      <c r="Q23" s="577">
        <v>1100</v>
      </c>
    </row>
    <row r="24" spans="1:17" ht="25.5" hidden="1" customHeight="1" x14ac:dyDescent="0.2">
      <c r="A24" s="572" t="s">
        <v>4</v>
      </c>
      <c r="B24" s="573" t="s">
        <v>1816</v>
      </c>
      <c r="C24" s="573" t="s">
        <v>1232</v>
      </c>
      <c r="D24" s="574" t="s">
        <v>1532</v>
      </c>
      <c r="E24" s="573" t="s">
        <v>1237</v>
      </c>
      <c r="F24" s="574" t="s">
        <v>1533</v>
      </c>
      <c r="G24" s="573" t="s">
        <v>112</v>
      </c>
      <c r="H24" s="574" t="s">
        <v>111</v>
      </c>
      <c r="I24" s="573" t="s">
        <v>7</v>
      </c>
      <c r="J24" s="574" t="s">
        <v>1534</v>
      </c>
      <c r="K24" s="573" t="s">
        <v>3</v>
      </c>
      <c r="L24" s="574" t="s">
        <v>1535</v>
      </c>
      <c r="M24" s="573" t="s">
        <v>6</v>
      </c>
      <c r="N24" s="574" t="s">
        <v>5</v>
      </c>
      <c r="O24" s="576">
        <v>296100</v>
      </c>
      <c r="P24" s="576">
        <v>296100</v>
      </c>
      <c r="Q24" s="577">
        <v>296100</v>
      </c>
    </row>
    <row r="25" spans="1:17" ht="25.5" hidden="1" customHeight="1" x14ac:dyDescent="0.2">
      <c r="A25" s="572" t="s">
        <v>4</v>
      </c>
      <c r="B25" s="573" t="s">
        <v>1816</v>
      </c>
      <c r="C25" s="573" t="s">
        <v>1232</v>
      </c>
      <c r="D25" s="574" t="s">
        <v>1532</v>
      </c>
      <c r="E25" s="575" t="s">
        <v>1233</v>
      </c>
      <c r="F25" s="574" t="s">
        <v>1537</v>
      </c>
      <c r="G25" s="573" t="s">
        <v>112</v>
      </c>
      <c r="H25" s="574" t="s">
        <v>111</v>
      </c>
      <c r="I25" s="573" t="s">
        <v>7</v>
      </c>
      <c r="J25" s="574" t="s">
        <v>1534</v>
      </c>
      <c r="K25" s="575" t="s">
        <v>1234</v>
      </c>
      <c r="L25" s="574" t="s">
        <v>1538</v>
      </c>
      <c r="M25" s="573" t="s">
        <v>117</v>
      </c>
      <c r="N25" s="574" t="s">
        <v>116</v>
      </c>
      <c r="O25" s="576">
        <v>31500</v>
      </c>
      <c r="P25" s="576">
        <v>31500</v>
      </c>
      <c r="Q25" s="577">
        <v>31500</v>
      </c>
    </row>
    <row r="26" spans="1:17" ht="25.5" hidden="1" customHeight="1" x14ac:dyDescent="0.2">
      <c r="A26" s="572" t="s">
        <v>4</v>
      </c>
      <c r="B26" s="573" t="s">
        <v>1816</v>
      </c>
      <c r="C26" s="573" t="s">
        <v>1232</v>
      </c>
      <c r="D26" s="574" t="s">
        <v>1532</v>
      </c>
      <c r="E26" s="575" t="s">
        <v>1233</v>
      </c>
      <c r="F26" s="574" t="s">
        <v>1537</v>
      </c>
      <c r="G26" s="573" t="s">
        <v>112</v>
      </c>
      <c r="H26" s="574" t="s">
        <v>111</v>
      </c>
      <c r="I26" s="573" t="s">
        <v>7</v>
      </c>
      <c r="J26" s="574" t="s">
        <v>1534</v>
      </c>
      <c r="K26" s="575" t="s">
        <v>1234</v>
      </c>
      <c r="L26" s="574" t="s">
        <v>1538</v>
      </c>
      <c r="M26" s="573" t="s">
        <v>121</v>
      </c>
      <c r="N26" s="574" t="s">
        <v>120</v>
      </c>
      <c r="O26" s="576">
        <v>11574100</v>
      </c>
      <c r="P26" s="576">
        <v>11574100</v>
      </c>
      <c r="Q26" s="577">
        <v>11574100</v>
      </c>
    </row>
    <row r="27" spans="1:17" ht="25.5" hidden="1" customHeight="1" x14ac:dyDescent="0.2">
      <c r="A27" s="572" t="s">
        <v>4</v>
      </c>
      <c r="B27" s="573" t="s">
        <v>1816</v>
      </c>
      <c r="C27" s="573" t="s">
        <v>1232</v>
      </c>
      <c r="D27" s="574" t="s">
        <v>1532</v>
      </c>
      <c r="E27" s="575" t="s">
        <v>1233</v>
      </c>
      <c r="F27" s="574" t="s">
        <v>1537</v>
      </c>
      <c r="G27" s="573" t="s">
        <v>112</v>
      </c>
      <c r="H27" s="574" t="s">
        <v>111</v>
      </c>
      <c r="I27" s="573" t="s">
        <v>7</v>
      </c>
      <c r="J27" s="574" t="s">
        <v>1534</v>
      </c>
      <c r="K27" s="575" t="s">
        <v>1234</v>
      </c>
      <c r="L27" s="574" t="s">
        <v>1538</v>
      </c>
      <c r="M27" s="573" t="s">
        <v>26</v>
      </c>
      <c r="N27" s="574" t="s">
        <v>25</v>
      </c>
      <c r="O27" s="576">
        <v>115400</v>
      </c>
      <c r="P27" s="576">
        <v>115400</v>
      </c>
      <c r="Q27" s="577">
        <v>115400</v>
      </c>
    </row>
    <row r="28" spans="1:17" ht="25.5" hidden="1" customHeight="1" x14ac:dyDescent="0.2">
      <c r="A28" s="572" t="s">
        <v>4</v>
      </c>
      <c r="B28" s="573" t="s">
        <v>1816</v>
      </c>
      <c r="C28" s="573" t="s">
        <v>1232</v>
      </c>
      <c r="D28" s="574" t="s">
        <v>1532</v>
      </c>
      <c r="E28" s="575" t="s">
        <v>1233</v>
      </c>
      <c r="F28" s="574" t="s">
        <v>1537</v>
      </c>
      <c r="G28" s="573" t="s">
        <v>112</v>
      </c>
      <c r="H28" s="574" t="s">
        <v>111</v>
      </c>
      <c r="I28" s="573" t="s">
        <v>7</v>
      </c>
      <c r="J28" s="574" t="s">
        <v>1534</v>
      </c>
      <c r="K28" s="575" t="s">
        <v>1234</v>
      </c>
      <c r="L28" s="574" t="s">
        <v>1538</v>
      </c>
      <c r="M28" s="573" t="s">
        <v>3</v>
      </c>
      <c r="N28" s="574" t="s">
        <v>2</v>
      </c>
      <c r="O28" s="576">
        <v>30000</v>
      </c>
      <c r="P28" s="576">
        <v>30000</v>
      </c>
      <c r="Q28" s="577">
        <v>30000</v>
      </c>
    </row>
    <row r="29" spans="1:17" ht="25.5" hidden="1" customHeight="1" x14ac:dyDescent="0.2">
      <c r="A29" s="572" t="s">
        <v>4</v>
      </c>
      <c r="B29" s="573" t="s">
        <v>1816</v>
      </c>
      <c r="C29" s="573" t="s">
        <v>1232</v>
      </c>
      <c r="D29" s="574" t="s">
        <v>1532</v>
      </c>
      <c r="E29" s="575" t="s">
        <v>1233</v>
      </c>
      <c r="F29" s="574" t="s">
        <v>1537</v>
      </c>
      <c r="G29" s="573" t="s">
        <v>112</v>
      </c>
      <c r="H29" s="574" t="s">
        <v>111</v>
      </c>
      <c r="I29" s="573" t="s">
        <v>7</v>
      </c>
      <c r="J29" s="574" t="s">
        <v>1534</v>
      </c>
      <c r="K29" s="575" t="s">
        <v>1234</v>
      </c>
      <c r="L29" s="574" t="s">
        <v>1538</v>
      </c>
      <c r="M29" s="573" t="s">
        <v>123</v>
      </c>
      <c r="N29" s="574" t="s">
        <v>122</v>
      </c>
      <c r="O29" s="576">
        <v>3495400</v>
      </c>
      <c r="P29" s="576">
        <v>3495400</v>
      </c>
      <c r="Q29" s="577">
        <v>3495400</v>
      </c>
    </row>
    <row r="30" spans="1:17" ht="25.5" hidden="1" customHeight="1" x14ac:dyDescent="0.2">
      <c r="A30" s="572" t="s">
        <v>4</v>
      </c>
      <c r="B30" s="573" t="s">
        <v>1816</v>
      </c>
      <c r="C30" s="573" t="s">
        <v>1232</v>
      </c>
      <c r="D30" s="574" t="s">
        <v>1532</v>
      </c>
      <c r="E30" s="575" t="s">
        <v>1233</v>
      </c>
      <c r="F30" s="574" t="s">
        <v>1537</v>
      </c>
      <c r="G30" s="573" t="s">
        <v>112</v>
      </c>
      <c r="H30" s="574" t="s">
        <v>111</v>
      </c>
      <c r="I30" s="573" t="s">
        <v>7</v>
      </c>
      <c r="J30" s="574" t="s">
        <v>1534</v>
      </c>
      <c r="K30" s="575" t="s">
        <v>1234</v>
      </c>
      <c r="L30" s="574" t="s">
        <v>1538</v>
      </c>
      <c r="M30" s="573" t="s">
        <v>18</v>
      </c>
      <c r="N30" s="574" t="s">
        <v>17</v>
      </c>
      <c r="O30" s="576">
        <v>183600</v>
      </c>
      <c r="P30" s="576">
        <v>183600</v>
      </c>
      <c r="Q30" s="577">
        <v>183600</v>
      </c>
    </row>
    <row r="31" spans="1:17" ht="25.5" hidden="1" customHeight="1" x14ac:dyDescent="0.2">
      <c r="A31" s="572" t="s">
        <v>4</v>
      </c>
      <c r="B31" s="573" t="s">
        <v>1816</v>
      </c>
      <c r="C31" s="573" t="s">
        <v>1232</v>
      </c>
      <c r="D31" s="574" t="s">
        <v>1532</v>
      </c>
      <c r="E31" s="575" t="s">
        <v>1233</v>
      </c>
      <c r="F31" s="574" t="s">
        <v>1537</v>
      </c>
      <c r="G31" s="573" t="s">
        <v>112</v>
      </c>
      <c r="H31" s="574" t="s">
        <v>111</v>
      </c>
      <c r="I31" s="573" t="s">
        <v>7</v>
      </c>
      <c r="J31" s="574" t="s">
        <v>1534</v>
      </c>
      <c r="K31" s="575" t="s">
        <v>1234</v>
      </c>
      <c r="L31" s="574" t="s">
        <v>1538</v>
      </c>
      <c r="M31" s="573" t="s">
        <v>43</v>
      </c>
      <c r="N31" s="574" t="s">
        <v>1813</v>
      </c>
      <c r="O31" s="576">
        <v>32000</v>
      </c>
      <c r="P31" s="576">
        <v>32000</v>
      </c>
      <c r="Q31" s="577">
        <v>32000</v>
      </c>
    </row>
    <row r="32" spans="1:17" ht="25.5" hidden="1" customHeight="1" x14ac:dyDescent="0.2">
      <c r="A32" s="572" t="s">
        <v>4</v>
      </c>
      <c r="B32" s="573" t="s">
        <v>1816</v>
      </c>
      <c r="C32" s="573" t="s">
        <v>1232</v>
      </c>
      <c r="D32" s="574" t="s">
        <v>1532</v>
      </c>
      <c r="E32" s="575" t="s">
        <v>1233</v>
      </c>
      <c r="F32" s="574" t="s">
        <v>1537</v>
      </c>
      <c r="G32" s="573" t="s">
        <v>112</v>
      </c>
      <c r="H32" s="574" t="s">
        <v>111</v>
      </c>
      <c r="I32" s="573" t="s">
        <v>7</v>
      </c>
      <c r="J32" s="574" t="s">
        <v>1534</v>
      </c>
      <c r="K32" s="575" t="s">
        <v>1234</v>
      </c>
      <c r="L32" s="574" t="s">
        <v>1538</v>
      </c>
      <c r="M32" s="573" t="s">
        <v>1</v>
      </c>
      <c r="N32" s="574" t="s">
        <v>0</v>
      </c>
      <c r="O32" s="576">
        <v>210000</v>
      </c>
      <c r="P32" s="576">
        <v>210000</v>
      </c>
      <c r="Q32" s="577">
        <v>210000</v>
      </c>
    </row>
    <row r="33" spans="1:17" ht="25.5" hidden="1" customHeight="1" x14ac:dyDescent="0.2">
      <c r="A33" s="572" t="s">
        <v>4</v>
      </c>
      <c r="B33" s="573" t="s">
        <v>1816</v>
      </c>
      <c r="C33" s="573" t="s">
        <v>1232</v>
      </c>
      <c r="D33" s="574" t="s">
        <v>1532</v>
      </c>
      <c r="E33" s="575" t="s">
        <v>1233</v>
      </c>
      <c r="F33" s="574" t="s">
        <v>1537</v>
      </c>
      <c r="G33" s="573" t="s">
        <v>112</v>
      </c>
      <c r="H33" s="574" t="s">
        <v>111</v>
      </c>
      <c r="I33" s="573" t="s">
        <v>7</v>
      </c>
      <c r="J33" s="574" t="s">
        <v>1534</v>
      </c>
      <c r="K33" s="575" t="s">
        <v>1234</v>
      </c>
      <c r="L33" s="574" t="s">
        <v>1538</v>
      </c>
      <c r="M33" s="573" t="s">
        <v>12</v>
      </c>
      <c r="N33" s="574" t="s">
        <v>11</v>
      </c>
      <c r="O33" s="576">
        <v>40600</v>
      </c>
      <c r="P33" s="576">
        <v>40600</v>
      </c>
      <c r="Q33" s="577">
        <v>40600</v>
      </c>
    </row>
    <row r="34" spans="1:17" ht="25.5" hidden="1" customHeight="1" x14ac:dyDescent="0.2">
      <c r="A34" s="572" t="s">
        <v>4</v>
      </c>
      <c r="B34" s="573" t="s">
        <v>1816</v>
      </c>
      <c r="C34" s="573" t="s">
        <v>1232</v>
      </c>
      <c r="D34" s="574" t="s">
        <v>1532</v>
      </c>
      <c r="E34" s="575" t="s">
        <v>1233</v>
      </c>
      <c r="F34" s="574" t="s">
        <v>1537</v>
      </c>
      <c r="G34" s="573" t="s">
        <v>112</v>
      </c>
      <c r="H34" s="574" t="s">
        <v>111</v>
      </c>
      <c r="I34" s="573" t="s">
        <v>7</v>
      </c>
      <c r="J34" s="574" t="s">
        <v>1534</v>
      </c>
      <c r="K34" s="575" t="s">
        <v>1234</v>
      </c>
      <c r="L34" s="574" t="s">
        <v>1538</v>
      </c>
      <c r="M34" s="573" t="s">
        <v>6</v>
      </c>
      <c r="N34" s="574" t="s">
        <v>5</v>
      </c>
      <c r="O34" s="576">
        <v>108000</v>
      </c>
      <c r="P34" s="576">
        <v>108000</v>
      </c>
      <c r="Q34" s="577">
        <v>108000</v>
      </c>
    </row>
    <row r="35" spans="1:17" ht="25.5" hidden="1" customHeight="1" x14ac:dyDescent="0.2">
      <c r="A35" s="572" t="s">
        <v>4</v>
      </c>
      <c r="B35" s="573" t="s">
        <v>1816</v>
      </c>
      <c r="C35" s="573" t="s">
        <v>1232</v>
      </c>
      <c r="D35" s="574" t="s">
        <v>1532</v>
      </c>
      <c r="E35" s="575" t="s">
        <v>1233</v>
      </c>
      <c r="F35" s="574" t="s">
        <v>1537</v>
      </c>
      <c r="G35" s="573" t="s">
        <v>112</v>
      </c>
      <c r="H35" s="574" t="s">
        <v>111</v>
      </c>
      <c r="I35" s="573" t="s">
        <v>7</v>
      </c>
      <c r="J35" s="574" t="s">
        <v>1534</v>
      </c>
      <c r="K35" s="575" t="s">
        <v>1234</v>
      </c>
      <c r="L35" s="574" t="s">
        <v>1538</v>
      </c>
      <c r="M35" s="573" t="s">
        <v>44</v>
      </c>
      <c r="N35" s="574" t="s">
        <v>45</v>
      </c>
      <c r="O35" s="576">
        <v>28000</v>
      </c>
      <c r="P35" s="576">
        <v>28000</v>
      </c>
      <c r="Q35" s="577">
        <v>28000</v>
      </c>
    </row>
    <row r="36" spans="1:17" ht="25.5" hidden="1" customHeight="1" x14ac:dyDescent="0.2">
      <c r="A36" s="572" t="s">
        <v>4</v>
      </c>
      <c r="B36" s="573" t="s">
        <v>1816</v>
      </c>
      <c r="C36" s="573" t="s">
        <v>1232</v>
      </c>
      <c r="D36" s="574" t="s">
        <v>1532</v>
      </c>
      <c r="E36" s="575" t="s">
        <v>1233</v>
      </c>
      <c r="F36" s="574" t="s">
        <v>1537</v>
      </c>
      <c r="G36" s="573" t="s">
        <v>112</v>
      </c>
      <c r="H36" s="574" t="s">
        <v>111</v>
      </c>
      <c r="I36" s="573" t="s">
        <v>7</v>
      </c>
      <c r="J36" s="574" t="s">
        <v>1534</v>
      </c>
      <c r="K36" s="575" t="s">
        <v>1234</v>
      </c>
      <c r="L36" s="574" t="s">
        <v>1538</v>
      </c>
      <c r="M36" s="573" t="s">
        <v>1541</v>
      </c>
      <c r="N36" s="574" t="s">
        <v>1542</v>
      </c>
      <c r="O36" s="576">
        <v>1500</v>
      </c>
      <c r="P36" s="576">
        <v>1500</v>
      </c>
      <c r="Q36" s="577">
        <v>1500</v>
      </c>
    </row>
    <row r="37" spans="1:17" ht="25.5" hidden="1" customHeight="1" x14ac:dyDescent="0.2">
      <c r="A37" s="572" t="s">
        <v>4</v>
      </c>
      <c r="B37" s="573" t="s">
        <v>1816</v>
      </c>
      <c r="C37" s="573" t="s">
        <v>1232</v>
      </c>
      <c r="D37" s="574" t="s">
        <v>1532</v>
      </c>
      <c r="E37" s="575" t="s">
        <v>1236</v>
      </c>
      <c r="F37" s="574" t="s">
        <v>1543</v>
      </c>
      <c r="G37" s="573" t="s">
        <v>112</v>
      </c>
      <c r="H37" s="574" t="s">
        <v>111</v>
      </c>
      <c r="I37" s="573" t="s">
        <v>7</v>
      </c>
      <c r="J37" s="574" t="s">
        <v>1534</v>
      </c>
      <c r="K37" s="575" t="s">
        <v>1234</v>
      </c>
      <c r="L37" s="574" t="s">
        <v>1538</v>
      </c>
      <c r="M37" s="573" t="s">
        <v>117</v>
      </c>
      <c r="N37" s="574" t="s">
        <v>116</v>
      </c>
      <c r="O37" s="576">
        <v>42000</v>
      </c>
      <c r="P37" s="576">
        <v>42000</v>
      </c>
      <c r="Q37" s="577">
        <v>42000</v>
      </c>
    </row>
    <row r="38" spans="1:17" ht="25.5" hidden="1" customHeight="1" x14ac:dyDescent="0.2">
      <c r="A38" s="572" t="s">
        <v>4</v>
      </c>
      <c r="B38" s="573" t="s">
        <v>1816</v>
      </c>
      <c r="C38" s="573" t="s">
        <v>1232</v>
      </c>
      <c r="D38" s="574" t="s">
        <v>1532</v>
      </c>
      <c r="E38" s="575" t="s">
        <v>1236</v>
      </c>
      <c r="F38" s="574" t="s">
        <v>1543</v>
      </c>
      <c r="G38" s="573" t="s">
        <v>112</v>
      </c>
      <c r="H38" s="574" t="s">
        <v>111</v>
      </c>
      <c r="I38" s="573" t="s">
        <v>7</v>
      </c>
      <c r="J38" s="574" t="s">
        <v>1534</v>
      </c>
      <c r="K38" s="575" t="s">
        <v>1234</v>
      </c>
      <c r="L38" s="574" t="s">
        <v>1538</v>
      </c>
      <c r="M38" s="573" t="s">
        <v>121</v>
      </c>
      <c r="N38" s="574" t="s">
        <v>120</v>
      </c>
      <c r="O38" s="576">
        <v>22564100</v>
      </c>
      <c r="P38" s="576">
        <v>22564100</v>
      </c>
      <c r="Q38" s="577">
        <v>22564100</v>
      </c>
    </row>
    <row r="39" spans="1:17" ht="25.5" customHeight="1" x14ac:dyDescent="0.2">
      <c r="A39" s="572" t="s">
        <v>4</v>
      </c>
      <c r="B39" s="573" t="s">
        <v>1816</v>
      </c>
      <c r="C39" s="573" t="s">
        <v>1232</v>
      </c>
      <c r="D39" s="574" t="s">
        <v>1532</v>
      </c>
      <c r="E39" s="575" t="s">
        <v>1236</v>
      </c>
      <c r="F39" s="574" t="s">
        <v>1543</v>
      </c>
      <c r="G39" s="573" t="s">
        <v>112</v>
      </c>
      <c r="H39" s="574" t="s">
        <v>111</v>
      </c>
      <c r="I39" s="573" t="s">
        <v>7</v>
      </c>
      <c r="J39" s="574" t="s">
        <v>1534</v>
      </c>
      <c r="K39" s="575" t="s">
        <v>1234</v>
      </c>
      <c r="L39" s="574" t="s">
        <v>1538</v>
      </c>
      <c r="M39" s="573" t="s">
        <v>26</v>
      </c>
      <c r="N39" s="574" t="s">
        <v>25</v>
      </c>
      <c r="O39" s="576">
        <v>124700</v>
      </c>
      <c r="P39" s="576">
        <v>124700</v>
      </c>
      <c r="Q39" s="577">
        <v>124700</v>
      </c>
    </row>
    <row r="40" spans="1:17" ht="25.5" hidden="1" customHeight="1" x14ac:dyDescent="0.2">
      <c r="A40" s="572" t="s">
        <v>4</v>
      </c>
      <c r="B40" s="573" t="s">
        <v>1816</v>
      </c>
      <c r="C40" s="573" t="s">
        <v>1232</v>
      </c>
      <c r="D40" s="574" t="s">
        <v>1532</v>
      </c>
      <c r="E40" s="575" t="s">
        <v>1236</v>
      </c>
      <c r="F40" s="574" t="s">
        <v>1543</v>
      </c>
      <c r="G40" s="573" t="s">
        <v>112</v>
      </c>
      <c r="H40" s="574" t="s">
        <v>111</v>
      </c>
      <c r="I40" s="573" t="s">
        <v>7</v>
      </c>
      <c r="J40" s="574" t="s">
        <v>1534</v>
      </c>
      <c r="K40" s="575" t="s">
        <v>1234</v>
      </c>
      <c r="L40" s="574" t="s">
        <v>1538</v>
      </c>
      <c r="M40" s="573" t="s">
        <v>123</v>
      </c>
      <c r="N40" s="574" t="s">
        <v>122</v>
      </c>
      <c r="O40" s="576">
        <v>6814300</v>
      </c>
      <c r="P40" s="576">
        <v>6814300</v>
      </c>
      <c r="Q40" s="577">
        <v>6814300</v>
      </c>
    </row>
    <row r="41" spans="1:17" ht="25.5" customHeight="1" x14ac:dyDescent="0.2">
      <c r="A41" s="572" t="s">
        <v>4</v>
      </c>
      <c r="B41" s="573" t="s">
        <v>1816</v>
      </c>
      <c r="C41" s="573" t="s">
        <v>1232</v>
      </c>
      <c r="D41" s="574" t="s">
        <v>1532</v>
      </c>
      <c r="E41" s="575" t="s">
        <v>1236</v>
      </c>
      <c r="F41" s="574" t="s">
        <v>1543</v>
      </c>
      <c r="G41" s="573" t="s">
        <v>112</v>
      </c>
      <c r="H41" s="574" t="s">
        <v>111</v>
      </c>
      <c r="I41" s="573" t="s">
        <v>7</v>
      </c>
      <c r="J41" s="574" t="s">
        <v>1534</v>
      </c>
      <c r="K41" s="575" t="s">
        <v>1234</v>
      </c>
      <c r="L41" s="574" t="s">
        <v>1538</v>
      </c>
      <c r="M41" s="573" t="s">
        <v>1809</v>
      </c>
      <c r="N41" s="574" t="s">
        <v>1810</v>
      </c>
      <c r="O41" s="576">
        <v>19200</v>
      </c>
      <c r="P41" s="576">
        <v>19200</v>
      </c>
      <c r="Q41" s="577">
        <v>19200</v>
      </c>
    </row>
    <row r="42" spans="1:17" ht="25.5" customHeight="1" x14ac:dyDescent="0.2">
      <c r="A42" s="572" t="s">
        <v>4</v>
      </c>
      <c r="B42" s="573" t="s">
        <v>1816</v>
      </c>
      <c r="C42" s="573" t="s">
        <v>1232</v>
      </c>
      <c r="D42" s="574" t="s">
        <v>1532</v>
      </c>
      <c r="E42" s="575" t="s">
        <v>1236</v>
      </c>
      <c r="F42" s="574" t="s">
        <v>1543</v>
      </c>
      <c r="G42" s="573" t="s">
        <v>112</v>
      </c>
      <c r="H42" s="574" t="s">
        <v>111</v>
      </c>
      <c r="I42" s="573" t="s">
        <v>7</v>
      </c>
      <c r="J42" s="574" t="s">
        <v>1534</v>
      </c>
      <c r="K42" s="575" t="s">
        <v>1234</v>
      </c>
      <c r="L42" s="574" t="s">
        <v>1538</v>
      </c>
      <c r="M42" s="573" t="s">
        <v>20</v>
      </c>
      <c r="N42" s="574" t="s">
        <v>19</v>
      </c>
      <c r="O42" s="576">
        <v>35000</v>
      </c>
      <c r="P42" s="576">
        <v>35000</v>
      </c>
      <c r="Q42" s="577">
        <v>35000</v>
      </c>
    </row>
    <row r="43" spans="1:17" ht="25.5" customHeight="1" x14ac:dyDescent="0.2">
      <c r="A43" s="572" t="s">
        <v>4</v>
      </c>
      <c r="B43" s="573" t="s">
        <v>1816</v>
      </c>
      <c r="C43" s="573" t="s">
        <v>1232</v>
      </c>
      <c r="D43" s="574" t="s">
        <v>1532</v>
      </c>
      <c r="E43" s="575" t="s">
        <v>1236</v>
      </c>
      <c r="F43" s="574" t="s">
        <v>1543</v>
      </c>
      <c r="G43" s="573" t="s">
        <v>112</v>
      </c>
      <c r="H43" s="574" t="s">
        <v>111</v>
      </c>
      <c r="I43" s="573" t="s">
        <v>7</v>
      </c>
      <c r="J43" s="574" t="s">
        <v>1534</v>
      </c>
      <c r="K43" s="575" t="s">
        <v>1234</v>
      </c>
      <c r="L43" s="574" t="s">
        <v>1538</v>
      </c>
      <c r="M43" s="573" t="s">
        <v>18</v>
      </c>
      <c r="N43" s="574" t="s">
        <v>17</v>
      </c>
      <c r="O43" s="576">
        <v>452000</v>
      </c>
      <c r="P43" s="576">
        <v>452000</v>
      </c>
      <c r="Q43" s="577">
        <v>452000</v>
      </c>
    </row>
    <row r="44" spans="1:17" ht="25.5" customHeight="1" x14ac:dyDescent="0.2">
      <c r="A44" s="572" t="s">
        <v>4</v>
      </c>
      <c r="B44" s="573" t="s">
        <v>1816</v>
      </c>
      <c r="C44" s="573" t="s">
        <v>1232</v>
      </c>
      <c r="D44" s="574" t="s">
        <v>1532</v>
      </c>
      <c r="E44" s="575" t="s">
        <v>1236</v>
      </c>
      <c r="F44" s="574" t="s">
        <v>1543</v>
      </c>
      <c r="G44" s="573" t="s">
        <v>112</v>
      </c>
      <c r="H44" s="574" t="s">
        <v>111</v>
      </c>
      <c r="I44" s="573" t="s">
        <v>7</v>
      </c>
      <c r="J44" s="574" t="s">
        <v>1534</v>
      </c>
      <c r="K44" s="575" t="s">
        <v>1234</v>
      </c>
      <c r="L44" s="574" t="s">
        <v>1538</v>
      </c>
      <c r="M44" s="573" t="s">
        <v>1</v>
      </c>
      <c r="N44" s="574" t="s">
        <v>0</v>
      </c>
      <c r="O44" s="576">
        <v>115000</v>
      </c>
      <c r="P44" s="576">
        <v>115000</v>
      </c>
      <c r="Q44" s="577">
        <v>115000</v>
      </c>
    </row>
    <row r="45" spans="1:17" ht="25.5" customHeight="1" x14ac:dyDescent="0.2">
      <c r="A45" s="572" t="s">
        <v>4</v>
      </c>
      <c r="B45" s="573" t="s">
        <v>1816</v>
      </c>
      <c r="C45" s="573" t="s">
        <v>1232</v>
      </c>
      <c r="D45" s="574" t="s">
        <v>1532</v>
      </c>
      <c r="E45" s="575" t="s">
        <v>1236</v>
      </c>
      <c r="F45" s="574" t="s">
        <v>1543</v>
      </c>
      <c r="G45" s="573" t="s">
        <v>112</v>
      </c>
      <c r="H45" s="574" t="s">
        <v>111</v>
      </c>
      <c r="I45" s="573" t="s">
        <v>7</v>
      </c>
      <c r="J45" s="574" t="s">
        <v>1534</v>
      </c>
      <c r="K45" s="575" t="s">
        <v>1234</v>
      </c>
      <c r="L45" s="574" t="s">
        <v>1538</v>
      </c>
      <c r="M45" s="573" t="s">
        <v>14</v>
      </c>
      <c r="N45" s="574" t="s">
        <v>13</v>
      </c>
      <c r="O45" s="576">
        <v>20000</v>
      </c>
      <c r="P45" s="576">
        <v>20000</v>
      </c>
      <c r="Q45" s="577">
        <v>20000</v>
      </c>
    </row>
    <row r="46" spans="1:17" ht="25.5" customHeight="1" x14ac:dyDescent="0.2">
      <c r="A46" s="572" t="s">
        <v>4</v>
      </c>
      <c r="B46" s="573" t="s">
        <v>1816</v>
      </c>
      <c r="C46" s="573" t="s">
        <v>1232</v>
      </c>
      <c r="D46" s="574" t="s">
        <v>1532</v>
      </c>
      <c r="E46" s="575" t="s">
        <v>1236</v>
      </c>
      <c r="F46" s="574" t="s">
        <v>1543</v>
      </c>
      <c r="G46" s="573" t="s">
        <v>112</v>
      </c>
      <c r="H46" s="574" t="s">
        <v>111</v>
      </c>
      <c r="I46" s="573" t="s">
        <v>7</v>
      </c>
      <c r="J46" s="574" t="s">
        <v>1534</v>
      </c>
      <c r="K46" s="575" t="s">
        <v>1234</v>
      </c>
      <c r="L46" s="574" t="s">
        <v>1538</v>
      </c>
      <c r="M46" s="573" t="s">
        <v>12</v>
      </c>
      <c r="N46" s="574" t="s">
        <v>11</v>
      </c>
      <c r="O46" s="576">
        <v>10000</v>
      </c>
      <c r="P46" s="576">
        <v>10000</v>
      </c>
      <c r="Q46" s="577">
        <v>10000</v>
      </c>
    </row>
    <row r="47" spans="1:17" ht="25.5" hidden="1" customHeight="1" x14ac:dyDescent="0.2">
      <c r="A47" s="572" t="s">
        <v>4</v>
      </c>
      <c r="B47" s="573" t="s">
        <v>1816</v>
      </c>
      <c r="C47" s="573" t="s">
        <v>1232</v>
      </c>
      <c r="D47" s="574" t="s">
        <v>1532</v>
      </c>
      <c r="E47" s="575" t="s">
        <v>1236</v>
      </c>
      <c r="F47" s="574" t="s">
        <v>1543</v>
      </c>
      <c r="G47" s="573" t="s">
        <v>112</v>
      </c>
      <c r="H47" s="574" t="s">
        <v>111</v>
      </c>
      <c r="I47" s="573" t="s">
        <v>7</v>
      </c>
      <c r="J47" s="574" t="s">
        <v>1534</v>
      </c>
      <c r="K47" s="575" t="s">
        <v>1234</v>
      </c>
      <c r="L47" s="574" t="s">
        <v>1538</v>
      </c>
      <c r="M47" s="573" t="s">
        <v>1539</v>
      </c>
      <c r="N47" s="574" t="s">
        <v>1540</v>
      </c>
      <c r="O47" s="576">
        <v>3200</v>
      </c>
      <c r="P47" s="576">
        <v>3200</v>
      </c>
      <c r="Q47" s="577">
        <v>3200</v>
      </c>
    </row>
    <row r="48" spans="1:17" ht="25.5" customHeight="1" x14ac:dyDescent="0.2">
      <c r="A48" s="572" t="s">
        <v>4</v>
      </c>
      <c r="B48" s="573" t="s">
        <v>1816</v>
      </c>
      <c r="C48" s="573" t="s">
        <v>1232</v>
      </c>
      <c r="D48" s="574" t="s">
        <v>1532</v>
      </c>
      <c r="E48" s="575" t="s">
        <v>1236</v>
      </c>
      <c r="F48" s="574" t="s">
        <v>1543</v>
      </c>
      <c r="G48" s="573" t="s">
        <v>112</v>
      </c>
      <c r="H48" s="574" t="s">
        <v>111</v>
      </c>
      <c r="I48" s="573" t="s">
        <v>7</v>
      </c>
      <c r="J48" s="574" t="s">
        <v>1534</v>
      </c>
      <c r="K48" s="575" t="s">
        <v>1234</v>
      </c>
      <c r="L48" s="574" t="s">
        <v>1538</v>
      </c>
      <c r="M48" s="573" t="s">
        <v>44</v>
      </c>
      <c r="N48" s="574" t="s">
        <v>45</v>
      </c>
      <c r="O48" s="576">
        <v>48000</v>
      </c>
      <c r="P48" s="576">
        <v>48000</v>
      </c>
      <c r="Q48" s="577">
        <v>48000</v>
      </c>
    </row>
    <row r="49" spans="1:17" ht="69.75" hidden="1" customHeight="1" x14ac:dyDescent="0.25">
      <c r="A49" s="1746" t="s">
        <v>4</v>
      </c>
      <c r="B49" s="1747" t="s">
        <v>1817</v>
      </c>
      <c r="C49" s="1747"/>
      <c r="D49" s="1748"/>
      <c r="E49" s="1747"/>
      <c r="F49" s="1748"/>
      <c r="G49" s="1747"/>
      <c r="H49" s="1748"/>
      <c r="I49" s="1747"/>
      <c r="J49" s="1748"/>
      <c r="K49" s="1747"/>
      <c r="L49" s="1748"/>
      <c r="M49" s="1747"/>
      <c r="N49" s="1748"/>
      <c r="O49" s="1749">
        <v>3134800</v>
      </c>
      <c r="P49" s="1749">
        <v>2897000</v>
      </c>
      <c r="Q49" s="1750">
        <v>2897000</v>
      </c>
    </row>
    <row r="50" spans="1:17" ht="30.75" hidden="1" customHeight="1" x14ac:dyDescent="0.2">
      <c r="A50" s="572" t="s">
        <v>4</v>
      </c>
      <c r="B50" s="573" t="s">
        <v>1817</v>
      </c>
      <c r="C50" s="573" t="s">
        <v>1232</v>
      </c>
      <c r="D50" s="574" t="s">
        <v>1532</v>
      </c>
      <c r="E50" s="573" t="s">
        <v>1237</v>
      </c>
      <c r="F50" s="574" t="s">
        <v>1533</v>
      </c>
      <c r="G50" s="573" t="s">
        <v>112</v>
      </c>
      <c r="H50" s="574" t="s">
        <v>111</v>
      </c>
      <c r="I50" s="573" t="s">
        <v>836</v>
      </c>
      <c r="J50" s="574" t="s">
        <v>1546</v>
      </c>
      <c r="K50" s="573" t="s">
        <v>3</v>
      </c>
      <c r="L50" s="574" t="s">
        <v>1535</v>
      </c>
      <c r="M50" s="573" t="s">
        <v>114</v>
      </c>
      <c r="N50" s="574" t="s">
        <v>113</v>
      </c>
      <c r="O50" s="576">
        <v>759000</v>
      </c>
      <c r="P50" s="576">
        <v>759000</v>
      </c>
      <c r="Q50" s="577">
        <v>759000</v>
      </c>
    </row>
    <row r="51" spans="1:17" ht="39.75" hidden="1" customHeight="1" x14ac:dyDescent="0.2">
      <c r="A51" s="572" t="s">
        <v>4</v>
      </c>
      <c r="B51" s="573" t="s">
        <v>1817</v>
      </c>
      <c r="C51" s="573" t="s">
        <v>1232</v>
      </c>
      <c r="D51" s="574" t="s">
        <v>1532</v>
      </c>
      <c r="E51" s="573" t="s">
        <v>1237</v>
      </c>
      <c r="F51" s="574" t="s">
        <v>1533</v>
      </c>
      <c r="G51" s="573" t="s">
        <v>112</v>
      </c>
      <c r="H51" s="574" t="s">
        <v>111</v>
      </c>
      <c r="I51" s="573" t="s">
        <v>836</v>
      </c>
      <c r="J51" s="574" t="s">
        <v>1546</v>
      </c>
      <c r="K51" s="573" t="s">
        <v>3</v>
      </c>
      <c r="L51" s="574" t="s">
        <v>1535</v>
      </c>
      <c r="M51" s="573" t="s">
        <v>1811</v>
      </c>
      <c r="N51" s="574" t="s">
        <v>1812</v>
      </c>
      <c r="O51" s="576">
        <v>237800</v>
      </c>
      <c r="P51" s="576"/>
      <c r="Q51" s="577"/>
    </row>
    <row r="52" spans="1:17" ht="42" hidden="1" customHeight="1" x14ac:dyDescent="0.2">
      <c r="A52" s="572" t="s">
        <v>4</v>
      </c>
      <c r="B52" s="573" t="s">
        <v>1817</v>
      </c>
      <c r="C52" s="573" t="s">
        <v>1232</v>
      </c>
      <c r="D52" s="574" t="s">
        <v>1532</v>
      </c>
      <c r="E52" s="575" t="s">
        <v>1806</v>
      </c>
      <c r="F52" s="574" t="s">
        <v>1807</v>
      </c>
      <c r="G52" s="573" t="s">
        <v>112</v>
      </c>
      <c r="H52" s="574" t="s">
        <v>111</v>
      </c>
      <c r="I52" s="573" t="s">
        <v>836</v>
      </c>
      <c r="J52" s="574" t="s">
        <v>1546</v>
      </c>
      <c r="K52" s="575" t="s">
        <v>1806</v>
      </c>
      <c r="L52" s="574" t="s">
        <v>1808</v>
      </c>
      <c r="M52" s="573" t="s">
        <v>1536</v>
      </c>
      <c r="N52" s="574" t="s">
        <v>15</v>
      </c>
      <c r="O52" s="576">
        <v>243500</v>
      </c>
      <c r="P52" s="576">
        <v>243500</v>
      </c>
      <c r="Q52" s="577">
        <v>243500</v>
      </c>
    </row>
    <row r="53" spans="1:17" ht="42" hidden="1" customHeight="1" x14ac:dyDescent="0.2">
      <c r="A53" s="572" t="s">
        <v>4</v>
      </c>
      <c r="B53" s="573" t="s">
        <v>1817</v>
      </c>
      <c r="C53" s="573" t="s">
        <v>1232</v>
      </c>
      <c r="D53" s="574" t="s">
        <v>1532</v>
      </c>
      <c r="E53" s="575" t="s">
        <v>1233</v>
      </c>
      <c r="F53" s="574" t="s">
        <v>1537</v>
      </c>
      <c r="G53" s="573" t="s">
        <v>112</v>
      </c>
      <c r="H53" s="574" t="s">
        <v>111</v>
      </c>
      <c r="I53" s="573" t="s">
        <v>836</v>
      </c>
      <c r="J53" s="574" t="s">
        <v>1546</v>
      </c>
      <c r="K53" s="575" t="s">
        <v>1234</v>
      </c>
      <c r="L53" s="574" t="s">
        <v>1538</v>
      </c>
      <c r="M53" s="573" t="s">
        <v>114</v>
      </c>
      <c r="N53" s="574" t="s">
        <v>113</v>
      </c>
      <c r="O53" s="576">
        <v>585000</v>
      </c>
      <c r="P53" s="576">
        <v>585000</v>
      </c>
      <c r="Q53" s="577">
        <v>585000</v>
      </c>
    </row>
    <row r="54" spans="1:17" ht="34.5" hidden="1" customHeight="1" x14ac:dyDescent="0.2">
      <c r="A54" s="572" t="s">
        <v>4</v>
      </c>
      <c r="B54" s="573" t="s">
        <v>1817</v>
      </c>
      <c r="C54" s="573" t="s">
        <v>1232</v>
      </c>
      <c r="D54" s="574" t="s">
        <v>1532</v>
      </c>
      <c r="E54" s="575" t="s">
        <v>1236</v>
      </c>
      <c r="F54" s="574" t="s">
        <v>1543</v>
      </c>
      <c r="G54" s="573" t="s">
        <v>112</v>
      </c>
      <c r="H54" s="574" t="s">
        <v>111</v>
      </c>
      <c r="I54" s="573" t="s">
        <v>836</v>
      </c>
      <c r="J54" s="574" t="s">
        <v>1546</v>
      </c>
      <c r="K54" s="575" t="s">
        <v>1234</v>
      </c>
      <c r="L54" s="574" t="s">
        <v>1538</v>
      </c>
      <c r="M54" s="573" t="s">
        <v>114</v>
      </c>
      <c r="N54" s="574" t="s">
        <v>113</v>
      </c>
      <c r="O54" s="576">
        <v>1069500</v>
      </c>
      <c r="P54" s="576">
        <v>1069500</v>
      </c>
      <c r="Q54" s="577">
        <v>1069500</v>
      </c>
    </row>
    <row r="55" spans="1:17" ht="34.5" hidden="1" customHeight="1" x14ac:dyDescent="0.2">
      <c r="A55" s="572" t="s">
        <v>4</v>
      </c>
      <c r="B55" s="573" t="s">
        <v>1817</v>
      </c>
      <c r="C55" s="573" t="s">
        <v>1232</v>
      </c>
      <c r="D55" s="574" t="s">
        <v>1532</v>
      </c>
      <c r="E55" s="575" t="s">
        <v>1236</v>
      </c>
      <c r="F55" s="574" t="s">
        <v>1543</v>
      </c>
      <c r="G55" s="573" t="s">
        <v>112</v>
      </c>
      <c r="H55" s="574" t="s">
        <v>111</v>
      </c>
      <c r="I55" s="573" t="s">
        <v>836</v>
      </c>
      <c r="J55" s="574" t="s">
        <v>1546</v>
      </c>
      <c r="K55" s="575" t="s">
        <v>1234</v>
      </c>
      <c r="L55" s="574" t="s">
        <v>1538</v>
      </c>
      <c r="M55" s="573" t="s">
        <v>1811</v>
      </c>
      <c r="N55" s="574" t="s">
        <v>1812</v>
      </c>
      <c r="O55" s="576">
        <v>240000</v>
      </c>
      <c r="P55" s="576">
        <v>240000</v>
      </c>
      <c r="Q55" s="577">
        <v>240000</v>
      </c>
    </row>
    <row r="56" spans="1:17" ht="34.5" customHeight="1" x14ac:dyDescent="0.2"/>
  </sheetData>
  <autoFilter ref="A5:R55">
    <filterColumn colId="5">
      <filters>
        <filter val="02.1.00.75880"/>
      </filters>
    </filterColumn>
    <filterColumn colId="13">
      <filters>
        <filter val="925"/>
        <filter val="947"/>
        <filter val="954"/>
        <filter val="963"/>
        <filter val="971"/>
        <filter val="981"/>
        <filter val="985"/>
        <filter val="995"/>
      </filters>
    </filterColumn>
  </autoFilter>
  <customSheetViews>
    <customSheetView guid="{B72699BC-299D-42B7-A978-9B23F399AA23}" showPageBreaks="1" showGridLines="0" fitToPage="1" filter="1" showAutoFilter="1" topLeftCell="B1">
      <pane ySplit="54" topLeftCell="A92" activePane="bottomLeft" state="frozen"/>
      <selection pane="bottomLeft" sqref="A1:Q40"/>
      <pageMargins left="0.24" right="0.39370078740157483" top="0.78740157480314965" bottom="0.78740157480314965" header="0" footer="0"/>
      <pageSetup paperSize="9" scale="51" orientation="landscape" r:id="rId1"/>
      <headerFooter alignWithMargins="0"/>
      <autoFilter ref="B1:T1">
        <filterColumn colId="1">
          <filters>
            <filter val="Субсидия на иные цели муниципальное бюджетное общеобразовательное учреждение &quot;Средняя школа №17&quot;"/>
          </filters>
        </filterColumn>
        <filterColumn colId="12">
          <filters>
            <filter val="925"/>
            <filter val="931"/>
            <filter val="932"/>
            <filter val="933"/>
            <filter val="941"/>
            <filter val="942"/>
            <filter val="947"/>
            <filter val="953"/>
            <filter val="954"/>
            <filter val="955"/>
            <filter val="956"/>
            <filter val="963"/>
            <filter val="971"/>
            <filter val="981"/>
            <filter val="982"/>
            <filter val="983"/>
            <filter val="985"/>
            <filter val="993"/>
            <filter val="995"/>
          </filters>
        </filterColumn>
      </autoFilter>
    </customSheetView>
    <customSheetView guid="{4DDEBF15-3C9F-44C3-B78F-AE382BE678C1}" showGridLines="0" fitToPage="1" showAutoFilter="1" topLeftCell="E1">
      <pane ySplit="6" topLeftCell="A7" activePane="bottomLeft" state="frozen"/>
      <selection pane="bottomLeft" activeCell="O34" sqref="O34"/>
      <pageMargins left="0.24" right="0.39370078740157483" top="0.78740157480314965" bottom="0.78740157480314965" header="0" footer="0"/>
      <pageSetup paperSize="9" scale="20" orientation="landscape" r:id="rId2"/>
      <headerFooter alignWithMargins="0"/>
      <autoFilter ref="B1:T1"/>
    </customSheetView>
    <customSheetView guid="{3811DC27-6C9C-4281-989A-478EAFEC2147}" showGridLines="0" fitToPage="1" filter="1" showAutoFilter="1">
      <pane ySplit="5" topLeftCell="A6" activePane="bottomLeft" state="frozen"/>
      <selection pane="bottomLeft" activeCell="M57" sqref="M57"/>
      <pageMargins left="0.24" right="0.39370078740157483" top="0.78740157480314965" bottom="0.78740157480314965" header="0" footer="0"/>
      <pageSetup paperSize="9" scale="20" orientation="landscape" r:id="rId3"/>
      <headerFooter alignWithMargins="0"/>
      <autoFilter ref="B1:T1">
        <filterColumn colId="1">
          <filters>
            <filter val="Субсидия на иные цели муниципальное бюджетное общеобразовательное учреждение &quot;Средняя школа №17&quot;"/>
          </filters>
        </filterColumn>
      </autoFilter>
    </customSheetView>
    <customSheetView guid="{5B9D9E33-AFE5-4826-BC15-28975AB1E5F8}" showGridLines="0" fitToPage="1" showAutoFilter="1">
      <pane ySplit="6" topLeftCell="A7" activePane="bottomLeft" state="frozen"/>
      <selection pane="bottomLeft" activeCell="D13" sqref="D13"/>
      <pageMargins left="0.24" right="0.39370078740157483" top="0.78740157480314965" bottom="0.78740157480314965" header="0" footer="0"/>
      <pageSetup paperSize="9" scale="20" orientation="landscape" r:id="rId4"/>
      <headerFooter alignWithMargins="0"/>
      <autoFilter ref="B1:T1"/>
    </customSheetView>
    <customSheetView guid="{4660ED57-C31A-43C4-A05C-DF263EC238D0}" showGridLines="0" fitToPage="1" showAutoFilter="1" topLeftCell="E1">
      <pane ySplit="6" topLeftCell="A7" activePane="bottomLeft" state="frozen"/>
      <selection pane="bottomLeft" activeCell="O34" sqref="O34"/>
      <pageMargins left="0.24" right="0.39370078740157483" top="0.78740157480314965" bottom="0.78740157480314965" header="0" footer="0"/>
      <pageSetup paperSize="9" scale="20" orientation="landscape" r:id="rId5"/>
      <headerFooter alignWithMargins="0"/>
      <autoFilter ref="B1:T1"/>
    </customSheetView>
  </customSheetViews>
  <mergeCells count="3">
    <mergeCell ref="A3:L3"/>
    <mergeCell ref="A4:L4"/>
    <mergeCell ref="A1:Q1"/>
  </mergeCells>
  <pageMargins left="0.24" right="0.39370078740157483" top="0.78740157480314965" bottom="0.78740157480314965" header="0" footer="0"/>
  <pageSetup paperSize="9" scale="57" orientation="landscape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H12"/>
  <sheetViews>
    <sheetView zoomScale="70" zoomScaleNormal="70" workbookViewId="0">
      <selection activeCell="B5" sqref="B5:H5"/>
    </sheetView>
  </sheetViews>
  <sheetFormatPr defaultColWidth="9.140625" defaultRowHeight="12.75" x14ac:dyDescent="0.2"/>
  <cols>
    <col min="1" max="1" width="5.28515625" style="1457" customWidth="1"/>
    <col min="2" max="2" width="18.85546875" style="1503" customWidth="1"/>
    <col min="3" max="5" width="20" style="1457" customWidth="1"/>
    <col min="6" max="8" width="19.7109375" style="1457" customWidth="1"/>
    <col min="9" max="83" width="9.140625" style="1457"/>
    <col min="84" max="84" width="9.140625" style="1457" customWidth="1"/>
    <col min="85" max="16384" width="9.140625" style="1457"/>
  </cols>
  <sheetData>
    <row r="1" spans="1:8" ht="102.6" customHeight="1" x14ac:dyDescent="0.2">
      <c r="A1" s="1487"/>
      <c r="B1" s="1488"/>
      <c r="C1" s="2210" t="s">
        <v>1731</v>
      </c>
      <c r="D1" s="2211"/>
      <c r="E1" s="2212"/>
      <c r="F1" s="2213" t="s">
        <v>1727</v>
      </c>
      <c r="G1" s="2214"/>
      <c r="H1" s="2215"/>
    </row>
    <row r="2" spans="1:8" ht="26.45" customHeight="1" x14ac:dyDescent="0.2">
      <c r="A2" s="2216" t="s">
        <v>539</v>
      </c>
      <c r="B2" s="2217" t="s">
        <v>1728</v>
      </c>
      <c r="C2" s="2218" t="s">
        <v>1729</v>
      </c>
      <c r="D2" s="2219"/>
      <c r="E2" s="2220"/>
      <c r="F2" s="2221" t="s">
        <v>1730</v>
      </c>
      <c r="G2" s="2222"/>
      <c r="H2" s="2223"/>
    </row>
    <row r="3" spans="1:8" s="1459" customFormat="1" ht="27" customHeight="1" x14ac:dyDescent="0.2">
      <c r="A3" s="2216"/>
      <c r="B3" s="2217"/>
      <c r="C3" s="1489" t="s">
        <v>1235</v>
      </c>
      <c r="D3" s="1490" t="s">
        <v>118</v>
      </c>
      <c r="E3" s="1491">
        <v>952</v>
      </c>
      <c r="F3" s="1492" t="s">
        <v>1235</v>
      </c>
      <c r="G3" s="1461" t="s">
        <v>118</v>
      </c>
      <c r="H3" s="1493">
        <v>952</v>
      </c>
    </row>
    <row r="4" spans="1:8" s="1460" customFormat="1" ht="82.9" customHeight="1" x14ac:dyDescent="0.2">
      <c r="A4" s="2216"/>
      <c r="B4" s="2217"/>
      <c r="C4" s="1489" t="s">
        <v>1714</v>
      </c>
      <c r="D4" s="1490" t="s">
        <v>1715</v>
      </c>
      <c r="E4" s="1494" t="s">
        <v>1716</v>
      </c>
      <c r="F4" s="1492" t="s">
        <v>1714</v>
      </c>
      <c r="G4" s="1461" t="s">
        <v>1715</v>
      </c>
      <c r="H4" s="1495" t="s">
        <v>1716</v>
      </c>
    </row>
    <row r="5" spans="1:8" s="1463" customFormat="1" ht="27" customHeight="1" x14ac:dyDescent="0.25">
      <c r="A5" s="1496">
        <v>1</v>
      </c>
      <c r="B5" s="1893" t="s">
        <v>1833</v>
      </c>
      <c r="C5" s="1497">
        <v>0</v>
      </c>
      <c r="D5" s="1462">
        <v>0</v>
      </c>
      <c r="E5" s="1498">
        <v>0</v>
      </c>
      <c r="F5" s="1497">
        <v>0</v>
      </c>
      <c r="G5" s="1462">
        <v>0</v>
      </c>
      <c r="H5" s="1498">
        <v>0</v>
      </c>
    </row>
    <row r="6" spans="1:8" s="1502" customFormat="1" ht="15" customHeight="1" x14ac:dyDescent="0.2">
      <c r="A6" s="1499"/>
      <c r="B6" s="1500"/>
      <c r="C6" s="1501"/>
      <c r="D6" s="1501"/>
      <c r="E6" s="1501"/>
    </row>
    <row r="7" spans="1:8" s="1502" customFormat="1" ht="12.75" customHeight="1" x14ac:dyDescent="0.2">
      <c r="A7" s="1499"/>
      <c r="B7" s="1500"/>
      <c r="C7" s="1501"/>
      <c r="D7" s="1501"/>
      <c r="E7" s="1501"/>
    </row>
    <row r="8" spans="1:8" ht="15.75" customHeight="1" x14ac:dyDescent="0.2">
      <c r="B8" s="1458"/>
      <c r="C8" s="1464"/>
      <c r="D8" s="1464"/>
      <c r="E8" s="1464"/>
    </row>
    <row r="9" spans="1:8" ht="15" x14ac:dyDescent="0.2">
      <c r="A9" s="1736" t="s">
        <v>1683</v>
      </c>
    </row>
    <row r="10" spans="1:8" ht="16.5" customHeight="1" x14ac:dyDescent="0.2">
      <c r="A10" s="1736" t="s">
        <v>388</v>
      </c>
    </row>
    <row r="11" spans="1:8" ht="15.75" customHeight="1" x14ac:dyDescent="0.2"/>
    <row r="12" spans="1:8" ht="15.75" customHeight="1" x14ac:dyDescent="0.2"/>
  </sheetData>
  <mergeCells count="6">
    <mergeCell ref="C1:E1"/>
    <mergeCell ref="F1:H1"/>
    <mergeCell ref="A2:A4"/>
    <mergeCell ref="B2:B4"/>
    <mergeCell ref="C2:E2"/>
    <mergeCell ref="F2:H2"/>
  </mergeCells>
  <pageMargins left="0" right="0" top="0.19685039370078741" bottom="0.19685039370078741" header="0.51181102362204722" footer="0.51181102362204722"/>
  <pageSetup paperSize="9" scale="2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15</vt:i4>
      </vt:variant>
    </vt:vector>
  </HeadingPairs>
  <TitlesOfParts>
    <vt:vector size="38" baseType="lpstr">
      <vt:lpstr>План ФХД 2019</vt:lpstr>
      <vt:lpstr>План ФХД 2020</vt:lpstr>
      <vt:lpstr>План ФХД 2021</vt:lpstr>
      <vt:lpstr>Закупка ТРУ</vt:lpstr>
      <vt:lpstr>Раб.таблица 2019</vt:lpstr>
      <vt:lpstr>СГОЗ 2020-2021</vt:lpstr>
      <vt:lpstr>Счета</vt:lpstr>
      <vt:lpstr>Бюджет 2019-2021</vt:lpstr>
      <vt:lpstr>212,226 команд.расходы</vt:lpstr>
      <vt:lpstr>221.925 связь</vt:lpstr>
      <vt:lpstr>223 коммуналка</vt:lpstr>
      <vt:lpstr>225 сод.имущ.</vt:lpstr>
      <vt:lpstr>227.951 страхов.лифтов</vt:lpstr>
      <vt:lpstr>226.953 охрана</vt:lpstr>
      <vt:lpstr>226.954 прочие услуги</vt:lpstr>
      <vt:lpstr>226.995 медосмотры</vt:lpstr>
      <vt:lpstr>349.963 КММ</vt:lpstr>
      <vt:lpstr>310.971 осн.средства</vt:lpstr>
      <vt:lpstr>346.981 расходники</vt:lpstr>
      <vt:lpstr>342.983 продукты питания</vt:lpstr>
      <vt:lpstr>345.985 мягкий инвентарь</vt:lpstr>
      <vt:lpstr>981.985 присмотр и уход</vt:lpstr>
      <vt:lpstr>Платные услуги</vt:lpstr>
      <vt:lpstr>'221.925 связь'!Заголовки_для_печати</vt:lpstr>
      <vt:lpstr>'342.983 продукты питания'!Заголовки_для_печати</vt:lpstr>
      <vt:lpstr>'Закупка ТРУ'!Заголовки_для_печати</vt:lpstr>
      <vt:lpstr>'План ФХД 2019'!Заголовки_для_печати</vt:lpstr>
      <vt:lpstr>'План ФХД 2020'!Заголовки_для_печати</vt:lpstr>
      <vt:lpstr>'План ФХД 2021'!Заголовки_для_печати</vt:lpstr>
      <vt:lpstr>'Раб.таблица 2019'!Заголовки_для_печати</vt:lpstr>
      <vt:lpstr>'СГОЗ 2020-2021'!Заголовки_для_печати</vt:lpstr>
      <vt:lpstr>'223 коммуналка'!Область_печати</vt:lpstr>
      <vt:lpstr>'346.981 расходники'!Область_печати</vt:lpstr>
      <vt:lpstr>'Закупка ТРУ'!Область_печати</vt:lpstr>
      <vt:lpstr>'План ФХД 2019'!Область_печати</vt:lpstr>
      <vt:lpstr>'План ФХД 2020'!Область_печати</vt:lpstr>
      <vt:lpstr>'План ФХД 2021'!Область_печати</vt:lpstr>
      <vt:lpstr>'Раб.таблица 2019'!Область_печати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Попова Екатерина Николаевна</dc:creator>
  <cp:lastModifiedBy>Юмина Елена Ефимовна</cp:lastModifiedBy>
  <cp:lastPrinted>2019-01-10T08:16:43Z</cp:lastPrinted>
  <dcterms:created xsi:type="dcterms:W3CDTF">2016-11-07T02:42:14Z</dcterms:created>
  <dcterms:modified xsi:type="dcterms:W3CDTF">2019-01-10T08:16:49Z</dcterms:modified>
</cp:coreProperties>
</file>